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10 - ÚT" sheetId="4" r:id="rId4"/>
    <sheet name="0601 - Vodovod" sheetId="5" r:id="rId5"/>
    <sheet name="0602 - Kanalizace " sheetId="6" r:id="rId6"/>
    <sheet name="0603 - Zpevněné plochy a ..." sheetId="7" r:id="rId7"/>
    <sheet name="05 - Opěrná zeď" sheetId="8" r:id="rId8"/>
    <sheet name="D1.4b - Zařízení silnopro..." sheetId="9" r:id="rId9"/>
    <sheet name="D1.4c - Fotovoltaika" sheetId="10" r:id="rId10"/>
    <sheet name="D1.4a - Slaboproud" sheetId="11" r:id="rId11"/>
    <sheet name="08 - Vybavení autodílny" sheetId="12" r:id="rId12"/>
    <sheet name="07 - VZT" sheetId="13" r:id="rId13"/>
    <sheet name="09 - VRN" sheetId="14" r:id="rId14"/>
  </sheets>
  <definedNames>
    <definedName name="_xlnm.Print_Area" localSheetId="0">'Rekapitulace stavby'!$D$4:$AO$76,'Rekapitulace stavby'!$C$82:$AQ$118</definedName>
    <definedName name="_xlnm._FilterDatabase" localSheetId="1" hidden="1">'01 - Stavební část'!$C$144:$K$782</definedName>
    <definedName name="_xlnm.Print_Area" localSheetId="1">'01 - Stavební část'!$C$4:$J$76,'01 - Stavební část'!$C$82:$J$126,'01 - Stavební část'!$C$132:$J$782</definedName>
    <definedName name="_xlnm._FilterDatabase" localSheetId="2" hidden="1">'02 - ZTI'!$C$138:$K$278</definedName>
    <definedName name="_xlnm.Print_Area" localSheetId="2">'02 - ZTI'!$C$4:$J$76,'02 - ZTI'!$C$82:$J$120,'02 - ZTI'!$C$126:$J$278</definedName>
    <definedName name="_xlnm._FilterDatabase" localSheetId="3" hidden="1">'10 - ÚT'!$C$136:$K$203</definedName>
    <definedName name="_xlnm.Print_Area" localSheetId="3">'10 - ÚT'!$C$4:$J$76,'10 - ÚT'!$C$82:$J$116,'10 - ÚT'!$C$122:$J$203</definedName>
    <definedName name="_xlnm._FilterDatabase" localSheetId="4" hidden="1">'0601 - Vodovod'!$C$135:$K$189</definedName>
    <definedName name="_xlnm.Print_Area" localSheetId="4">'0601 - Vodovod'!$C$4:$J$76,'0601 - Vodovod'!$C$82:$J$115,'0601 - Vodovod'!$C$121:$J$189</definedName>
    <definedName name="_xlnm._FilterDatabase" localSheetId="5" hidden="1">'0602 - Kanalizace '!$C$136:$K$194</definedName>
    <definedName name="_xlnm.Print_Area" localSheetId="5">'0602 - Kanalizace '!$C$4:$J$76,'0602 - Kanalizace '!$C$82:$J$116,'0602 - Kanalizace '!$C$122:$J$194</definedName>
    <definedName name="_xlnm._FilterDatabase" localSheetId="6" hidden="1">'0603 - Zpevněné plochy a ...'!$C$134:$K$194</definedName>
    <definedName name="_xlnm.Print_Area" localSheetId="6">'0603 - Zpevněné plochy a ...'!$C$4:$J$76,'0603 - Zpevněné plochy a ...'!$C$82:$J$114,'0603 - Zpevněné plochy a ...'!$C$120:$J$194</definedName>
    <definedName name="_xlnm._FilterDatabase" localSheetId="7" hidden="1">'05 - Opěrná zeď'!$C$136:$K$238</definedName>
    <definedName name="_xlnm.Print_Area" localSheetId="7">'05 - Opěrná zeď'!$C$4:$J$76,'05 - Opěrná zeď'!$C$82:$J$118,'05 - Opěrná zeď'!$C$124:$J$238</definedName>
    <definedName name="_xlnm._FilterDatabase" localSheetId="8" hidden="1">'D1.4b - Zařízení silnopro...'!$C$134:$K$320</definedName>
    <definedName name="_xlnm.Print_Area" localSheetId="8">'D1.4b - Zařízení silnopro...'!$C$4:$J$76,'D1.4b - Zařízení silnopro...'!$C$82:$J$114,'D1.4b - Zařízení silnopro...'!$C$120:$J$320</definedName>
    <definedName name="_xlnm._FilterDatabase" localSheetId="9" hidden="1">'D1.4c - Fotovoltaika'!$C$134:$K$222</definedName>
    <definedName name="_xlnm.Print_Area" localSheetId="9">'D1.4c - Fotovoltaika'!$C$4:$J$76,'D1.4c - Fotovoltaika'!$C$82:$J$114,'D1.4c - Fotovoltaika'!$C$120:$J$222</definedName>
    <definedName name="_xlnm._FilterDatabase" localSheetId="10" hidden="1">'D1.4a - Slaboproud'!$C$138:$K$316</definedName>
    <definedName name="_xlnm.Print_Area" localSheetId="10">'D1.4a - Slaboproud'!$C$4:$J$76,'D1.4a - Slaboproud'!$C$82:$J$118,'D1.4a - Slaboproud'!$C$124:$J$316</definedName>
    <definedName name="_xlnm._FilterDatabase" localSheetId="11" hidden="1">'08 - Vybavení autodílny'!$C$127:$K$148</definedName>
    <definedName name="_xlnm.Print_Area" localSheetId="11">'08 - Vybavení autodílny'!$C$4:$J$76,'08 - Vybavení autodílny'!$C$82:$J$109,'08 - Vybavení autodílny'!$C$115:$J$148</definedName>
    <definedName name="_xlnm._FilterDatabase" localSheetId="12" hidden="1">'07 - VZT'!$C$127:$K$136</definedName>
    <definedName name="_xlnm.Print_Area" localSheetId="12">'07 - VZT'!$C$4:$J$76,'07 - VZT'!$C$82:$J$109,'07 - VZT'!$C$115:$J$136</definedName>
    <definedName name="_xlnm._FilterDatabase" localSheetId="13" hidden="1">'09 - VRN'!$C$134:$K$162</definedName>
    <definedName name="_xlnm.Print_Area" localSheetId="13">'09 - VRN'!$C$4:$J$76,'09 - VRN'!$C$82:$J$116,'09 - VRN'!$C$122:$J$162</definedName>
    <definedName name="_xlnm.Print_Titles" localSheetId="0">'Rekapitulace stavby'!$92:$92</definedName>
    <definedName name="_xlnm.Print_Titles" localSheetId="1">'01 - Stavební část'!$144:$144</definedName>
    <definedName name="_xlnm.Print_Titles" localSheetId="2">'02 - ZTI'!$138:$138</definedName>
    <definedName name="_xlnm.Print_Titles" localSheetId="3">'10 - ÚT'!$136:$136</definedName>
    <definedName name="_xlnm.Print_Titles" localSheetId="4">'0601 - Vodovod'!$135:$135</definedName>
    <definedName name="_xlnm.Print_Titles" localSheetId="5">'0602 - Kanalizace '!$136:$136</definedName>
    <definedName name="_xlnm.Print_Titles" localSheetId="6">'0603 - Zpevněné plochy a ...'!$134:$134</definedName>
    <definedName name="_xlnm.Print_Titles" localSheetId="7">'05 - Opěrná zeď'!$136:$136</definedName>
    <definedName name="_xlnm.Print_Titles" localSheetId="8">'D1.4b - Zařízení silnopro...'!$134:$134</definedName>
    <definedName name="_xlnm.Print_Titles" localSheetId="9">'D1.4c - Fotovoltaika'!$134:$134</definedName>
    <definedName name="_xlnm.Print_Titles" localSheetId="10">'D1.4a - Slaboproud'!$138:$138</definedName>
    <definedName name="_xlnm.Print_Titles" localSheetId="11">'08 - Vybavení autodílny'!$127:$127</definedName>
    <definedName name="_xlnm.Print_Titles" localSheetId="12">'07 - VZT'!$127:$127</definedName>
    <definedName name="_xlnm.Print_Titles" localSheetId="13">'09 - VRN'!$134:$134</definedName>
  </definedNames>
  <calcPr fullCalcOnLoad="1"/>
</workbook>
</file>

<file path=xl/sharedStrings.xml><?xml version="1.0" encoding="utf-8"?>
<sst xmlns="http://schemas.openxmlformats.org/spreadsheetml/2006/main" count="21335" uniqueCount="3774">
  <si>
    <t>Export Komplet</t>
  </si>
  <si>
    <t/>
  </si>
  <si>
    <t>2.0</t>
  </si>
  <si>
    <t>ZAMOK</t>
  </si>
  <si>
    <t>False</t>
  </si>
  <si>
    <t>{3823b71c-badb-416c-81f3-257b6e65cf62}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</si>
  <si>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</si>
  <si>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</si>
  <si>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</si>
  <si>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</si>
  <si>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</si>
  <si>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</si>
  <si>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</si>
  <si>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</si>
  <si>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110723(2)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</si>
  <si>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</si>
  <si>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</si>
  <si>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AUTO DÍLNY SPŠ OSTROV</t>
  </si>
  <si>
    <t>KSO:</t>
  </si>
  <si>
    <t>CC-CZ:</t>
  </si>
  <si>
    <t>Místo:</t>
  </si>
  <si>
    <t>Ostrov, ul. Klínovecká</t>
  </si>
  <si>
    <t>Datum:</t>
  </si>
  <si>
    <t>11. 7. 2023</t>
  </si>
  <si>
    <t>Zadavatel:</t>
  </si>
  <si>
    <t>IČ:</t>
  </si>
  <si>
    <t>708 45 425</t>
  </si>
  <si>
    <t>Střední průmyslová škola Ostrov , Klínovecká 1197</t>
  </si>
  <si>
    <t>DIČ:</t>
  </si>
  <si>
    <t>Uchazeč:</t>
  </si>
  <si>
    <t>Vyplň údaj</t>
  </si>
  <si>
    <t>Projektant:</t>
  </si>
  <si>
    <t>497 87 942</t>
  </si>
  <si>
    <t>Projekt stav, spol. s r.o.,Želivského 2227,Sokolov</t>
  </si>
  <si>
    <t>CZ 49787942</t>
  </si>
  <si>
    <t>True</t>
  </si>
  <si>
    <t>Zpracovatel:</t>
  </si>
  <si>
    <t>10347631</t>
  </si>
  <si>
    <t xml:space="preserve">V.Rakyta,Trojmezí 171, 352 01 Hranice,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</si>
  <si>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</si>
  <si>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</si>
  <si>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</si>
  <si>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</si>
  <si>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</si>
  <si>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</si>
  <si>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</si>
  <si>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</si>
  <si>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</si>
  <si>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</si>
  <si>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</si>
  <si>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</si>
  <si>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</si>
  <si>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</si>
  <si>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</si>
  <si>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</si>
  <si>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</si>
  <si>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</si>
  <si>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</si>
  <si>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</si>
  <si>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</si>
  <si>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</si>
  <si>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</si>
  <si>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</si>
  <si>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</si>
  <si>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</si>
  <si>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</si>
  <si>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</si>
  <si>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</si>
  <si>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</si>
  <si>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</si>
  <si>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</si>
  <si>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</si>
  <si>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</si>
  <si>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</si>
  <si>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</si>
  <si>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</si>
  <si>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</si>
  <si>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</si>
  <si>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</si>
  <si>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</si>
  <si>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</si>
  <si>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</si>
  <si>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</si>
  <si>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</si>
  <si>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</si>
  <si>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</si>
  <si>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</si>
  <si>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</si>
  <si>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</si>
  <si>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</si>
  <si>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</si>
  <si>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{7082d007-bac0-4f70-a19d-1af5adcc3c5d}</t>
  </si>
  <si>
    <t>2</t>
  </si>
  <si>
    <t>02</t>
  </si>
  <si>
    <t>ZTI</t>
  </si>
  <si>
    <t>{8f1c0016-923f-41c7-876f-2ccf90562b6a}</t>
  </si>
  <si>
    <t>03</t>
  </si>
  <si>
    <t>Vytápění</t>
  </si>
  <si>
    <t>{80414d06-0e68-435b-b4a4-8e0f7465404a}</t>
  </si>
  <si>
    <t>10</t>
  </si>
  <si>
    <t>ÚT</t>
  </si>
  <si>
    <t>Soupis</t>
  </si>
  <si>
    <t>{f6bd0a6e-44ea-4362-91b7-350ffe24ed8b}</t>
  </si>
  <si>
    <t>06</t>
  </si>
  <si>
    <t>Přípojky a venkovní úpravy</t>
  </si>
  <si>
    <t>{59f10b5b-ba95-45ad-900c-b134acd29cd8}</t>
  </si>
  <si>
    <t>0601</t>
  </si>
  <si>
    <t>Vodovod</t>
  </si>
  <si>
    <t>{03c64142-523c-486b-85c5-36c59640ed7e}</t>
  </si>
  <si>
    <t>0602</t>
  </si>
  <si>
    <t xml:space="preserve">Kanalizace </t>
  </si>
  <si>
    <t>{e7c6d7c5-c9a3-44c1-95db-c333d280c083}</t>
  </si>
  <si>
    <t>0603</t>
  </si>
  <si>
    <t>Zpevněné plochy a sadové úpravy</t>
  </si>
  <si>
    <t>{a254e13c-3e15-46d8-8176-66c3c7f79048}</t>
  </si>
  <si>
    <t>05</t>
  </si>
  <si>
    <t>Opěrná zeď</t>
  </si>
  <si>
    <t>{d8837b8f-194f-43ff-9be5-60379b4324bb}</t>
  </si>
  <si>
    <t>04</t>
  </si>
  <si>
    <t>Elektroinstalace</t>
  </si>
  <si>
    <t>{4456955e-e6cd-47d7-949b-e74a836fee39}</t>
  </si>
  <si>
    <t>D1.4b</t>
  </si>
  <si>
    <t>Zařízení silnoproudé elektrotechniky</t>
  </si>
  <si>
    <t>{4618a2b3-a5fc-4602-8f0d-e9c0c918d059}</t>
  </si>
  <si>
    <t>D1.4c</t>
  </si>
  <si>
    <t>Fotovoltaika</t>
  </si>
  <si>
    <t>{e13c52b2-5e68-4642-a14b-d977eef485c6}</t>
  </si>
  <si>
    <t>D1.4a</t>
  </si>
  <si>
    <t>Slaboproud</t>
  </si>
  <si>
    <t>{c644e7c9-e87b-492f-b7c5-929a4a8df447}</t>
  </si>
  <si>
    <t>08</t>
  </si>
  <si>
    <t>Vybavení autodílny</t>
  </si>
  <si>
    <t>{bd4a7e86-eece-4e8d-9b5c-d4117efc6ccf}</t>
  </si>
  <si>
    <t>07</t>
  </si>
  <si>
    <t>VZT</t>
  </si>
  <si>
    <t>{218edd98-9ac1-456e-ad22-d3813f206f3e}</t>
  </si>
  <si>
    <t>09</t>
  </si>
  <si>
    <t>VRN</t>
  </si>
  <si>
    <t>{bddda5ce-e403-4631-95f1-afa4a5a54b3f}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</si>
  <si>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</si>
  <si>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</si>
  <si>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</si>
  <si>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</si>
  <si>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</si>
  <si>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</si>
  <si>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</si>
  <si>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</si>
  <si>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</si>
  <si>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</si>
  <si>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</si>
  <si>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Stavební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</si>
  <si>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</si>
  <si>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</si>
  <si>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</si>
  <si>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</si>
  <si>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</si>
  <si>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</si>
  <si>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2 - Zakládání</t>
  </si>
  <si>
    <t>9 - Ostatní konstrukce a práce, bourání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</si>
  <si>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</si>
  <si>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</si>
  <si>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</si>
  <si>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</si>
  <si>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</si>
  <si>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</si>
  <si>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767 - Konstrukce zámečnické</t>
  </si>
  <si>
    <t>783 - Dokončovací práce - nátěry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</si>
  <si>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</si>
  <si>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</si>
  <si>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</si>
  <si>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</si>
  <si>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</si>
  <si>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</si>
  <si>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</si>
  <si>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777 - Podlahy lité</t>
  </si>
  <si>
    <t xml:space="preserve">    781 - Dokončovací práce - obklady</t>
  </si>
  <si>
    <t>2) Ostatní náklady</t>
  </si>
  <si>
    <t>Zařízení staveniště</t>
  </si>
  <si>
    <t>Mimostav. doprava</t>
  </si>
  <si>
    <t>Územní vlivy</t>
  </si>
  <si>
    <t>Provozní vlivy</t>
  </si>
  <si>
    <t>Ostatní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</si>
  <si>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</si>
  <si>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</si>
  <si>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</si>
  <si>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</si>
  <si>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</si>
  <si>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</si>
  <si>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</si>
  <si>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</si>
  <si>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</si>
  <si>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</si>
  <si>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</si>
  <si>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</si>
  <si>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</si>
  <si>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</si>
  <si>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</si>
  <si>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Zakládání</t>
  </si>
  <si>
    <t>ROZPOCET</t>
  </si>
  <si>
    <t>300</t>
  </si>
  <si>
    <t>K</t>
  </si>
  <si>
    <t>213141111</t>
  </si>
  <si>
    <t>Zřízení vrstvy z geotextilie v rovině nebo ve sklonu do 1:5 š do 3 m</t>
  </si>
  <si>
    <t>m2</t>
  </si>
  <si>
    <t>4</t>
  </si>
  <si>
    <t>1247435458</t>
  </si>
  <si>
    <t>VV</t>
  </si>
  <si>
    <t>38,05*5,8+32*5,2+26,05*5,1</t>
  </si>
  <si>
    <t>519,945*1,1 "Přepočtené koeficientem množství</t>
  </si>
  <si>
    <t>301</t>
  </si>
  <si>
    <t>M</t>
  </si>
  <si>
    <t>RTX.69366205</t>
  </si>
  <si>
    <t>Netkaná geotextilie   100 g</t>
  </si>
  <si>
    <t>8</t>
  </si>
  <si>
    <t>-1466421786</t>
  </si>
  <si>
    <t>519,945*1,1845 "Přepočtené koeficientem množství</t>
  </si>
  <si>
    <t>302</t>
  </si>
  <si>
    <t>226212113</t>
  </si>
  <si>
    <t>Vrty velkoprofilové svislé zapažené D přes 550 do 650 mm hl od 0 do 5 m hornina III</t>
  </si>
  <si>
    <t>m</t>
  </si>
  <si>
    <t>892157895</t>
  </si>
  <si>
    <t>piloty prům 630 dle tabulky pilot</t>
  </si>
  <si>
    <t>č 1</t>
  </si>
  <si>
    <t>4*1</t>
  </si>
  <si>
    <t>č 2-4</t>
  </si>
  <si>
    <t>4,5*3</t>
  </si>
  <si>
    <t>č 5-6</t>
  </si>
  <si>
    <t>4,5*2</t>
  </si>
  <si>
    <t>č 7</t>
  </si>
  <si>
    <t>č 8</t>
  </si>
  <si>
    <t>5*1</t>
  </si>
  <si>
    <t>č 13-14</t>
  </si>
  <si>
    <t>5,5*2</t>
  </si>
  <si>
    <t>č 15</t>
  </si>
  <si>
    <t>5,5*1</t>
  </si>
  <si>
    <t>č 19-20</t>
  </si>
  <si>
    <t>č 21</t>
  </si>
  <si>
    <t>č 25</t>
  </si>
  <si>
    <t>Součet</t>
  </si>
  <si>
    <t>303</t>
  </si>
  <si>
    <t>226212213</t>
  </si>
  <si>
    <t>Vrty velkoprofilové svislé zapažené D přes 550 do 650 mm hl od 0 do 10 m hornina III</t>
  </si>
  <si>
    <t>816891506</t>
  </si>
  <si>
    <t>č 22-24</t>
  </si>
  <si>
    <t>6*3+32,5</t>
  </si>
  <si>
    <t>304</t>
  </si>
  <si>
    <t>226213213</t>
  </si>
  <si>
    <t>Vrty velkoprofilové svislé zapažené D přes 850 do 1050 mm hl od 0 do 10 m hornina III</t>
  </si>
  <si>
    <t>1049132602</t>
  </si>
  <si>
    <t>piloty prům 880 dle tabulky pilot</t>
  </si>
  <si>
    <t>č 9,10,11,12,16-18</t>
  </si>
  <si>
    <t>5,5*4+6*3+2</t>
  </si>
  <si>
    <t>305</t>
  </si>
  <si>
    <t>231212112</t>
  </si>
  <si>
    <t>Zřízení pilot svislých zapažených D přes 450 do 650 mm hl od 0 do 10 m s vytažením pažnic z betonu železového</t>
  </si>
  <si>
    <t>-64556492</t>
  </si>
  <si>
    <t>6*1+5,5*3+5,5*2+5*1+2*7+6,5+2*7,5+3*7+3*7</t>
  </si>
  <si>
    <t>306</t>
  </si>
  <si>
    <t>58932935</t>
  </si>
  <si>
    <t>beton C 25/30 XF1 XA1 kamenivo frakce 0/8</t>
  </si>
  <si>
    <t>m3</t>
  </si>
  <si>
    <t>1712503370</t>
  </si>
  <si>
    <t>92*3,14*0,315*0,315</t>
  </si>
  <si>
    <t>307</t>
  </si>
  <si>
    <t>231212113</t>
  </si>
  <si>
    <t>Zřízení pilot svislých zapažených D přes 650 do 1250 mm hl od 0 do 10 m s vytažením pažnic z betonu železového</t>
  </si>
  <si>
    <t>2084383599</t>
  </si>
  <si>
    <t>9,10,11,12,16-18</t>
  </si>
  <si>
    <t>7*2+7*2+7,5*3</t>
  </si>
  <si>
    <t>308</t>
  </si>
  <si>
    <t>571595440</t>
  </si>
  <si>
    <t>40*3,14*0,44*0,44</t>
  </si>
  <si>
    <t>309</t>
  </si>
  <si>
    <t>231611114</t>
  </si>
  <si>
    <t>Výztuž pilot betonovaných do země ocel z betonářské oceli 10 505</t>
  </si>
  <si>
    <t>t</t>
  </si>
  <si>
    <t>593484751</t>
  </si>
  <si>
    <t>armokoš pro piloty prům.880</t>
  </si>
  <si>
    <t>40*13*0,00158*1,1</t>
  </si>
  <si>
    <t>2*3,14*0,44*5*40*0,000222*1,1</t>
  </si>
  <si>
    <t>Mezisoučet</t>
  </si>
  <si>
    <t>3</t>
  </si>
  <si>
    <t>armokoš pro piloty prům.630</t>
  </si>
  <si>
    <t>92*10*0,00158*1,1</t>
  </si>
  <si>
    <t>2*3,1*0,315*5*92*0,000222*1,1</t>
  </si>
  <si>
    <t>315</t>
  </si>
  <si>
    <t>271532212</t>
  </si>
  <si>
    <t>Podsyp pod základové konstrukce se zhutněním z hrubého kameniva frakce 16 až 32 mm</t>
  </si>
  <si>
    <t>-1788029271</t>
  </si>
  <si>
    <t>pasy</t>
  </si>
  <si>
    <t>0,8*0,10*(2*6*6+2*1,7+2*0,35)</t>
  </si>
  <si>
    <t>0,8*0,1*(9*6+2*1,7+2*0,35)</t>
  </si>
  <si>
    <t>0,8*0,1*(12*4,4+6*4,5)</t>
  </si>
  <si>
    <t>deska</t>
  </si>
  <si>
    <t>0,1*(38,05*5,8+32*5,2+26,05*5,1)</t>
  </si>
  <si>
    <t>311</t>
  </si>
  <si>
    <t>273322511</t>
  </si>
  <si>
    <t>Základové desky ze ŽB se zvýšenými nároky na prostředí tř. C 25/30</t>
  </si>
  <si>
    <t>1866144920</t>
  </si>
  <si>
    <t>0,2*(38,05*5,8+32*5,2+26,05*5,1)</t>
  </si>
  <si>
    <t>312</t>
  </si>
  <si>
    <t>273351121</t>
  </si>
  <si>
    <t>Zřízení bednění základových desek</t>
  </si>
  <si>
    <t>163001968</t>
  </si>
  <si>
    <t>0,3*(5,8+10,3+38,05*2)</t>
  </si>
  <si>
    <t>313</t>
  </si>
  <si>
    <t>273351122</t>
  </si>
  <si>
    <t>Odstranění bednění základových desek</t>
  </si>
  <si>
    <t>-1102493339</t>
  </si>
  <si>
    <t>314</t>
  </si>
  <si>
    <t>273361821</t>
  </si>
  <si>
    <t>Výztuž základových desek betonářskou ocelí 10 505 (R)</t>
  </si>
  <si>
    <t>120245129</t>
  </si>
  <si>
    <t>hlavní výztuž</t>
  </si>
  <si>
    <t>0,000888*1,1*15,4*14*7</t>
  </si>
  <si>
    <t>spony</t>
  </si>
  <si>
    <t>0,000222*1,1*0,15*77*7*5</t>
  </si>
  <si>
    <t>316</t>
  </si>
  <si>
    <t>274322511</t>
  </si>
  <si>
    <t>Základové pasy ze ŽB se zvýšenými nároky na prostředí tř. C 25/30</t>
  </si>
  <si>
    <t>1502333586</t>
  </si>
  <si>
    <t>0,7*0,6*(2*6*6+2*1,7+2*0,35)</t>
  </si>
  <si>
    <t>0,7*0,6*(9*6+2*1,7+2*0,35)</t>
  </si>
  <si>
    <t>0,7*0,6*(12*4,4+6*4,5)</t>
  </si>
  <si>
    <t>317</t>
  </si>
  <si>
    <t>274351121</t>
  </si>
  <si>
    <t>Zřízení bednění základových pasů rovného</t>
  </si>
  <si>
    <t>-328459644</t>
  </si>
  <si>
    <t>10*0,6*(2*4,4+2*5,3)</t>
  </si>
  <si>
    <t>5*0,6*(2*4,5+2*5,3)</t>
  </si>
  <si>
    <t>318</t>
  </si>
  <si>
    <t>274351122</t>
  </si>
  <si>
    <t>Odstranění bednění základových pasů rovného</t>
  </si>
  <si>
    <t>-993254537</t>
  </si>
  <si>
    <t>319</t>
  </si>
  <si>
    <t>274361821</t>
  </si>
  <si>
    <t>Výztuž základových pasů betonářskou ocelí 10 505 (R)</t>
  </si>
  <si>
    <t>-459994710</t>
  </si>
  <si>
    <t>ZP1 příčné pasy</t>
  </si>
  <si>
    <t>0,00158*1,1*6*16,1*13</t>
  </si>
  <si>
    <t>0,000395*2,45*77*6*1,1</t>
  </si>
  <si>
    <t>0,000395*1,6*77*6*1,1</t>
  </si>
  <si>
    <t>ZP1 podélné pasy</t>
  </si>
  <si>
    <t>0,00158*1,1*38,05*2*13</t>
  </si>
  <si>
    <t>0,00158*1,1*32,05*13</t>
  </si>
  <si>
    <t>0,00158*1,1*26,05*13</t>
  </si>
  <si>
    <t>0,000395*2,45*77/15,40*38,05*2*1,1</t>
  </si>
  <si>
    <t>0,000395*2,45*77/15,40*32,05*1,1</t>
  </si>
  <si>
    <t>0,000395*2,45*77/15,40*26,05*1,1</t>
  </si>
  <si>
    <t>0,000395*1,6*77/15,4*38,05*2*1,1</t>
  </si>
  <si>
    <t>0,000395*1,6*77/15,4*32,05*1,1</t>
  </si>
  <si>
    <t>0,000395*1,6*77/15,4*26,5*1,1</t>
  </si>
  <si>
    <t>320</t>
  </si>
  <si>
    <t>311101211</t>
  </si>
  <si>
    <t>Vytvoření prostupů do 0,02 m2 ve zdech nosných osazením vložek z trub, dílců, tvarovek</t>
  </si>
  <si>
    <t>-1117442636</t>
  </si>
  <si>
    <t>kanalizace</t>
  </si>
  <si>
    <t>0,7*(8+3*2+2)</t>
  </si>
  <si>
    <t>elektro, vodovod, stlač.vzduch</t>
  </si>
  <si>
    <t>5*0,7</t>
  </si>
  <si>
    <t>321</t>
  </si>
  <si>
    <t>OSM.220010</t>
  </si>
  <si>
    <t>KGEM trouba DN110x3,2/1000 SN4 EN 13476-2</t>
  </si>
  <si>
    <t>kus</t>
  </si>
  <si>
    <t>-1438483531</t>
  </si>
  <si>
    <t>322</t>
  </si>
  <si>
    <t>OSM.222010</t>
  </si>
  <si>
    <t>KGEM trouba DN160x4,0/1000 SN4 EN 13476-2</t>
  </si>
  <si>
    <t>1245992177</t>
  </si>
  <si>
    <t>(8+3*2+2)</t>
  </si>
  <si>
    <t>310</t>
  </si>
  <si>
    <t>76799R</t>
  </si>
  <si>
    <t>Výroba armokošů</t>
  </si>
  <si>
    <t>16</t>
  </si>
  <si>
    <t>1352212079</t>
  </si>
  <si>
    <t>92+40</t>
  </si>
  <si>
    <t>323</t>
  </si>
  <si>
    <t>998001011</t>
  </si>
  <si>
    <t>Přesun hmot pro piloty nebo podzemní stěny betonované na místě</t>
  </si>
  <si>
    <t>-1398649762</t>
  </si>
  <si>
    <t>9</t>
  </si>
  <si>
    <t>Ostatní konstrukce a práce, bourání</t>
  </si>
  <si>
    <t>324</t>
  </si>
  <si>
    <t>941211111</t>
  </si>
  <si>
    <t>Montáž lešení řadového rámového lehkého zatížení do 200 kg/m2 š od 0,6 do 0,9 m v do 10 m</t>
  </si>
  <si>
    <t>-226806087</t>
  </si>
  <si>
    <t>pro zdění a fasádu</t>
  </si>
  <si>
    <t>98,5*3,5+97,5*5</t>
  </si>
  <si>
    <t>325</t>
  </si>
  <si>
    <t>941211211</t>
  </si>
  <si>
    <t>Příplatek k lešení řadovému rámovému lehkému do 200 kg/m2 š od 0,6 do 0,9 m v do 10 m za každý den použití</t>
  </si>
  <si>
    <t>-2138071518</t>
  </si>
  <si>
    <t>832,25*60</t>
  </si>
  <si>
    <t>326</t>
  </si>
  <si>
    <t>941211811</t>
  </si>
  <si>
    <t>Demontáž lešení řadového rámového lehkého zatížení do 200 kg/m2 š od 0,6 do 0,9 m v do 10 m</t>
  </si>
  <si>
    <t>-184452820</t>
  </si>
  <si>
    <t>327</t>
  </si>
  <si>
    <t>944511111</t>
  </si>
  <si>
    <t>Montáž ochranné sítě z textilie z umělých vláken</t>
  </si>
  <si>
    <t>1405319603</t>
  </si>
  <si>
    <t>pro fasádu</t>
  </si>
  <si>
    <t>97,5*5</t>
  </si>
  <si>
    <t>328</t>
  </si>
  <si>
    <t>944511211</t>
  </si>
  <si>
    <t>Příplatek k ochranné síti za každý den použití</t>
  </si>
  <si>
    <t>197303668</t>
  </si>
  <si>
    <t>487,5*30</t>
  </si>
  <si>
    <t>329</t>
  </si>
  <si>
    <t>944511811</t>
  </si>
  <si>
    <t>Demontáž ochranné sítě z textilie z umělých vláken</t>
  </si>
  <si>
    <t>-445686802</t>
  </si>
  <si>
    <t>330</t>
  </si>
  <si>
    <t>949101112</t>
  </si>
  <si>
    <t>Lešení pomocné pro objekty pozemních staveb s lešeňovou podlahou v přes 1,9 do 3,5 m zatížení do 150 kg/m2</t>
  </si>
  <si>
    <t>-777450831</t>
  </si>
  <si>
    <t>450</t>
  </si>
  <si>
    <t>331</t>
  </si>
  <si>
    <t>993111111</t>
  </si>
  <si>
    <t>Dovoz a odvoz lešení řadového do 10 km včetně naložení a složení</t>
  </si>
  <si>
    <t>1684420056</t>
  </si>
  <si>
    <t>HSV</t>
  </si>
  <si>
    <t>Práce a dodávky HSV</t>
  </si>
  <si>
    <t>Zemní práce</t>
  </si>
  <si>
    <t>113107322</t>
  </si>
  <si>
    <t>Odstranění podkladu z kameniva drceného tl přes 100 do 200 mm strojně pl do 50 m2</t>
  </si>
  <si>
    <t>1835550860</t>
  </si>
  <si>
    <t>asfalt pod stavbou</t>
  </si>
  <si>
    <t>65,9</t>
  </si>
  <si>
    <t>113107342</t>
  </si>
  <si>
    <t>Odstranění podkladu živičného tl přes 50 do 100 mm strojně pl do 50 m2</t>
  </si>
  <si>
    <t>761722193</t>
  </si>
  <si>
    <t>121151123</t>
  </si>
  <si>
    <t>Sejmutí ornice plochy přes 500 m2 tl vrstvy do 200 mm strojně</t>
  </si>
  <si>
    <t>168519982</t>
  </si>
  <si>
    <t>122251105</t>
  </si>
  <si>
    <t>Odkopávky a prokopávky nezapažené v hornině třídy těžitelnosti I skupiny 3 objem do 1000 m3 strojně</t>
  </si>
  <si>
    <t>-2146908302</t>
  </si>
  <si>
    <t>20*28,6*1,1</t>
  </si>
  <si>
    <t>283</t>
  </si>
  <si>
    <t>162751117</t>
  </si>
  <si>
    <t>Vodorovné přemístění do 10000 m výkopku/sypaniny z horniny třídy těžitelnosti I, skupiny 1 až 3</t>
  </si>
  <si>
    <t>577366873</t>
  </si>
  <si>
    <t>629,2-211,47-12,74</t>
  </si>
  <si>
    <t>286</t>
  </si>
  <si>
    <t>171201231</t>
  </si>
  <si>
    <t>Poplatek za uložení zeminy a kamení na recyklační skládce (skládkovné) kód odpadu 17 05 04</t>
  </si>
  <si>
    <t>-317683105</t>
  </si>
  <si>
    <t>404,99*2</t>
  </si>
  <si>
    <t>285</t>
  </si>
  <si>
    <t>171251201</t>
  </si>
  <si>
    <t>Uložení sypaniny na skládky nebo meziskládky</t>
  </si>
  <si>
    <t>327442150</t>
  </si>
  <si>
    <t>29</t>
  </si>
  <si>
    <t>174151102</t>
  </si>
  <si>
    <t>Zásyp v prostoru s omezeným pohybem stroje sypaninou se zhutněním</t>
  </si>
  <si>
    <t>414468456</t>
  </si>
  <si>
    <t>10*0,6*4,4*5,3</t>
  </si>
  <si>
    <t>5*0,6*4,5*5,3</t>
  </si>
  <si>
    <t>27</t>
  </si>
  <si>
    <t>175111101</t>
  </si>
  <si>
    <t>Obsypání potrubí ručně sypaninou bez prohození, uloženou do 3 m</t>
  </si>
  <si>
    <t>1827920380</t>
  </si>
  <si>
    <t>el</t>
  </si>
  <si>
    <t>0,3*0,2*(8,6+11,7)</t>
  </si>
  <si>
    <t>kan dešť</t>
  </si>
  <si>
    <t>0,3*0,3*(4*8,1+3*1,8+20,4+27,7+10,5+2,4+5,1)</t>
  </si>
  <si>
    <t>kan spl</t>
  </si>
  <si>
    <t>0,3*0,3*(9,8+5*2,2+3,7)</t>
  </si>
  <si>
    <t>28</t>
  </si>
  <si>
    <t>58331200</t>
  </si>
  <si>
    <t>štěrkopísek netříděný</t>
  </si>
  <si>
    <t>1957192102</t>
  </si>
  <si>
    <t>12,774*2 "Přepočtené koeficientem množství</t>
  </si>
  <si>
    <t>Svislé a kompletní konstrukce</t>
  </si>
  <si>
    <t>208</t>
  </si>
  <si>
    <t>311113144</t>
  </si>
  <si>
    <t>Nosná zeď tl přes 250 do 300 mm z hladkých tvárnic ztraceného bednění včetně výplně z betonu tř. C 20/25</t>
  </si>
  <si>
    <t>-270682651</t>
  </si>
  <si>
    <t>atika</t>
  </si>
  <si>
    <t>0,6*89,6</t>
  </si>
  <si>
    <t>209</t>
  </si>
  <si>
    <t>311361221</t>
  </si>
  <si>
    <t>Výztuž nosných zdí betonářskou ocelí 10 216</t>
  </si>
  <si>
    <t>-1095774659</t>
  </si>
  <si>
    <t>0,6*89,6*(2,5*2+8)*0,00089*1,05</t>
  </si>
  <si>
    <t>66</t>
  </si>
  <si>
    <t>311234081.WNR</t>
  </si>
  <si>
    <t>Zdivo jednovrstvé z cihel Porotherm 38 P10 z cihel na maltu M5 tl 380 mm</t>
  </si>
  <si>
    <t>1224647336</t>
  </si>
  <si>
    <t>(3,85+0,29)*(1,5*2+4,7+3,9+1,7+4,8+5,6+4,3+5,6*4)</t>
  </si>
  <si>
    <t>odpočet otvorů</t>
  </si>
  <si>
    <t>-(2,7*0,75*4+1*2,1+2,8*0,75)</t>
  </si>
  <si>
    <t>107</t>
  </si>
  <si>
    <t>311270341</t>
  </si>
  <si>
    <t>Zdivo z vápenopískových přesných děrovaných tvárnic 7DF s elektroinstalačními kanály do P15 tl 200 mm</t>
  </si>
  <si>
    <t>2132431065</t>
  </si>
  <si>
    <t>4,15*(3,4*2+5,8+5,1+5,6+4,8)</t>
  </si>
  <si>
    <t>odp. otvorů</t>
  </si>
  <si>
    <t>-(1*2*4+0,8*2)</t>
  </si>
  <si>
    <t>111</t>
  </si>
  <si>
    <t>317142422.XLA</t>
  </si>
  <si>
    <t>Překlad nenosný pórobetonový Ytong NEP 100-1250 dl přes 100 do 1250 mm</t>
  </si>
  <si>
    <t>1445127933</t>
  </si>
  <si>
    <t>112</t>
  </si>
  <si>
    <t>317142442.XLA</t>
  </si>
  <si>
    <t>Překlad nenosný pórobetonový Ytong NEP 150-1250 dl přes 1000 do 1250 mm</t>
  </si>
  <si>
    <t>265545074</t>
  </si>
  <si>
    <t>110</t>
  </si>
  <si>
    <t>317143431.XLA</t>
  </si>
  <si>
    <t>Překlad nosný Ytong NOP 200-1250 dl 1250 mm</t>
  </si>
  <si>
    <t>1901415282</t>
  </si>
  <si>
    <t>4+1</t>
  </si>
  <si>
    <t>34</t>
  </si>
  <si>
    <t>331123911</t>
  </si>
  <si>
    <t>Montáž ŽB sloupů přivařením k základu hmotnosti do 1,5 t budova v do 18 m</t>
  </si>
  <si>
    <t>-2137817271</t>
  </si>
  <si>
    <t>25</t>
  </si>
  <si>
    <t>35</t>
  </si>
  <si>
    <t>59362000</t>
  </si>
  <si>
    <t>sloup ŽB včetně výztuže do 200kg/m3 objem prefabrikátu do 1m3</t>
  </si>
  <si>
    <t>1714096571</t>
  </si>
  <si>
    <t>0,4*0,4*3,6*25</t>
  </si>
  <si>
    <t>115</t>
  </si>
  <si>
    <t>342151111R</t>
  </si>
  <si>
    <t>Montáž opláštění stěn ocelových kcí z panelů šroubovaných budov v do 6 m</t>
  </si>
  <si>
    <t>1778203297</t>
  </si>
  <si>
    <t>H3</t>
  </si>
  <si>
    <t>2,9*6+2,45+3,15+8,45+12,20</t>
  </si>
  <si>
    <t>117</t>
  </si>
  <si>
    <t>55324723R</t>
  </si>
  <si>
    <t>panel stěnový vnější, izolace PIR, viditelné kotvení, U 0,11W/m2K, modulová/celková š 1100/1120mm tl. dle PD</t>
  </si>
  <si>
    <t>1018001488</t>
  </si>
  <si>
    <t>43,65*1,1 "Přepočtené koeficientem množství</t>
  </si>
  <si>
    <t>108</t>
  </si>
  <si>
    <t>342272225.XLA</t>
  </si>
  <si>
    <t>Příčka z tvárnic Ytong Klasik 100 na tenkovrstvou maltu tl 100 mm</t>
  </si>
  <si>
    <t>-1503787894</t>
  </si>
  <si>
    <t>4,15*(5+2*2,6+1,55+3,75+1,5+3,2+1,95*2)</t>
  </si>
  <si>
    <t>-(0,7*2*2+0,8*2*3+1*2)</t>
  </si>
  <si>
    <t>109</t>
  </si>
  <si>
    <t>342272245.XLA</t>
  </si>
  <si>
    <t>Příčka z tvárnic Ytong Klasik 150 na tenkovrstvou maltu tl 150 mm</t>
  </si>
  <si>
    <t>362735754</t>
  </si>
  <si>
    <t>4,15*(3,7+1,8+5)</t>
  </si>
  <si>
    <t>-(0,6*2+0,8*2)</t>
  </si>
  <si>
    <t>stáv. budova  baterie</t>
  </si>
  <si>
    <t>4,15*(15+2,8+1,6)-0,8*2</t>
  </si>
  <si>
    <t>37</t>
  </si>
  <si>
    <t>389941023</t>
  </si>
  <si>
    <t>Montáž kovových doplňkových konstrukcí přes 10 do 30 kg pro montáž prefabrikovaných dílců</t>
  </si>
  <si>
    <t>kg</t>
  </si>
  <si>
    <t>210885978</t>
  </si>
  <si>
    <t>P20 plech v základu</t>
  </si>
  <si>
    <t>39,25*25</t>
  </si>
  <si>
    <t>P10</t>
  </si>
  <si>
    <t>9,42*1,2*25</t>
  </si>
  <si>
    <t>38</t>
  </si>
  <si>
    <t>13611228</t>
  </si>
  <si>
    <t>plech ocelový hladký jakost S235JR tl 10mm tabule</t>
  </si>
  <si>
    <t>-383864702</t>
  </si>
  <si>
    <t>0,03925*25</t>
  </si>
  <si>
    <t>0,00942*1,2*25</t>
  </si>
  <si>
    <t>1,264*1,05 "Přepočtené koeficientem množství</t>
  </si>
  <si>
    <t>Vodorovné konstrukce</t>
  </si>
  <si>
    <t>72</t>
  </si>
  <si>
    <t>975121121</t>
  </si>
  <si>
    <t>Zřízení jednořadého podchycení konstrukcí systémovými samostatnými stojkami v do 4 m zatížení přes 750 do 1000 kg/m</t>
  </si>
  <si>
    <t>1396993980</t>
  </si>
  <si>
    <t>průvlaky před betonáží</t>
  </si>
  <si>
    <t>(38,05*2+31,7+0,35+1,7+4*6+0,35)</t>
  </si>
  <si>
    <t>5,26*18</t>
  </si>
  <si>
    <t>73</t>
  </si>
  <si>
    <t>975121122</t>
  </si>
  <si>
    <t>Příplatek k jednořadému podchycení konstrukcí systémovými samostatnými stojkami v do 4 m zatížení přes 750 do 1000 kg/m za první a ZKD den použití</t>
  </si>
  <si>
    <t>939062747</t>
  </si>
  <si>
    <t>228,88*21</t>
  </si>
  <si>
    <t>74</t>
  </si>
  <si>
    <t>975121123</t>
  </si>
  <si>
    <t>Odstranění jednořadého podchycení konstrukcí systémovými samostatnými stojkami v do 4 m zatížení přes 750 do 1000 kg/m</t>
  </si>
  <si>
    <t>1928140042</t>
  </si>
  <si>
    <t>43</t>
  </si>
  <si>
    <t>411121125</t>
  </si>
  <si>
    <t>Montáž prefabrikovaných ŽB stropů ze stropních panelů š 1200 mm dl přes 3800 do 7000 mm</t>
  </si>
  <si>
    <t>2062339389</t>
  </si>
  <si>
    <t>5</t>
  </si>
  <si>
    <t>44</t>
  </si>
  <si>
    <t>411121135</t>
  </si>
  <si>
    <t>Montáž prefabrikovaných ŽB stropů ze stropních panelů š 1800 mm dl přes 3800 do 7000 mm</t>
  </si>
  <si>
    <t>1182289527</t>
  </si>
  <si>
    <t>41</t>
  </si>
  <si>
    <t>411121145</t>
  </si>
  <si>
    <t>Montáž prefabrikovaných ŽB stropů ze stropních panelů š 2400 mm dl přes 3800 do 7000 mm</t>
  </si>
  <si>
    <t>-58137699</t>
  </si>
  <si>
    <t>42</t>
  </si>
  <si>
    <t>59343000</t>
  </si>
  <si>
    <t>stropní panel ŽB včetně výztuže do 150kg/m3 objem prefabrikátu do 1m3</t>
  </si>
  <si>
    <t>1187867284</t>
  </si>
  <si>
    <t>(4*1,13*5,7+2*5,7*1,435+5,7*0,85+29*2,4*5,7)*0,07</t>
  </si>
  <si>
    <t>45</t>
  </si>
  <si>
    <t>411321414</t>
  </si>
  <si>
    <t>Stropy deskové ze ŽB tř. C 25/30</t>
  </si>
  <si>
    <t>-1138655506</t>
  </si>
  <si>
    <t>0,13*(38,05*5,8+32*5,2+26,05*5,1)</t>
  </si>
  <si>
    <t>46</t>
  </si>
  <si>
    <t>411351011</t>
  </si>
  <si>
    <t>Zřízení bednění stropů deskových tl přes 5 do 25 cm bez podpěrné kce</t>
  </si>
  <si>
    <t>-1537914357</t>
  </si>
  <si>
    <t>po obvodu</t>
  </si>
  <si>
    <t>47</t>
  </si>
  <si>
    <t>411351012</t>
  </si>
  <si>
    <t>Odstranění bednění stropů deskových tl přes 5 do 25 cm bez podpěrné kce</t>
  </si>
  <si>
    <t>-1220081166</t>
  </si>
  <si>
    <t>67</t>
  </si>
  <si>
    <t>411354313</t>
  </si>
  <si>
    <t>Zřízení podpěrné konstrukce stropů výšky do 4 m tl přes 15 do 25 cm</t>
  </si>
  <si>
    <t>1419608567</t>
  </si>
  <si>
    <t>38,05*5,8+32*5,2+26,05*5,1-0,4*(6*3*5,26)</t>
  </si>
  <si>
    <t>68</t>
  </si>
  <si>
    <t>411354314</t>
  </si>
  <si>
    <t>Odstranění podpěrné konstrukce stropů výšky do 4 m tl přes 15 do 25 cm</t>
  </si>
  <si>
    <t>611887337</t>
  </si>
  <si>
    <t>48</t>
  </si>
  <si>
    <t>411361821</t>
  </si>
  <si>
    <t>Výztuž stropů betonářskou ocelí 10 505</t>
  </si>
  <si>
    <t>-1302181335</t>
  </si>
  <si>
    <t xml:space="preserve"> 25kg/m2</t>
  </si>
  <si>
    <t>(38,05*5,8+32*5,2+26,05*5,1)*0,025</t>
  </si>
  <si>
    <t>39</t>
  </si>
  <si>
    <t>413123903</t>
  </si>
  <si>
    <t>Montáž trámů, průvlaků, ztužidel s nesvařovanými spoji hmotnosti přes 3 do 5 t budova v do 18 m</t>
  </si>
  <si>
    <t>714748465</t>
  </si>
  <si>
    <t>18</t>
  </si>
  <si>
    <t>40</t>
  </si>
  <si>
    <t>59323003</t>
  </si>
  <si>
    <t>průvlak ŽB včetně výztuže přes 200 do 230kg/m3 objem prefabrikátu přes 1m3</t>
  </si>
  <si>
    <t>1444472336</t>
  </si>
  <si>
    <t>0,3*5,26*18</t>
  </si>
  <si>
    <t>69</t>
  </si>
  <si>
    <t>417321616</t>
  </si>
  <si>
    <t>Ztužující pásy a věnce ze ŽB tř. C 30/37</t>
  </si>
  <si>
    <t>-238878060</t>
  </si>
  <si>
    <t>0,25*0,4*(38,05*2+31,7+0,35+1,7+4*6+0,35)</t>
  </si>
  <si>
    <t>70</t>
  </si>
  <si>
    <t>417351115</t>
  </si>
  <si>
    <t>Zřízení bednění ztužujících věnců</t>
  </si>
  <si>
    <t>-970232667</t>
  </si>
  <si>
    <t>(0,25*2+0,4)*(38,05*2+31,7+0,35+1,7+4*6+0,35)</t>
  </si>
  <si>
    <t>71</t>
  </si>
  <si>
    <t>417351116</t>
  </si>
  <si>
    <t>Odstranění bednění ztužujících věnců</t>
  </si>
  <si>
    <t>1460773700</t>
  </si>
  <si>
    <t>94</t>
  </si>
  <si>
    <t>417361821</t>
  </si>
  <si>
    <t>Výztuž ztužujících pásů a věnců betonářskou ocelí 10 505</t>
  </si>
  <si>
    <t>-195988617</t>
  </si>
  <si>
    <t>0,4*(38,05*2+31,7+0,35+1,7+4*6+0,35)*0,025*1,15</t>
  </si>
  <si>
    <t>6</t>
  </si>
  <si>
    <t>Úpravy povrchů, podlahy a osazování výplní</t>
  </si>
  <si>
    <t>174</t>
  </si>
  <si>
    <t>612131121</t>
  </si>
  <si>
    <t>Penetrační disperzní nátěr vnitřních stěn nanášený ručně</t>
  </si>
  <si>
    <t>513723442</t>
  </si>
  <si>
    <t>vnitřní zdivo</t>
  </si>
  <si>
    <t>4,1*(25,4+5,1*2+6,2+5+2,1)</t>
  </si>
  <si>
    <t xml:space="preserve">odp. otvorů  </t>
  </si>
  <si>
    <t>ostění</t>
  </si>
  <si>
    <t>0,4*(2,7+2*0,75*4+1+2*2,1+2,8+4*0,75)</t>
  </si>
  <si>
    <t>173</t>
  </si>
  <si>
    <t>612142001</t>
  </si>
  <si>
    <t>Potažení vnitřních stěn sklovláknitým pletivem vtlačeným do tenkovrstvé hmoty</t>
  </si>
  <si>
    <t>-691494688</t>
  </si>
  <si>
    <t>odp. otvorů  a obkladů</t>
  </si>
  <si>
    <t>-2*(1,8+3,15+3,7+2,6)</t>
  </si>
  <si>
    <t>172</t>
  </si>
  <si>
    <t>612341131</t>
  </si>
  <si>
    <t>Potažení vnitřních stěn sádrovým štukem tloušťky do 3 mm</t>
  </si>
  <si>
    <t>1527954873</t>
  </si>
  <si>
    <t>173,57</t>
  </si>
  <si>
    <t>122</t>
  </si>
  <si>
    <t>622131121</t>
  </si>
  <si>
    <t>Penetrační nátěr vnějších stěn nanášený ručně</t>
  </si>
  <si>
    <t>-187239045</t>
  </si>
  <si>
    <t>5,11*(16,35+38,54*2)</t>
  </si>
  <si>
    <t>-(3,695*35,285+0,96*2,1+2,7*0,75*4+1,8*0,75+1*0,75)</t>
  </si>
  <si>
    <t>0,2*(3,695*2+35,285+0,96+2*2,1+2,7+2*0,75*4+1,8+2*0,75+1+2*0,75)</t>
  </si>
  <si>
    <t>123</t>
  </si>
  <si>
    <t>622142001</t>
  </si>
  <si>
    <t>Potažení vnějších stěn sklovláknitým pletivem vtlačeným do tenkovrstvé hmoty</t>
  </si>
  <si>
    <t>-1023208845</t>
  </si>
  <si>
    <t>113</t>
  </si>
  <si>
    <t>622211041</t>
  </si>
  <si>
    <t>Montáž kontaktního zateplení vnějších stěn lepením a mechanickým kotvením polystyrénových desek do betonu a zdiva tl přes 160 do 200 mm</t>
  </si>
  <si>
    <t>1008015033</t>
  </si>
  <si>
    <t>114</t>
  </si>
  <si>
    <t>ISV.8591057522369</t>
  </si>
  <si>
    <t>základní desky 180mm, λD = 0,033 (W·m-1·K-1),1000x500x180mm, fasádní desky pro kontaktní zateplovací systémy ETICS se zvýšenými nároky na účinnost tepelné izolace při zajištění velmi vysoké požární bezpečnosti.</t>
  </si>
  <si>
    <t>-283535841</t>
  </si>
  <si>
    <t>334,833*1,02 "Přepočtené koeficientem množství</t>
  </si>
  <si>
    <t>128</t>
  </si>
  <si>
    <t>622212001</t>
  </si>
  <si>
    <t>Montáž kontaktního zateplení vnějšího ostění, nadpraží nebo parapetu hl. špalety do 200 mm lepením desek z polystyrenu tl do 40 mm</t>
  </si>
  <si>
    <t>880538494</t>
  </si>
  <si>
    <t>139</t>
  </si>
  <si>
    <t>URA.XPSNIII50</t>
  </si>
  <si>
    <t>deska z extrudovaného polystyrénu  XPS N-III-PZ-I 1250 x 600 x 40 mm</t>
  </si>
  <si>
    <t>-683183923</t>
  </si>
  <si>
    <t>0,2*(3,695*2+35,285+0,96+2*2,1+2,7+2*0,75*4+1,8+2*0,75+1+2*0,75)*1,05</t>
  </si>
  <si>
    <t>130</t>
  </si>
  <si>
    <t>622252001</t>
  </si>
  <si>
    <t>Montáž profilů kontaktního zateplení připevněných mechanicky</t>
  </si>
  <si>
    <t>268788954</t>
  </si>
  <si>
    <t>16,35+38,54+1,2+2,15</t>
  </si>
  <si>
    <t>140</t>
  </si>
  <si>
    <t>59051655</t>
  </si>
  <si>
    <t>profil zakládací Al tl 0,7mm pro ETICS pro izolant tl 180mm</t>
  </si>
  <si>
    <t>-1000431401</t>
  </si>
  <si>
    <t>58,24*1,02 "Přepočtené koeficientem množství</t>
  </si>
  <si>
    <t>141</t>
  </si>
  <si>
    <t>59051445</t>
  </si>
  <si>
    <t>spojka plastová zakládacích profilů zateplovacích systémů dl 1000mm</t>
  </si>
  <si>
    <t>-1070757274</t>
  </si>
  <si>
    <t>12</t>
  </si>
  <si>
    <t>142</t>
  </si>
  <si>
    <t>59051218</t>
  </si>
  <si>
    <t>hmoždinka  univerzální šroubovací fasádní s kovovým trnem pro montáž TI 8x60x295mm</t>
  </si>
  <si>
    <t>511828844</t>
  </si>
  <si>
    <t>132</t>
  </si>
  <si>
    <t>622252002</t>
  </si>
  <si>
    <t>Montáž profilů kontaktního zateplení lepených</t>
  </si>
  <si>
    <t>1224487786</t>
  </si>
  <si>
    <t>134,65+85,35+186,38</t>
  </si>
  <si>
    <t>133</t>
  </si>
  <si>
    <t>63127464</t>
  </si>
  <si>
    <t>profil rohový Al 15x15mm s výztužnou tkaninou š 100mm pro ETICS</t>
  </si>
  <si>
    <t>-1060210339</t>
  </si>
  <si>
    <t>134,655*1,05 "Přepočtené koeficientem množství</t>
  </si>
  <si>
    <t>134</t>
  </si>
  <si>
    <t>28342205</t>
  </si>
  <si>
    <t>profil začišťovací PVC 6mm s výztužnou tkaninou pro ostění ETICS</t>
  </si>
  <si>
    <t>1153362112</t>
  </si>
  <si>
    <t>0,5*2+5,1*5+1,45+3,7*8+(0,75*2+2,7)*4+0,75*2+1,8+0,75*2+1+1+2*2,1</t>
  </si>
  <si>
    <t>85,35*1,05 "Přepočtené koeficientem množství</t>
  </si>
  <si>
    <t>135</t>
  </si>
  <si>
    <t>59051510</t>
  </si>
  <si>
    <t>profil začišťovací s okapnicí PVC s výztužnou tkaninou pro nadpraží ETICS</t>
  </si>
  <si>
    <t>788325134</t>
  </si>
  <si>
    <t>186,388*1,05 "Přepočtené koeficientem množství</t>
  </si>
  <si>
    <t>138</t>
  </si>
  <si>
    <t>622151001.BMT.001</t>
  </si>
  <si>
    <t>Penetrační nátěr vnějších pastovitých tenkovrstvých omítek stěn</t>
  </si>
  <si>
    <t>1991370174</t>
  </si>
  <si>
    <t>137</t>
  </si>
  <si>
    <t>622531012.BMT.003</t>
  </si>
  <si>
    <t>Tenkovrstvá silikonová zrnitá omítka  1,5 mm vnějších stěn</t>
  </si>
  <si>
    <t>1924753041</t>
  </si>
  <si>
    <t>62</t>
  </si>
  <si>
    <t>631311234</t>
  </si>
  <si>
    <t>Mazanina tl přes 120 do 240 mm z betonu prostého se zvýšenými nároky na prostředí tř. C 25/30</t>
  </si>
  <si>
    <t>-792575085</t>
  </si>
  <si>
    <t>0,16*(8,67+9,86+11,66+2,34+2,21+6,04+1,73+3,3+14,54+2,33+4,68+1,55+3,77+1,73+1,65+4,05+377,26+4,62)</t>
  </si>
  <si>
    <t>65</t>
  </si>
  <si>
    <t>631319013</t>
  </si>
  <si>
    <t>Příplatek k mazanině tl přes 120 do 240 mm za přehlazení povrchu</t>
  </si>
  <si>
    <t>-1129122520</t>
  </si>
  <si>
    <t>73,918</t>
  </si>
  <si>
    <t>61</t>
  </si>
  <si>
    <t>631319206</t>
  </si>
  <si>
    <t>Příplatek k mazaninám za přidání ocelových vláken (drátkobeton) pro objemové vyztužení 40 kg/m3</t>
  </si>
  <si>
    <t>1616264031</t>
  </si>
  <si>
    <t>998</t>
  </si>
  <si>
    <t>Přesun hmot</t>
  </si>
  <si>
    <t>168</t>
  </si>
  <si>
    <t>998014111</t>
  </si>
  <si>
    <t>Přesun hmot pro budovy jednopodlažní z betonových dílců se zděným pláštěm</t>
  </si>
  <si>
    <t>-202570277</t>
  </si>
  <si>
    <t>1530,099-775,791</t>
  </si>
  <si>
    <t>767</t>
  </si>
  <si>
    <t>Konstrukce zámečnické</t>
  </si>
  <si>
    <t>332</t>
  </si>
  <si>
    <t>767111170</t>
  </si>
  <si>
    <t>Montáž stěn pro zasklení z ocelových profilů přes 300 do 350 kg</t>
  </si>
  <si>
    <t>889660501</t>
  </si>
  <si>
    <t>ocel. konstrukce - průčelí</t>
  </si>
  <si>
    <t>35,285*3,695</t>
  </si>
  <si>
    <t>333</t>
  </si>
  <si>
    <t>14550426</t>
  </si>
  <si>
    <t>profil ocelový svařovaný jakost S235 průřez obdelníkový 100x50x6mm</t>
  </si>
  <si>
    <t>32</t>
  </si>
  <si>
    <t>1903714823</t>
  </si>
  <si>
    <t>(3,7*22+35,3*2+3,2*8)*1,3*0,01193</t>
  </si>
  <si>
    <t>380</t>
  </si>
  <si>
    <t>767114235</t>
  </si>
  <si>
    <t>Montáž stěn a příček rámových zasklených vnějších do zdiva bez požární odolnosti plochy přes 15 m2</t>
  </si>
  <si>
    <t>-245129828</t>
  </si>
  <si>
    <t>11,9*3,7+3,7*0,85*3</t>
  </si>
  <si>
    <t>381</t>
  </si>
  <si>
    <t>55341360</t>
  </si>
  <si>
    <t>stěna rámová prosklená fixní Al komaxit dle RAL bez požární odolnosti čiré dvojsklo exteriér</t>
  </si>
  <si>
    <t>2085139084</t>
  </si>
  <si>
    <t>370</t>
  </si>
  <si>
    <t>767620354</t>
  </si>
  <si>
    <t>Montáž oken kovových s izolačními trojskly otevíravých do zdiva plochy přes 2,5 do 6 m2</t>
  </si>
  <si>
    <t>-1907092741</t>
  </si>
  <si>
    <t>O8</t>
  </si>
  <si>
    <t>371</t>
  </si>
  <si>
    <t>55341013</t>
  </si>
  <si>
    <t>okno Al otevíravé/sklopné trojsklo přes plochu 1m2 v 1,5-2,5m</t>
  </si>
  <si>
    <t>-1735015274</t>
  </si>
  <si>
    <t>6*1,5*1,9</t>
  </si>
  <si>
    <t>366</t>
  </si>
  <si>
    <t>767640222</t>
  </si>
  <si>
    <t>Montáž dveří ocelových nebo hliníkových vchodových dvoukřídlových s nadsvětlíkem</t>
  </si>
  <si>
    <t>1096728074</t>
  </si>
  <si>
    <t>O1</t>
  </si>
  <si>
    <t>387</t>
  </si>
  <si>
    <t>55341335</t>
  </si>
  <si>
    <t>dveře dvoukřídlé Al prosklené max rozměru otvoru 4,84m2 bezpečnostní třídy RC2</t>
  </si>
  <si>
    <t>-551494687</t>
  </si>
  <si>
    <t>1,8*2,3+0,85*1,8+0,595*3,15</t>
  </si>
  <si>
    <t>336</t>
  </si>
  <si>
    <t>767640322</t>
  </si>
  <si>
    <t>Montáž dveří ocelových nebo hliníkových vnitřních dvoukřídlových</t>
  </si>
  <si>
    <t>-357780025</t>
  </si>
  <si>
    <t>337</t>
  </si>
  <si>
    <t>55341224</t>
  </si>
  <si>
    <t>dveře dvoukřídlé ocelové interiérové prosklené s polodrážkou 1700x2450mm</t>
  </si>
  <si>
    <t>-1746747736</t>
  </si>
  <si>
    <t>338</t>
  </si>
  <si>
    <t>767651112</t>
  </si>
  <si>
    <t>Montáž vrat garážových sekčních zajížděcích pod strop pl přes 6 do 9 m2 včetně ocelové konstrukce</t>
  </si>
  <si>
    <t>-1642118364</t>
  </si>
  <si>
    <t>339</t>
  </si>
  <si>
    <t>553458R</t>
  </si>
  <si>
    <t>vrata průmyslová sekční s integr. dvířky 2800x3000mm včetně el. pohonu a dálk. ovladače, včetně ocelové konstrukce</t>
  </si>
  <si>
    <t>1739627561</t>
  </si>
  <si>
    <t>340</t>
  </si>
  <si>
    <t>767832101</t>
  </si>
  <si>
    <t>Montáž venkovních požárních žebříků do zdiva se suchovodem</t>
  </si>
  <si>
    <t>-1588537653</t>
  </si>
  <si>
    <t>341</t>
  </si>
  <si>
    <t>44983001</t>
  </si>
  <si>
    <t>žebřík venkovní se suchovodem v provedení žárový Zn</t>
  </si>
  <si>
    <t>-49259466</t>
  </si>
  <si>
    <t>342</t>
  </si>
  <si>
    <t>767881112</t>
  </si>
  <si>
    <t>Montáž bodů záchytného systému do železobetonu chemickou kotvou</t>
  </si>
  <si>
    <t>336560306</t>
  </si>
  <si>
    <t>343</t>
  </si>
  <si>
    <t>70921326</t>
  </si>
  <si>
    <t>kotvicí bod pro betonové konstrukce pomocí rozpěrné kotvy nebo chemické kotvy dl 200mm</t>
  </si>
  <si>
    <t>-998020027</t>
  </si>
  <si>
    <t>386</t>
  </si>
  <si>
    <t>767881161</t>
  </si>
  <si>
    <t>Montáž lana do nástavců v záchytném systému poddajného kotvícího vedení</t>
  </si>
  <si>
    <t>1295051444</t>
  </si>
  <si>
    <t>382</t>
  </si>
  <si>
    <t>767881152</t>
  </si>
  <si>
    <t>Montáž nástavců (středový-rohový-dělící) v záchytném systému poddajného kotvícího vedení přes 50 do 200 m</t>
  </si>
  <si>
    <t>soubor</t>
  </si>
  <si>
    <t>-1639540777</t>
  </si>
  <si>
    <t>383</t>
  </si>
  <si>
    <t>31452201</t>
  </si>
  <si>
    <t>nerezové lano určené pro systémy s požadavkem na permanentní kotvicí vedení tl 8mm</t>
  </si>
  <si>
    <t>422640347</t>
  </si>
  <si>
    <t>6*6+5*6</t>
  </si>
  <si>
    <t>384</t>
  </si>
  <si>
    <t>31452203</t>
  </si>
  <si>
    <t>koncovka k nerez lanu napínací pro systémy s požadavkem na permanentní kotvicí vedení lano tl 8mm</t>
  </si>
  <si>
    <t>-1600160319</t>
  </si>
  <si>
    <t>385</t>
  </si>
  <si>
    <t>31452210</t>
  </si>
  <si>
    <t>úchytka průběžná k nerez lanu přímá pro systémy s požadavkem na permanentní kotvicí vedení lano tl 8mm</t>
  </si>
  <si>
    <t>-1840463440</t>
  </si>
  <si>
    <t>378</t>
  </si>
  <si>
    <t>767995114</t>
  </si>
  <si>
    <t>Montáž atypických zámečnických konstrukcí  - typizovaná ochrana sloupů</t>
  </si>
  <si>
    <t>ks</t>
  </si>
  <si>
    <t>357914659</t>
  </si>
  <si>
    <t>379</t>
  </si>
  <si>
    <t>55342031</t>
  </si>
  <si>
    <t xml:space="preserve">Typizovaná ochrana sloupů 40/40 např. – HUG TOWER </t>
  </si>
  <si>
    <t>-732142386</t>
  </si>
  <si>
    <t>344</t>
  </si>
  <si>
    <t>998767202</t>
  </si>
  <si>
    <t>Přesun hmot procentní pro zámečnické konstrukce v objektech v přes 6 do 12 m</t>
  </si>
  <si>
    <t>%</t>
  </si>
  <si>
    <t>-1146613166</t>
  </si>
  <si>
    <t>783</t>
  </si>
  <si>
    <t>Dokončovací práce - nátěry</t>
  </si>
  <si>
    <t>345</t>
  </si>
  <si>
    <t>783314203</t>
  </si>
  <si>
    <t>Základní antikorozní jednonásobný syntetický samozákladující nátěr zámečnických konstrukcí</t>
  </si>
  <si>
    <t>-1647532440</t>
  </si>
  <si>
    <t>346</t>
  </si>
  <si>
    <t>783317101</t>
  </si>
  <si>
    <t>Krycí jednonásobný syntetický standardní nátěr zámečnických konstrukcí</t>
  </si>
  <si>
    <t>-123015374</t>
  </si>
  <si>
    <t>347</t>
  </si>
  <si>
    <t>783801201</t>
  </si>
  <si>
    <t>Obroušení omítek před provedením nátěru</t>
  </si>
  <si>
    <t>1124970739</t>
  </si>
  <si>
    <t>sloupy</t>
  </si>
  <si>
    <t>4*0,4*4*9</t>
  </si>
  <si>
    <t>348</t>
  </si>
  <si>
    <t>783801403</t>
  </si>
  <si>
    <t>Oprášení omítek před provedením nátěru</t>
  </si>
  <si>
    <t>1467395477</t>
  </si>
  <si>
    <t>349</t>
  </si>
  <si>
    <t>783801503</t>
  </si>
  <si>
    <t>Omytí omítek tlakovou vodou před provedením nátěru</t>
  </si>
  <si>
    <t>43018172</t>
  </si>
  <si>
    <t>350</t>
  </si>
  <si>
    <t>783803110</t>
  </si>
  <si>
    <t>Provedení penetračního nátěru povrchů z desek na bázi dřeva (dřevovláknitých, dřevoštěpkových, cementotřískových apod.)</t>
  </si>
  <si>
    <t>793911649</t>
  </si>
  <si>
    <t>(2,9*6+2,45+3,15+8,45+12,20)*2</t>
  </si>
  <si>
    <t>351</t>
  </si>
  <si>
    <t>FNN.8595614514231</t>
  </si>
  <si>
    <t>penetrační nátěrová hmota</t>
  </si>
  <si>
    <t>balení</t>
  </si>
  <si>
    <t>-891210500</t>
  </si>
  <si>
    <t>352</t>
  </si>
  <si>
    <t>783803130</t>
  </si>
  <si>
    <t>Provedení penetračního nátěru hladkých, zrnitých tenkovrstvých nebo štukových omítek stupně členitosti 1 a 2</t>
  </si>
  <si>
    <t>-988991086</t>
  </si>
  <si>
    <t>strop v hale</t>
  </si>
  <si>
    <t>327,26+0,5*15*5</t>
  </si>
  <si>
    <t>353</t>
  </si>
  <si>
    <t>783805120</t>
  </si>
  <si>
    <t>Provedení funkčního nátěru antigraffiti, protikarbonatačního, fotokatalytického aj. nátěru omítek stupně členitosti 1 a 2</t>
  </si>
  <si>
    <t>700656529</t>
  </si>
  <si>
    <t>354</t>
  </si>
  <si>
    <t>24592753</t>
  </si>
  <si>
    <t>hmota nátěrová ochranná proti graffiti trvalá do 100 cyklů omytí</t>
  </si>
  <si>
    <t>285887338</t>
  </si>
  <si>
    <t>(2,9*6+2,45+3,15+8,45+12,20)*0,33</t>
  </si>
  <si>
    <t>355</t>
  </si>
  <si>
    <t>783807400</t>
  </si>
  <si>
    <t>Provedení krycího dvojnásobného nátěru hladkých betonových povrchů nebo povrchů z desek na bázi dřeva</t>
  </si>
  <si>
    <t>57953077</t>
  </si>
  <si>
    <t>356</t>
  </si>
  <si>
    <t>WBR.NFSILCBARVY25</t>
  </si>
  <si>
    <t>krycí fasádní nátěr silikon - 25 kg</t>
  </si>
  <si>
    <t>-1443310083</t>
  </si>
  <si>
    <t>43,65*0,33</t>
  </si>
  <si>
    <t>357</t>
  </si>
  <si>
    <t>783826615</t>
  </si>
  <si>
    <t>Hydrofobizační transparentní silikonový nátěr omítek stupně členitosti 1 a 2</t>
  </si>
  <si>
    <t>-1022799965</t>
  </si>
  <si>
    <t>358</t>
  </si>
  <si>
    <t>783827101</t>
  </si>
  <si>
    <t>Krycí jednonásobný akrylátový nátěr hladkých betonových povrchů</t>
  </si>
  <si>
    <t>-875013736</t>
  </si>
  <si>
    <t>359</t>
  </si>
  <si>
    <t>783836401</t>
  </si>
  <si>
    <t>Ochranný protikarbonatační epoxidový nátěr omítek</t>
  </si>
  <si>
    <t>-1751641140</t>
  </si>
  <si>
    <t>253,67*0,5</t>
  </si>
  <si>
    <t>360</t>
  </si>
  <si>
    <t>783896405</t>
  </si>
  <si>
    <t>Příplatek k cenám ochranného protikarbonatačního nátěru omítek za barevný nátěr v odstínu středně sytém</t>
  </si>
  <si>
    <t>-2021226327</t>
  </si>
  <si>
    <t>PSV</t>
  </si>
  <si>
    <t>Práce a dodávky PSV</t>
  </si>
  <si>
    <t>711</t>
  </si>
  <si>
    <t>Izolace proti vodě, vlhkosti a plynům</t>
  </si>
  <si>
    <t>361</t>
  </si>
  <si>
    <t>711111001</t>
  </si>
  <si>
    <t>Provedení izolace proti zemní vlhkosti vodorovné za studena nátěrem penetračním</t>
  </si>
  <si>
    <t>737169864</t>
  </si>
  <si>
    <t>(8,67+9,86+11,66+2,34+2,21+6,04+1,73+3,3+14,54+2,33+4,68+1,55+3,77+1,73+1,65+4,05+377,26+4,62)</t>
  </si>
  <si>
    <t>362</t>
  </si>
  <si>
    <t>11163150</t>
  </si>
  <si>
    <t>lak penetrační asfaltový</t>
  </si>
  <si>
    <t>-2013358496</t>
  </si>
  <si>
    <t>0,001*461,99*0,33</t>
  </si>
  <si>
    <t>363</t>
  </si>
  <si>
    <t>711141559</t>
  </si>
  <si>
    <t>Provedení izolace proti zemní vlhkosti pásy přitavením vodorovné NAIP</t>
  </si>
  <si>
    <t>1849722562</t>
  </si>
  <si>
    <t>2*461,99</t>
  </si>
  <si>
    <t>364</t>
  </si>
  <si>
    <t>62856011</t>
  </si>
  <si>
    <t>pás asfaltový natavitelný modifikovaný SBS s vložkou z hliníkové fólie s textilií a spalitelnou PE fólií nebo jemnozrnným minerálním posypem na horním povrchu tl 4,0mm</t>
  </si>
  <si>
    <t>-1009467866</t>
  </si>
  <si>
    <t>923,98</t>
  </si>
  <si>
    <t>923,98*1,16 "Přepočtené koeficientem množství</t>
  </si>
  <si>
    <t>365</t>
  </si>
  <si>
    <t>998711201</t>
  </si>
  <si>
    <t>Přesun hmot procentní pro izolace proti vodě, vlhkosti a plynům v objektech v do 6 m</t>
  </si>
  <si>
    <t>-1562060461</t>
  </si>
  <si>
    <t>712</t>
  </si>
  <si>
    <t>Povlakové krytiny</t>
  </si>
  <si>
    <t>392</t>
  </si>
  <si>
    <t>712363352</t>
  </si>
  <si>
    <t>Povlakové krytiny střech do 10° z tvarovaných poplastovaných lišt délky 2 m koutová lišta vnitřní rš 100 mm</t>
  </si>
  <si>
    <t>-406764822</t>
  </si>
  <si>
    <t>38,1*2+16,2*2</t>
  </si>
  <si>
    <t>393</t>
  </si>
  <si>
    <t>712363353</t>
  </si>
  <si>
    <t>Povlakové krytiny střech do 10° z tvarovaných poplastovaných lišt délky 2 m koutová lišta vnější rš 100 mm</t>
  </si>
  <si>
    <t>-1800645955</t>
  </si>
  <si>
    <t>(38,1*2+16,2*2)*2</t>
  </si>
  <si>
    <t>390</t>
  </si>
  <si>
    <t>13880011</t>
  </si>
  <si>
    <t>lišta L koutová vnitřní z poplastovaného plechu (TPO/FPO) rš 100mm</t>
  </si>
  <si>
    <t>-1344221098</t>
  </si>
  <si>
    <t>108,6*1,05</t>
  </si>
  <si>
    <t>391</t>
  </si>
  <si>
    <t>13880024</t>
  </si>
  <si>
    <t>lišta L rohová vnější z poplastovaného plechu (PVC-P) rš 70mm</t>
  </si>
  <si>
    <t>-1478242160</t>
  </si>
  <si>
    <t>217,2*1,05</t>
  </si>
  <si>
    <t>298</t>
  </si>
  <si>
    <t>712392171</t>
  </si>
  <si>
    <t>Povlakové krytiny střech plochých do 10° podkladní textilní vrstvy</t>
  </si>
  <si>
    <t>-1362174818</t>
  </si>
  <si>
    <t>vodorovná část střechy včetně atiky</t>
  </si>
  <si>
    <t>525,95</t>
  </si>
  <si>
    <t>svislé části</t>
  </si>
  <si>
    <t>0,4*(37,4*2+16,2)</t>
  </si>
  <si>
    <t>299</t>
  </si>
  <si>
    <t>LTP.20316</t>
  </si>
  <si>
    <t>geotextilie netkaná 1,5 mm</t>
  </si>
  <si>
    <t>234830800</t>
  </si>
  <si>
    <t>562,36</t>
  </si>
  <si>
    <t>562,36*1,16 'Přepočtené koeficientem množství</t>
  </si>
  <si>
    <t>199</t>
  </si>
  <si>
    <t>712363001</t>
  </si>
  <si>
    <t>Provedení povlakové krytiny střech do 10° termoplastickou fólií PVC rozvinutím a natažením v ploše</t>
  </si>
  <si>
    <t>139287805</t>
  </si>
  <si>
    <t>201</t>
  </si>
  <si>
    <t>712363003</t>
  </si>
  <si>
    <t>Provedení povlakové krytina střech do 10° spoj 2 pásů fólií PVC horkovzdušným navařením</t>
  </si>
  <si>
    <t>401859322</t>
  </si>
  <si>
    <t>31,45*8</t>
  </si>
  <si>
    <t>295</t>
  </si>
  <si>
    <t>DEK.1015102135</t>
  </si>
  <si>
    <t>fólie PVC kotvená 1,5mm š.2,0m šedá (40m2/role)</t>
  </si>
  <si>
    <t>-1859407601</t>
  </si>
  <si>
    <t>562,35*1,16 'Přepočtené koeficientem množství</t>
  </si>
  <si>
    <t>296</t>
  </si>
  <si>
    <t>712363005</t>
  </si>
  <si>
    <t>Provedení povlakové krytiny střech do 10° navařením fólie PVC na oplechování v plné ploše</t>
  </si>
  <si>
    <t>1783285566</t>
  </si>
  <si>
    <t>89,6*0,25</t>
  </si>
  <si>
    <t>287</t>
  </si>
  <si>
    <t>998712202</t>
  </si>
  <si>
    <t>Přesun hmot procentní pro krytiny povlakové v objektech v přes 6 do 12 m</t>
  </si>
  <si>
    <t>668935780</t>
  </si>
  <si>
    <t>713</t>
  </si>
  <si>
    <t>Izolace tepelné</t>
  </si>
  <si>
    <t>394</t>
  </si>
  <si>
    <t>713141223</t>
  </si>
  <si>
    <t>Přikotvení tepelné izolace šrouby do betonu pro izolaci tl přes 60 do 100 mm</t>
  </si>
  <si>
    <t>-1673144029</t>
  </si>
  <si>
    <t>parozábrana</t>
  </si>
  <si>
    <t>395</t>
  </si>
  <si>
    <t>713141411</t>
  </si>
  <si>
    <t>Přikotvení tepelné izolace teleskopickými hmoždinkami do betonu jednospádových klínů pro tl izolace od 70 do 90 mm</t>
  </si>
  <si>
    <t>412010766</t>
  </si>
  <si>
    <t>195</t>
  </si>
  <si>
    <t>713191133</t>
  </si>
  <si>
    <t>Montáž izolace tepelné podlah, stropů vrchem nebo střech překrytí fólií s přelepeným spojem - parozábrana</t>
  </si>
  <si>
    <t>1176478761</t>
  </si>
  <si>
    <t>194</t>
  </si>
  <si>
    <t>DEK.2600601040</t>
  </si>
  <si>
    <t>parozábrana plošná hmotnost 140 g/m2, tloušťka 0,25 mm</t>
  </si>
  <si>
    <t>-1839197762</t>
  </si>
  <si>
    <t>(38,05*5,8+32*5,2+26,05*5,1)*1,15</t>
  </si>
  <si>
    <t>597,937*1,221 "Přepočtené koeficientem množství</t>
  </si>
  <si>
    <t>192</t>
  </si>
  <si>
    <t>713141311</t>
  </si>
  <si>
    <t>Montáž izolace tepelné střech plochých kladené volně, spádová vrstva</t>
  </si>
  <si>
    <t>28375890</t>
  </si>
  <si>
    <t>191</t>
  </si>
  <si>
    <t>IPD.EPS200K</t>
  </si>
  <si>
    <t>Spádový klín EPS 200</t>
  </si>
  <si>
    <t>2109815155</t>
  </si>
  <si>
    <t>562,35*(0,04+0,1)/2</t>
  </si>
  <si>
    <t>188</t>
  </si>
  <si>
    <t>713141152</t>
  </si>
  <si>
    <t>Montáž izolace tepelné střech plochých kladené volně 2 vrstvy rohoží, pásů, dílců, desek</t>
  </si>
  <si>
    <t>1958414985</t>
  </si>
  <si>
    <t>189</t>
  </si>
  <si>
    <t>ISV.8591057519321</t>
  </si>
  <si>
    <t>EPS 200 - 120mm, λD = 0,034 (W·m-1·K-1),1000x500x120mm, stabilizované desky pro tepelné izolace konstrukcí s vysokými požadavky na zatížení. Trvalá zatížitelnost v tlaku max. 3600kg/m2 při def. &lt; 2%.</t>
  </si>
  <si>
    <t>1810589809</t>
  </si>
  <si>
    <t>562,35*1,02 "Přepočtené koeficientem množství</t>
  </si>
  <si>
    <t>190</t>
  </si>
  <si>
    <t>ISV.8591057303159</t>
  </si>
  <si>
    <t>EPS 200 - 140mm, λD = 0,034 (W·m-1·K-1),1000x500x140mm, stabilizované desky pro tepelné izolace konstrukcí s vysokými požadavky na zatížení. Trvalá zatížitelnost v tlaku max. 3600kg/m2 při def. &lt; 2%.</t>
  </si>
  <si>
    <t>-623774286</t>
  </si>
  <si>
    <t>197</t>
  </si>
  <si>
    <t>632481215</t>
  </si>
  <si>
    <t>Separační vrstva z geotextilie</t>
  </si>
  <si>
    <t>2132072769</t>
  </si>
  <si>
    <t>2x FILTEK V</t>
  </si>
  <si>
    <t>(38,05*5,8+32*5,2+26,05*5,1)*2</t>
  </si>
  <si>
    <t>198</t>
  </si>
  <si>
    <t>MTM.69366058</t>
  </si>
  <si>
    <t>netkaná textilie  500 g</t>
  </si>
  <si>
    <t>-883074221</t>
  </si>
  <si>
    <t>2x FILTEK 300</t>
  </si>
  <si>
    <t>1039,89*1,15 "Přepočtené koeficientem množství</t>
  </si>
  <si>
    <t>288</t>
  </si>
  <si>
    <t>998713202</t>
  </si>
  <si>
    <t>Přesun hmot procentní pro izolace tepelné v objektech v přes 6 do 12 m</t>
  </si>
  <si>
    <t>1081828133</t>
  </si>
  <si>
    <t>763</t>
  </si>
  <si>
    <t>Konstrukce suché výstavby</t>
  </si>
  <si>
    <t>388</t>
  </si>
  <si>
    <t>763131421.KNF</t>
  </si>
  <si>
    <t>SDK podhled D 112 desky 2x WHITE (A) 12,5 bez izolace dvouvrstvá spodní kce profil CD+UD</t>
  </si>
  <si>
    <t>949821448</t>
  </si>
  <si>
    <t>4,62+4,05+1,65+1,73+3,77+1,55+4,68+2,33+14,54+3,3+1,73</t>
  </si>
  <si>
    <t>6,04+2,21+2,34+11,66+9,86+8,67</t>
  </si>
  <si>
    <t>289</t>
  </si>
  <si>
    <t>998763201</t>
  </si>
  <si>
    <t>Přesun hmot procentní pro dřevostavby v objektech v přes 6 do 12 m</t>
  </si>
  <si>
    <t>-1687690316</t>
  </si>
  <si>
    <t>764</t>
  </si>
  <si>
    <t>Konstrukce klempířské</t>
  </si>
  <si>
    <t>150</t>
  </si>
  <si>
    <t>764225408</t>
  </si>
  <si>
    <t>Oplechování horních ploch a nadezdívek (atik) bez rohů z Al plechu celoplošně lepené rš 750 mm</t>
  </si>
  <si>
    <t>671764001</t>
  </si>
  <si>
    <t>151</t>
  </si>
  <si>
    <t>764225446</t>
  </si>
  <si>
    <t>Příplatek za zvýšenou pracnost při oplechování rohů nadezdívek (atik) z Al plechu rš přes 400 mm</t>
  </si>
  <si>
    <t>-1363335718</t>
  </si>
  <si>
    <t>152</t>
  </si>
  <si>
    <t>764226444</t>
  </si>
  <si>
    <t>Oplechování parapetů rovných celoplošně lepené z Al plechu rš 330 mm</t>
  </si>
  <si>
    <t>-6731817</t>
  </si>
  <si>
    <t>2,7*4+2,8+1,5*6</t>
  </si>
  <si>
    <t>153</t>
  </si>
  <si>
    <t>764226465</t>
  </si>
  <si>
    <t>Příplatek za zvýšenou pracnost oplechování rohů parapetů rovných z Al plechu rš do 400 mm</t>
  </si>
  <si>
    <t>-574286694</t>
  </si>
  <si>
    <t>12+6</t>
  </si>
  <si>
    <t>290</t>
  </si>
  <si>
    <t>998764202</t>
  </si>
  <si>
    <t>Přesun hmot procentní pro konstrukce klempířské v objektech v přes 6 do 12 m</t>
  </si>
  <si>
    <t>331201597</t>
  </si>
  <si>
    <t>766</t>
  </si>
  <si>
    <t>Konstrukce truhlářské</t>
  </si>
  <si>
    <t>210</t>
  </si>
  <si>
    <t>766622131</t>
  </si>
  <si>
    <t>Montáž plastových oken plochy přes 1 m2 otevíravých v do 1,5 m s rámem do zdiva</t>
  </si>
  <si>
    <t>2057982199</t>
  </si>
  <si>
    <t>2,7*0,75*4+1,8*0,75+1*0,75</t>
  </si>
  <si>
    <t>211</t>
  </si>
  <si>
    <t>61140052</t>
  </si>
  <si>
    <t>okno plastové otevíravé/sklopné trojsklo přes plochu 1m2 do v 1,5m</t>
  </si>
  <si>
    <t>-1382288458</t>
  </si>
  <si>
    <t>212</t>
  </si>
  <si>
    <t>766629613</t>
  </si>
  <si>
    <t>Předsazená montáž oken kotvením do TI nosného profilu vyložení do 90 mm</t>
  </si>
  <si>
    <t>808582560</t>
  </si>
  <si>
    <t>219</t>
  </si>
  <si>
    <t>766629639</t>
  </si>
  <si>
    <t>Montáž těsnění připojovací spáry parapetu těsnící fólií</t>
  </si>
  <si>
    <t>726215619</t>
  </si>
  <si>
    <t>2,7*4+1,8+1</t>
  </si>
  <si>
    <t>215</t>
  </si>
  <si>
    <t>766629631</t>
  </si>
  <si>
    <t>Montáž těsnění připojovací spáry ostění nebo nadpraží komprimační páskou</t>
  </si>
  <si>
    <t>-2052837581</t>
  </si>
  <si>
    <t>(2,7+0,75*2)*4+(1,8+0,75)*2+(1+0,75*2)</t>
  </si>
  <si>
    <t>0,96+2*2,1</t>
  </si>
  <si>
    <t>216</t>
  </si>
  <si>
    <t>59071026</t>
  </si>
  <si>
    <t>páska okenní těsnící měkčený pěnový PUR impregnovaná s integrovanou páskou 8-33x58mm</t>
  </si>
  <si>
    <t>-1630100733</t>
  </si>
  <si>
    <t>29,56*1,1 "Přepočtené koeficientem množství</t>
  </si>
  <si>
    <t>217</t>
  </si>
  <si>
    <t>766629651</t>
  </si>
  <si>
    <t>Montáž těsnění připojovací spáry ostění nebo nadpraží těsnící fólií</t>
  </si>
  <si>
    <t>1109292174</t>
  </si>
  <si>
    <t>218</t>
  </si>
  <si>
    <t>28355025</t>
  </si>
  <si>
    <t>fólie těsnící š 90mm pro vnitřní parotěsnou připojovací spáru otvorových výplní při předsazené montáži</t>
  </si>
  <si>
    <t>1955098440</t>
  </si>
  <si>
    <t>29,56+13,6</t>
  </si>
  <si>
    <t>43,16*1,1 "Přepočtené koeficientem množství</t>
  </si>
  <si>
    <t>250</t>
  </si>
  <si>
    <t>766660171</t>
  </si>
  <si>
    <t>Montáž dveřních křídel otvíravých jednokřídlových š do 0,8 m do obložkové zárubně</t>
  </si>
  <si>
    <t>878122644</t>
  </si>
  <si>
    <t>pol 1,2,3</t>
  </si>
  <si>
    <t>272</t>
  </si>
  <si>
    <t>MSN.0027534.URS</t>
  </si>
  <si>
    <t>dveře interiérové jednokřídlé plné, DTD, HPL laminát, antifinger u 732 plné, 60x197</t>
  </si>
  <si>
    <t>-494883869</t>
  </si>
  <si>
    <t>273</t>
  </si>
  <si>
    <t>MSN.0027535.URS</t>
  </si>
  <si>
    <t>dveře interiérové jednokřídlé plné, DTD, HPL laminát, antifinger u732 plné, 70x197</t>
  </si>
  <si>
    <t>1963703038</t>
  </si>
  <si>
    <t>396</t>
  </si>
  <si>
    <t>MSN.0027536.URS</t>
  </si>
  <si>
    <t>dveře interiérové jednokřídlé plné, DTD, HPL laminát, antifinger u732 plné, 80x197</t>
  </si>
  <si>
    <t>-1614459515</t>
  </si>
  <si>
    <t>275</t>
  </si>
  <si>
    <t>766660172</t>
  </si>
  <si>
    <t>Montáž dveřních křídel otvíravých jednokřídlových š přes 0,8 m do obložkové zárubně</t>
  </si>
  <si>
    <t>978380597</t>
  </si>
  <si>
    <t>pol 5</t>
  </si>
  <si>
    <t>276</t>
  </si>
  <si>
    <t>MSN.0027538.URS</t>
  </si>
  <si>
    <t>dveře interiérové jednokřídlé plné, DTD, HPL laminát, bílé plné, 100x197</t>
  </si>
  <si>
    <t>-715521004</t>
  </si>
  <si>
    <t>254</t>
  </si>
  <si>
    <t>766660181</t>
  </si>
  <si>
    <t>Montáž dveřních křídel otvíravých jednokřídlových š do 0,8 m požárních do obložkové zárubně</t>
  </si>
  <si>
    <t>-1667429598</t>
  </si>
  <si>
    <t>pol 3</t>
  </si>
  <si>
    <t>255</t>
  </si>
  <si>
    <t>61162098</t>
  </si>
  <si>
    <t>dveře jednokřídlé dřevotřískové protipožární EI (EW) 30 DP3 povrch laminátový plné antifinger u732 800x1970/2100mm</t>
  </si>
  <si>
    <t>-21125320</t>
  </si>
  <si>
    <t>376</t>
  </si>
  <si>
    <t>766660311</t>
  </si>
  <si>
    <t>Montáž posuvných dveří jednokřídlových průchozí š do 800 mm do pouzdra s jednou kapsou</t>
  </si>
  <si>
    <t>-929690845</t>
  </si>
  <si>
    <t>pol 8</t>
  </si>
  <si>
    <t>374</t>
  </si>
  <si>
    <t>55329R1</t>
  </si>
  <si>
    <t>dveře  vnitřní posuvné, 1křídlé 800x1970mm</t>
  </si>
  <si>
    <t>-399095303</t>
  </si>
  <si>
    <t>377</t>
  </si>
  <si>
    <t>766660312</t>
  </si>
  <si>
    <t>Montáž posuvných dveří jednokřídlových průchozí š přes 800 do 1200 mm do pouzdra s jednou kapsou</t>
  </si>
  <si>
    <t>-1211228841</t>
  </si>
  <si>
    <t>pol 7</t>
  </si>
  <si>
    <t>375</t>
  </si>
  <si>
    <t>55329R2</t>
  </si>
  <si>
    <t>dveře  vnitřní posuvné, 1křídlé 1000x1970mm</t>
  </si>
  <si>
    <t>1210830454</t>
  </si>
  <si>
    <t>368</t>
  </si>
  <si>
    <t>766660411</t>
  </si>
  <si>
    <t>Montáž vchodových dveří včetně rámu jednokřídlových bez nadsvětlíku do zdiva</t>
  </si>
  <si>
    <t>-223806966</t>
  </si>
  <si>
    <t>O6</t>
  </si>
  <si>
    <t>389</t>
  </si>
  <si>
    <t>61140502</t>
  </si>
  <si>
    <t>dveře jednokřídlé plastové bílé prosklené max rozměru otvoru 2,42m2</t>
  </si>
  <si>
    <t>-1028382302</t>
  </si>
  <si>
    <t>1,06*2,1</t>
  </si>
  <si>
    <t>256</t>
  </si>
  <si>
    <t>766660716</t>
  </si>
  <si>
    <t>Montáž dveřních křídel samozavírače na dřevěnou zárubeň</t>
  </si>
  <si>
    <t>1433068017</t>
  </si>
  <si>
    <t>257</t>
  </si>
  <si>
    <t>549-1</t>
  </si>
  <si>
    <t>samozavírač dveří pro protipožární dveře</t>
  </si>
  <si>
    <t>1195480937</t>
  </si>
  <si>
    <t>277</t>
  </si>
  <si>
    <t>766660729</t>
  </si>
  <si>
    <t>Montáž dveřního interiérového kování - štítku s klikou</t>
  </si>
  <si>
    <t>204127805</t>
  </si>
  <si>
    <t>278</t>
  </si>
  <si>
    <t>54914123</t>
  </si>
  <si>
    <t>kování rozetové klika/klika</t>
  </si>
  <si>
    <t>-120199468</t>
  </si>
  <si>
    <t>279</t>
  </si>
  <si>
    <t>766660730</t>
  </si>
  <si>
    <t>Montáž dveřního interiérového kování - WC kliky se zámkem</t>
  </si>
  <si>
    <t>-997520832</t>
  </si>
  <si>
    <t>280</t>
  </si>
  <si>
    <t>54914128</t>
  </si>
  <si>
    <t>kování rozetové spodní pro WC</t>
  </si>
  <si>
    <t>-1063122766</t>
  </si>
  <si>
    <t>258</t>
  </si>
  <si>
    <t>766660731</t>
  </si>
  <si>
    <t>Montáž dveřního bezpečnostního kování - zámku</t>
  </si>
  <si>
    <t>-1454562711</t>
  </si>
  <si>
    <t>259</t>
  </si>
  <si>
    <t>553-1</t>
  </si>
  <si>
    <t>fab</t>
  </si>
  <si>
    <t>393909325</t>
  </si>
  <si>
    <t>262</t>
  </si>
  <si>
    <t>766682111</t>
  </si>
  <si>
    <t>Montáž zárubní obložkových pro dveře jednokřídlové tl stěny do 170 mm</t>
  </si>
  <si>
    <t>-716446904</t>
  </si>
  <si>
    <t>1,2,5,7,8</t>
  </si>
  <si>
    <t>13</t>
  </si>
  <si>
    <t>263</t>
  </si>
  <si>
    <t>61182307</t>
  </si>
  <si>
    <t>zárubeň jednokřídlá obložková s laminátovým povrchem  600-1100/1970, 2100mm</t>
  </si>
  <si>
    <t>-509615922</t>
  </si>
  <si>
    <t>270</t>
  </si>
  <si>
    <t>766682211</t>
  </si>
  <si>
    <t>Montáž zárubní obložkových protipožárních pro dveře jednokřídlové tl stěny do 170 mm</t>
  </si>
  <si>
    <t>-953497618</t>
  </si>
  <si>
    <t>2+1</t>
  </si>
  <si>
    <t>271</t>
  </si>
  <si>
    <t>61182318</t>
  </si>
  <si>
    <t>zárubeň jednokřídlá obložková s laminátovým povrchem a protipožární úpravou  600-1100/1970, 2100mm</t>
  </si>
  <si>
    <t>289745969</t>
  </si>
  <si>
    <t>265</t>
  </si>
  <si>
    <t>766691914</t>
  </si>
  <si>
    <t>Vyvěšení nebo zavěšení dřevěných křídel dveří pl do 2 m2</t>
  </si>
  <si>
    <t>1873356213</t>
  </si>
  <si>
    <t>266</t>
  </si>
  <si>
    <t>766694121</t>
  </si>
  <si>
    <t>Montáž parapetních desek dřevěných nebo plastových šířky přes 30 cm délky do 1,0 m</t>
  </si>
  <si>
    <t>793344242</t>
  </si>
  <si>
    <t>267</t>
  </si>
  <si>
    <t>60794104</t>
  </si>
  <si>
    <t>deska parapetní dřevotřísková vnitřní 340x1000mm</t>
  </si>
  <si>
    <t>2116056637</t>
  </si>
  <si>
    <t>268</t>
  </si>
  <si>
    <t>60794121</t>
  </si>
  <si>
    <t>koncovka PVC k parapetním dřevotřískovým deskám 600mm</t>
  </si>
  <si>
    <t>902618427</t>
  </si>
  <si>
    <t>291</t>
  </si>
  <si>
    <t>998766202</t>
  </si>
  <si>
    <t>Přesun hmot procentní pro kce truhlářské v objektech v přes 6 do 12 m</t>
  </si>
  <si>
    <t>1602852043</t>
  </si>
  <si>
    <t>777</t>
  </si>
  <si>
    <t>Podlahy lité</t>
  </si>
  <si>
    <t>156</t>
  </si>
  <si>
    <t>777111101</t>
  </si>
  <si>
    <t>Zametení podkladu před provedením lité podlahy</t>
  </si>
  <si>
    <t>1986732581</t>
  </si>
  <si>
    <t>2,34+2,21+6,04+1,73+3,3+14,54+2,33+4,68+1,55+3,77+1,73+1,65</t>
  </si>
  <si>
    <t>157</t>
  </si>
  <si>
    <t>777111111</t>
  </si>
  <si>
    <t>Vysátí podkladu před provedením lité podlahy</t>
  </si>
  <si>
    <t>-1941060330</t>
  </si>
  <si>
    <t>158</t>
  </si>
  <si>
    <t>777111121</t>
  </si>
  <si>
    <t>Ruční broušení podkladu před provedením lité podlahy</t>
  </si>
  <si>
    <t>-1651735686</t>
  </si>
  <si>
    <t>1,3*2+1,8*4+3,775*4+3,1*2+5*4+2,6*6+2,85*2</t>
  </si>
  <si>
    <t>159</t>
  </si>
  <si>
    <t>777111123</t>
  </si>
  <si>
    <t>Strojní broušení podkladu před provedením lité podlahy</t>
  </si>
  <si>
    <t>466729499</t>
  </si>
  <si>
    <t>160</t>
  </si>
  <si>
    <t>777121115.SKA.001</t>
  </si>
  <si>
    <t>Vyrovnání podkladu podlah stěrkou SIKAFLOOR-150 plněnou pískem pl přes 1,0 m2 tl přes 3 do 5 mm</t>
  </si>
  <si>
    <t>1227653830</t>
  </si>
  <si>
    <t>162</t>
  </si>
  <si>
    <t>777131101.SKA.001</t>
  </si>
  <si>
    <t>Penetrační epoxidový nátěr Sikafloor-150 podlahy</t>
  </si>
  <si>
    <t>1955680678</t>
  </si>
  <si>
    <t>164</t>
  </si>
  <si>
    <t>777511155.SKA.001</t>
  </si>
  <si>
    <t>Krycí epoxidová stěrka Sikafloor-2600 tloušťky do 3 mm parkovacích ploch lité podlahy</t>
  </si>
  <si>
    <t>10577200</t>
  </si>
  <si>
    <t>165</t>
  </si>
  <si>
    <t>777611121.SKA.001</t>
  </si>
  <si>
    <t>Krycí epoxidový nátěr Sikafloor-2540 W podlahy</t>
  </si>
  <si>
    <t>1717859632</t>
  </si>
  <si>
    <t>293</t>
  </si>
  <si>
    <t>998777202</t>
  </si>
  <si>
    <t>Přesun hmot procentní pro podlahy lité v objektech v přes 6 do 12 m</t>
  </si>
  <si>
    <t>-960233336</t>
  </si>
  <si>
    <t>781</t>
  </si>
  <si>
    <t>Dokončovací práce - obklady</t>
  </si>
  <si>
    <t>175</t>
  </si>
  <si>
    <t>781121011</t>
  </si>
  <si>
    <t>Nátěr penetrační na stěnu</t>
  </si>
  <si>
    <t>-785863058</t>
  </si>
  <si>
    <t>2*(5,5+3,75+1,1+3,9+5,1+4,6+6,9+2*0,6+7,2+2*0,6+2*0,9+3,6+1,8+7,9)</t>
  </si>
  <si>
    <t>178</t>
  </si>
  <si>
    <t>781131112</t>
  </si>
  <si>
    <t>Izolace pod obklad nátěrem nebo stěrkou ve dvou vrstvách</t>
  </si>
  <si>
    <t>628939825</t>
  </si>
  <si>
    <t>2*(5,6+7,9)</t>
  </si>
  <si>
    <t>180</t>
  </si>
  <si>
    <t>781131241.SCS</t>
  </si>
  <si>
    <t>Izolace pod obklad těsnícími pásy vnitřní kout KERDI KERECK</t>
  </si>
  <si>
    <t>-1268181017</t>
  </si>
  <si>
    <t>2*6</t>
  </si>
  <si>
    <t>179</t>
  </si>
  <si>
    <t>781131264.SCS</t>
  </si>
  <si>
    <t>Izolace pod obklad těsnícími pásy mezi podlahou a stěnou KERDI</t>
  </si>
  <si>
    <t>-1193450999</t>
  </si>
  <si>
    <t>(5,6+7,9)</t>
  </si>
  <si>
    <t>176</t>
  </si>
  <si>
    <t>781161021</t>
  </si>
  <si>
    <t>Montáž profilu ukončujícího rohového nebo vanového</t>
  </si>
  <si>
    <t>991442177</t>
  </si>
  <si>
    <t>roh</t>
  </si>
  <si>
    <t>2*26</t>
  </si>
  <si>
    <t>ukončení</t>
  </si>
  <si>
    <t>(5,5+3,75+1,1+3,9+5,1+4,6+6,9+2*0,6+7,2+2*0,6+2*0,9+3,6+1,8+7,9)</t>
  </si>
  <si>
    <t>zrcdla</t>
  </si>
  <si>
    <t>5*2*(0,75+0,4)</t>
  </si>
  <si>
    <t>177</t>
  </si>
  <si>
    <t>SCS.Q60AE</t>
  </si>
  <si>
    <t>kvalitní ukončovací profil z ušlechtilé oceli pro vnější hrany obkladů a dlažeb H 11</t>
  </si>
  <si>
    <t>373071538</t>
  </si>
  <si>
    <t>119,05*1,1 "Přepočtené koeficientem množství</t>
  </si>
  <si>
    <t>181</t>
  </si>
  <si>
    <t>781474112</t>
  </si>
  <si>
    <t>Montáž obkladů vnitřních keramických hladkých přes 9 do 12 ks/m2 lepených flexibilním lepidlem</t>
  </si>
  <si>
    <t>1697739228</t>
  </si>
  <si>
    <t>182</t>
  </si>
  <si>
    <t>59761026</t>
  </si>
  <si>
    <t>obklad keramický hladký do 12ks/m2</t>
  </si>
  <si>
    <t>1187932546</t>
  </si>
  <si>
    <t>111,1*1,1 "Přepočtené koeficientem množství</t>
  </si>
  <si>
    <t>185</t>
  </si>
  <si>
    <t>781491011</t>
  </si>
  <si>
    <t>Montáž zrcadel plochy do 1 m2 lepených silikonovým tmelem na podkladní omítku</t>
  </si>
  <si>
    <t>-1599345339</t>
  </si>
  <si>
    <t>0,4*0,75*5</t>
  </si>
  <si>
    <t>186</t>
  </si>
  <si>
    <t>IST.0013491.URS</t>
  </si>
  <si>
    <t>zrcadlo nemontované čiré tl. 5mm, max. rozměr 400x800mm</t>
  </si>
  <si>
    <t>-501873708</t>
  </si>
  <si>
    <t>1,5*1,1 "Přepočtené koeficientem množství</t>
  </si>
  <si>
    <t>294</t>
  </si>
  <si>
    <t>998781102</t>
  </si>
  <si>
    <t>Přesun hmot tonážní pro obklady keramické v objektech v přes 6 do 12 m</t>
  </si>
  <si>
    <t>-1053161834</t>
  </si>
  <si>
    <t>02 - ZTI</t>
  </si>
  <si>
    <t>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</si>
  <si>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</si>
  <si>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</si>
  <si>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</si>
  <si>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</si>
  <si>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M - Práce a dodávky M</t>
  </si>
  <si>
    <t xml:space="preserve">    21-M - Stlačený vzduch</t>
  </si>
  <si>
    <t>132251101</t>
  </si>
  <si>
    <t>Hloubení rýh nezapažených  š do 800 mm v hornině třídy těžitelnosti I, skupiny 3 objem do 20 m3 strojně</t>
  </si>
  <si>
    <t>-36623966</t>
  </si>
  <si>
    <t>DK</t>
  </si>
  <si>
    <t>1,3*0,8*85,2</t>
  </si>
  <si>
    <t>161151103</t>
  </si>
  <si>
    <t>Svislé přemístění výkopku z horniny třídy těžitelnosti I skupiny 1 až 3 hl výkopu přes 4 do 8 m</t>
  </si>
  <si>
    <t>-1297685843</t>
  </si>
  <si>
    <t>162251101</t>
  </si>
  <si>
    <t>Vodorovné přemístění do 20 m výkopku/sypaniny z horniny třídy těžitelnosti I skupiny 1 až 3</t>
  </si>
  <si>
    <t>1861487293</t>
  </si>
  <si>
    <t>175151101</t>
  </si>
  <si>
    <t>Obsypání potrubí strojně sypaninou bez prohození, uloženou do 3 m</t>
  </si>
  <si>
    <t>2035591686</t>
  </si>
  <si>
    <t>0,3*0,8*85,2</t>
  </si>
  <si>
    <t>58341334</t>
  </si>
  <si>
    <t>kamenivo drcené drobné frakce 0/2</t>
  </si>
  <si>
    <t>686933395</t>
  </si>
  <si>
    <t>20,448*1,11 "Přepočtené koeficientem množství</t>
  </si>
  <si>
    <t>612135101</t>
  </si>
  <si>
    <t>Hrubá výplň rýh ve stěnách maltou jakékoli šířky rýhy</t>
  </si>
  <si>
    <t>-2602256</t>
  </si>
  <si>
    <t>vodovod</t>
  </si>
  <si>
    <t>(2*2*4+4*27*6*4+3*4)*0,2/4/2*3</t>
  </si>
  <si>
    <t>127</t>
  </si>
  <si>
    <t>998011002</t>
  </si>
  <si>
    <t>Přesun hmot pro budovy zděné v přes 6 do 12 m</t>
  </si>
  <si>
    <t>825734270</t>
  </si>
  <si>
    <t>721</t>
  </si>
  <si>
    <t>Zdravotechnika - vnitřní kanalizace</t>
  </si>
  <si>
    <t>721173401.OSM</t>
  </si>
  <si>
    <t>Potrubí kanalizační KG-Systém SN 4 svodné DN 110</t>
  </si>
  <si>
    <t>781334363</t>
  </si>
  <si>
    <t>odvětrání</t>
  </si>
  <si>
    <t>6*3</t>
  </si>
  <si>
    <t>721173402.OSM</t>
  </si>
  <si>
    <t>Potrubí kanalizační KG-Systém SN 4 svodné DN 125</t>
  </si>
  <si>
    <t>-1957537064</t>
  </si>
  <si>
    <t>spalšková kanalizace</t>
  </si>
  <si>
    <t>11,2+10,3+4+1+1,9+1,2*2+1,4*3+1</t>
  </si>
  <si>
    <t>havarijní kanalizce</t>
  </si>
  <si>
    <t>4*9+22,6</t>
  </si>
  <si>
    <t>dešťová knalizace</t>
  </si>
  <si>
    <t>43,8+5,7+3*2+19,2+5,9+4,6</t>
  </si>
  <si>
    <t>8*8</t>
  </si>
  <si>
    <t>721174042.OSM</t>
  </si>
  <si>
    <t>Potrubí kanalizační připojovací Osma HT-Systém DN 40</t>
  </si>
  <si>
    <t>1542121006</t>
  </si>
  <si>
    <t>7*1,2</t>
  </si>
  <si>
    <t>136</t>
  </si>
  <si>
    <t>721174043.OSM</t>
  </si>
  <si>
    <t>Potrubí kanalizační připojovací Osma HT-Systém DN 50</t>
  </si>
  <si>
    <t>-342298218</t>
  </si>
  <si>
    <t>6*0,5</t>
  </si>
  <si>
    <t>721174045.OSM</t>
  </si>
  <si>
    <t>Potrubí kanalizační připojovací Osma HT-Systém DN 110</t>
  </si>
  <si>
    <t>-1231976485</t>
  </si>
  <si>
    <t>4*0,5</t>
  </si>
  <si>
    <t>721194104</t>
  </si>
  <si>
    <t>Vyvedení a upevnění odpadních výpustek DN 40</t>
  </si>
  <si>
    <t>461511313</t>
  </si>
  <si>
    <t>7</t>
  </si>
  <si>
    <t>721194105</t>
  </si>
  <si>
    <t>Vyvedení a upevnění odpadních výpustek DN 50</t>
  </si>
  <si>
    <t>1140393869</t>
  </si>
  <si>
    <t>721194109</t>
  </si>
  <si>
    <t>Vyvedení a upevnění odpadních výpustek DN 110</t>
  </si>
  <si>
    <t>39918830</t>
  </si>
  <si>
    <t>721211502.HLE</t>
  </si>
  <si>
    <t>Vpusť sklepní HL 71G s vodorovným odtokem DN 110 mřížka litina 170x240</t>
  </si>
  <si>
    <t>1589155618</t>
  </si>
  <si>
    <t>721233213</t>
  </si>
  <si>
    <t>Střešní vtok polypropylen PP pro pochůzné střechy svislý odtok DN 125</t>
  </si>
  <si>
    <t>-1279282744</t>
  </si>
  <si>
    <t>143</t>
  </si>
  <si>
    <t>28656002</t>
  </si>
  <si>
    <t>nástavec střešní vpusti s integrovanou bitumenovou manžetou pro výšku TI do 500mm</t>
  </si>
  <si>
    <t>619661435</t>
  </si>
  <si>
    <t>144</t>
  </si>
  <si>
    <t>721273153</t>
  </si>
  <si>
    <t>Hlavice ventilační polypropylen PP DN 110</t>
  </si>
  <si>
    <t>877100990</t>
  </si>
  <si>
    <t>145</t>
  </si>
  <si>
    <t>721274121</t>
  </si>
  <si>
    <t>Přivzdušňovací ventil vnitřní odpadních potrubí DN od 32 do 50</t>
  </si>
  <si>
    <t>-208346470</t>
  </si>
  <si>
    <t>146</t>
  </si>
  <si>
    <t>721290111</t>
  </si>
  <si>
    <t>Zkouška těsnosti potrubí kanalizace vodou do DN 125</t>
  </si>
  <si>
    <t>-144622115</t>
  </si>
  <si>
    <t>18+179,8+64+8,4+3+2</t>
  </si>
  <si>
    <t>147</t>
  </si>
  <si>
    <t>998721202</t>
  </si>
  <si>
    <t>Přesun hmot procentní pro vnitřní kanalizace v objektech v přes 6 do 12 m</t>
  </si>
  <si>
    <t>604985464</t>
  </si>
  <si>
    <t>14</t>
  </si>
  <si>
    <t>713463411</t>
  </si>
  <si>
    <t>Montáž izolace tepelné potrubí a ohybů návlekovými izolačními pouzdry</t>
  </si>
  <si>
    <t>-1264248281</t>
  </si>
  <si>
    <t>29,8+21,6+199,7+43</t>
  </si>
  <si>
    <t>17</t>
  </si>
  <si>
    <t>28377056</t>
  </si>
  <si>
    <t>pouzdro izolační potrubní z pěnového polyetylenu 35/25mm</t>
  </si>
  <si>
    <t>-1324127997</t>
  </si>
  <si>
    <t>9,8+8+3*4</t>
  </si>
  <si>
    <t>104</t>
  </si>
  <si>
    <t>MLT.I00001302</t>
  </si>
  <si>
    <t>tepelná izolce z pěnového polyethylenu (PE pěny) 40x13mm</t>
  </si>
  <si>
    <t>-124922399</t>
  </si>
  <si>
    <t>28377049</t>
  </si>
  <si>
    <t>pouzdro izolační potrubní z pěnového polyetylenu 28/25mm</t>
  </si>
  <si>
    <t>-1197367556</t>
  </si>
  <si>
    <t>2*6,8+2*4</t>
  </si>
  <si>
    <t>23</t>
  </si>
  <si>
    <t>28377045</t>
  </si>
  <si>
    <t>pouzdro izolační potrubní z pěnového polyetylenu 22/20mm</t>
  </si>
  <si>
    <t>852801757</t>
  </si>
  <si>
    <t>2*5+2*4+2*2,4+1+3*4+10,6+4+2*2,9+2*1,8+2*3,5+2,5+6,5</t>
  </si>
  <si>
    <t>2*4,8+2,5+1+2*1,4</t>
  </si>
  <si>
    <t>4*27</t>
  </si>
  <si>
    <t>-260451149</t>
  </si>
  <si>
    <t>722</t>
  </si>
  <si>
    <t>Zdravotechnika - vnitřní vodovod</t>
  </si>
  <si>
    <t>722130235</t>
  </si>
  <si>
    <t>Potrubí vodovodní ocelové závitové pozinkované svařované běžné DN 40</t>
  </si>
  <si>
    <t>1784769167</t>
  </si>
  <si>
    <t>požární vodovod</t>
  </si>
  <si>
    <t>35+2*4</t>
  </si>
  <si>
    <t>85</t>
  </si>
  <si>
    <t>722174022.WVN</t>
  </si>
  <si>
    <t>Potrubí vodovodní plastové PPR EKOPLASTIK S2.5 svar polyfúze PN 20 D 20x3,4 mm</t>
  </si>
  <si>
    <t>300496818</t>
  </si>
  <si>
    <t>84</t>
  </si>
  <si>
    <t>722174023.WVN</t>
  </si>
  <si>
    <t>Potrubí vodovodní plastové PPR EKOPLASTIK S2.5 svar polyfúze PN 20 D 25x4,2 mm</t>
  </si>
  <si>
    <t>1352125787</t>
  </si>
  <si>
    <t>83</t>
  </si>
  <si>
    <t>722174024.WVN</t>
  </si>
  <si>
    <t>Potrubí vodovodní plastové PPR EKOPLASTIK S2.5 svar polyfúze PN 20 D 32x5,4 mm</t>
  </si>
  <si>
    <t>2070763394</t>
  </si>
  <si>
    <t>49</t>
  </si>
  <si>
    <t>722190401</t>
  </si>
  <si>
    <t>Vyvedení a upevnění výpustku do DN 25</t>
  </si>
  <si>
    <t>-1134727018</t>
  </si>
  <si>
    <t>12+16</t>
  </si>
  <si>
    <t>50</t>
  </si>
  <si>
    <t>722231074</t>
  </si>
  <si>
    <t>Ventil zpětný mosazný G 1" PN 10 do 110°C se dvěma závity</t>
  </si>
  <si>
    <t>-811773380</t>
  </si>
  <si>
    <t>86</t>
  </si>
  <si>
    <t>722231074.GCM</t>
  </si>
  <si>
    <t>Ventil zpětný Giacomini R60 mosazný G 1" PN 10 do 110°C se dvěma závity</t>
  </si>
  <si>
    <t>-1274382438</t>
  </si>
  <si>
    <t>51</t>
  </si>
  <si>
    <t>722232045</t>
  </si>
  <si>
    <t>Kohout kulový přímý G 1" PN 42 do 185°C vnitřní závit</t>
  </si>
  <si>
    <t>-836688883</t>
  </si>
  <si>
    <t>52</t>
  </si>
  <si>
    <t>722232061</t>
  </si>
  <si>
    <t>Kohout kulový přímý G 1/2" PN 42 do 185°C vnitřní závit s vypouštěním</t>
  </si>
  <si>
    <t>1573551673</t>
  </si>
  <si>
    <t>53</t>
  </si>
  <si>
    <t>722232062</t>
  </si>
  <si>
    <t>Kohout kulový přímý G 3/4" PN 42 do 185°C vnitřní závit s vypouštěním</t>
  </si>
  <si>
    <t>1979506017</t>
  </si>
  <si>
    <t>54</t>
  </si>
  <si>
    <t>722232063</t>
  </si>
  <si>
    <t>Kohout kulový přímý G 1" PN 42 do 185°C vnitřní závit s vypouštěním</t>
  </si>
  <si>
    <t>-1835254844</t>
  </si>
  <si>
    <t>55</t>
  </si>
  <si>
    <t>722234265</t>
  </si>
  <si>
    <t>Filtr mosazný G 1" PN 20 do 80°C s 2x vnitřním závitem</t>
  </si>
  <si>
    <t>1246586083</t>
  </si>
  <si>
    <t>56</t>
  </si>
  <si>
    <t>722250143</t>
  </si>
  <si>
    <t>Hydrantový systém s tvarově stálou hadicí D 25 x 30 m prosklený</t>
  </si>
  <si>
    <t>104338661</t>
  </si>
  <si>
    <t>57</t>
  </si>
  <si>
    <t>722262301</t>
  </si>
  <si>
    <t>Vodoměr závitový vícevtokový mokroběžný do 40°C G 1"x 105 mm Qn 2,5 m3/h vertikální</t>
  </si>
  <si>
    <t>-1211992480</t>
  </si>
  <si>
    <t>58</t>
  </si>
  <si>
    <t>722270102</t>
  </si>
  <si>
    <t>Sestava vodoměrová závitová G 1"</t>
  </si>
  <si>
    <t>596178972</t>
  </si>
  <si>
    <t>59</t>
  </si>
  <si>
    <t>722290226</t>
  </si>
  <si>
    <t>Zkouška těsnosti vodovodního potrubí závitového do DN 50</t>
  </si>
  <si>
    <t>337985145</t>
  </si>
  <si>
    <t>43+199,7+21,6+29,8+28</t>
  </si>
  <si>
    <t>722290234</t>
  </si>
  <si>
    <t>Proplach a dezinfekce vodovodního potrubí do DN 80</t>
  </si>
  <si>
    <t>-1376621416</t>
  </si>
  <si>
    <t>998722202</t>
  </si>
  <si>
    <t>Přesun hmot procentní pro vnitřní vodovod v objektech v přes 6 do 12 m</t>
  </si>
  <si>
    <t>533131347</t>
  </si>
  <si>
    <t>725</t>
  </si>
  <si>
    <t>Zdravotechnika - zařizovací předměty</t>
  </si>
  <si>
    <t>725112022</t>
  </si>
  <si>
    <t>Klozet keramický závěsný na nosné stěny s hlubokým splachováním odpad vodorovný</t>
  </si>
  <si>
    <t>-339531472</t>
  </si>
  <si>
    <t>63</t>
  </si>
  <si>
    <t>725112022i</t>
  </si>
  <si>
    <t>Klozet keramický závěsný inv. na nosné stěny s hlubokým splachováním odpad vodorovný</t>
  </si>
  <si>
    <t>714479736</t>
  </si>
  <si>
    <t>64</t>
  </si>
  <si>
    <t>725121525</t>
  </si>
  <si>
    <t>Pisoárový záchodek automatický s radarovým senzorem</t>
  </si>
  <si>
    <t>1262332069</t>
  </si>
  <si>
    <t>725211602</t>
  </si>
  <si>
    <t>Umyvadlo keramické bílé šířky 550 mm bez krytu na sifon připevněné na stěnu šrouby</t>
  </si>
  <si>
    <t>-1374533991</t>
  </si>
  <si>
    <t>725211681</t>
  </si>
  <si>
    <t>Umyvadlo keramické bílé zdravotní šířky 640 mm připevněné na stěnu šrouby</t>
  </si>
  <si>
    <t>-795137621</t>
  </si>
  <si>
    <t>725211701</t>
  </si>
  <si>
    <t>Umývátko keramické bílé stěnové šířky 400 mm připevněné na stěnu šrouby</t>
  </si>
  <si>
    <t>578709460</t>
  </si>
  <si>
    <t>88</t>
  </si>
  <si>
    <t>725241901</t>
  </si>
  <si>
    <t>Montáž vaničky sprchové</t>
  </si>
  <si>
    <t>-1936549952</t>
  </si>
  <si>
    <t>89</t>
  </si>
  <si>
    <t>55423050R</t>
  </si>
  <si>
    <t>vanička sprchová akrylátová obdélníková 1300x900mm</t>
  </si>
  <si>
    <t>-1755219981</t>
  </si>
  <si>
    <t>90</t>
  </si>
  <si>
    <t>RHO.DA62R</t>
  </si>
  <si>
    <t>vanička sprchová akrylátová obdélníková  1500x900 mm</t>
  </si>
  <si>
    <t>1928876083</t>
  </si>
  <si>
    <t>92</t>
  </si>
  <si>
    <t>725244213.RHO</t>
  </si>
  <si>
    <t>Zástěna sprchová skleněná tl. 8 mm pevná bezdveřová na vaničku šířky 900 mm</t>
  </si>
  <si>
    <t>-226303071</t>
  </si>
  <si>
    <t>725244315</t>
  </si>
  <si>
    <t>Zástěna sprchová rámová se skleněnou výplní tl. 4 a 5 mm dveře posuvné jednodílné do niky na vaničku šířky 1600 mm</t>
  </si>
  <si>
    <t>857561214</t>
  </si>
  <si>
    <t>725331111</t>
  </si>
  <si>
    <t>Výlevka bez výtokových armatur keramická se sklopnou plastovou mřížkou 500 mm</t>
  </si>
  <si>
    <t>1603246521</t>
  </si>
  <si>
    <t>725813111</t>
  </si>
  <si>
    <t>Ventil rohový bez připojovací trubičky nebo flexi hadičky G 1/2"</t>
  </si>
  <si>
    <t>-2103204383</t>
  </si>
  <si>
    <t>93</t>
  </si>
  <si>
    <t>725813141</t>
  </si>
  <si>
    <t>Kolínko připojovací bez připojovací trubičky nebo flexi hadičky G 1/2"</t>
  </si>
  <si>
    <t>2039830312</t>
  </si>
  <si>
    <t>725822613</t>
  </si>
  <si>
    <t>Baterie umyvadlová stojánková páková s výpustí</t>
  </si>
  <si>
    <t>-2045792470</t>
  </si>
  <si>
    <t>98</t>
  </si>
  <si>
    <t>725829101</t>
  </si>
  <si>
    <t>Montáž baterie nástěnné dřezové pákové a klasické</t>
  </si>
  <si>
    <t>-686263786</t>
  </si>
  <si>
    <t>99</t>
  </si>
  <si>
    <t>55143976</t>
  </si>
  <si>
    <t>baterie dřezová páková nástěnná s kulatým ústím 300mm</t>
  </si>
  <si>
    <t>-435401550</t>
  </si>
  <si>
    <t>100</t>
  </si>
  <si>
    <t>725841333</t>
  </si>
  <si>
    <t>Baterie sprchová podomítková s přepínačem a pevnou sprchou</t>
  </si>
  <si>
    <t>-1079607257</t>
  </si>
  <si>
    <t>131</t>
  </si>
  <si>
    <t>998725202</t>
  </si>
  <si>
    <t>Přesun hmot procentní pro zařizovací předměty v objektech v přes 6 do 12 m</t>
  </si>
  <si>
    <t>868065519</t>
  </si>
  <si>
    <t>726</t>
  </si>
  <si>
    <t>Zdravotechnika - předstěnové instalace</t>
  </si>
  <si>
    <t>81</t>
  </si>
  <si>
    <t>726111031</t>
  </si>
  <si>
    <t>Instalační předstěna - klozet s ovládáním zepředu v 1080 mm závěsný do masivní zděné kce</t>
  </si>
  <si>
    <t>997307460</t>
  </si>
  <si>
    <t>998726212</t>
  </si>
  <si>
    <t>Přesun hmot procentní pro instalační prefabrikáty v objektech v přes 6 do 12 m</t>
  </si>
  <si>
    <t>1988162713</t>
  </si>
  <si>
    <t>727</t>
  </si>
  <si>
    <t>Zdravotechnika - požární ochrana</t>
  </si>
  <si>
    <t>124</t>
  </si>
  <si>
    <t>953943212</t>
  </si>
  <si>
    <t>Osazení -  hasicí přístroj</t>
  </si>
  <si>
    <t>537867613</t>
  </si>
  <si>
    <t>125</t>
  </si>
  <si>
    <t>44932114</t>
  </si>
  <si>
    <t>přístroj hasicí ruční práškový PG 6 LE</t>
  </si>
  <si>
    <t>1526773521</t>
  </si>
  <si>
    <t>126</t>
  </si>
  <si>
    <t>44932211</t>
  </si>
  <si>
    <t>přístroj hasicí ruční sněhový KS 5 BG</t>
  </si>
  <si>
    <t>-1712486201</t>
  </si>
  <si>
    <t>Práce a dodávky M</t>
  </si>
  <si>
    <t>21-M</t>
  </si>
  <si>
    <t>Stlačený vzduch</t>
  </si>
  <si>
    <t>210230006</t>
  </si>
  <si>
    <t>Montáž potrubí pro rozvod stlačeného vzduchu bez uzavíracích ventilů a nátěrů trubka uhlíková ocel 22x1,5 mm</t>
  </si>
  <si>
    <t>886847773</t>
  </si>
  <si>
    <t>7*0,75</t>
  </si>
  <si>
    <t>118</t>
  </si>
  <si>
    <t>GBT.19204</t>
  </si>
  <si>
    <t>Systémová trubka  uhlíková ocel opláštění plastem, malé balení: d=22mm, D=2.4cm, L=6m</t>
  </si>
  <si>
    <t>1882023818</t>
  </si>
  <si>
    <t>5,25</t>
  </si>
  <si>
    <t>5,25*1,1 "Přepočtené koeficientem množství</t>
  </si>
  <si>
    <t>116</t>
  </si>
  <si>
    <t>210230007</t>
  </si>
  <si>
    <t>Montáž potrubí pro rozvod stlačeného vzduchu bez uzavíracích ventilů a nátěrů trubka AlMg 28x1,5 mm</t>
  </si>
  <si>
    <t>-553474261</t>
  </si>
  <si>
    <t>41,8+7*4</t>
  </si>
  <si>
    <t>GBT.19205</t>
  </si>
  <si>
    <t>Systémová trubka  uhlíková ocel opláštění plastem, malé balení: d=28mm, D=3cm, L=6m</t>
  </si>
  <si>
    <t>-1020362649</t>
  </si>
  <si>
    <t>69,8*1,1 "Přepočtené koeficientem množství</t>
  </si>
  <si>
    <t>119</t>
  </si>
  <si>
    <t>27232043</t>
  </si>
  <si>
    <t>spirálová hadice PE 5x8  tlakové pro stlačený vzduch s rychlospojkami 15 m</t>
  </si>
  <si>
    <t>-1549157409</t>
  </si>
  <si>
    <t>120</t>
  </si>
  <si>
    <t>210230121</t>
  </si>
  <si>
    <t>Montáž ventilů uzavíracích redukčních s ermety</t>
  </si>
  <si>
    <t>1206903511</t>
  </si>
  <si>
    <t>121</t>
  </si>
  <si>
    <t>42713051</t>
  </si>
  <si>
    <t>kompresor jednoválcový pístový 4,3m3/hod</t>
  </si>
  <si>
    <t>-1169100307</t>
  </si>
  <si>
    <t>03 - Vytápění</t>
  </si>
  <si>
    <t>Soupis:</t>
  </si>
  <si>
    <t>10 - ÚT</t>
  </si>
  <si>
    <t>Ostrov</t>
  </si>
  <si>
    <t xml:space="preserve">SP3 </t>
  </si>
  <si>
    <t>SPŠ Ostrov</t>
  </si>
  <si>
    <t>Stejskal Pavel</t>
  </si>
  <si>
    <t>Milan Hájek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</si>
  <si>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</si>
  <si>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</si>
  <si>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</si>
  <si>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</si>
  <si>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OST - Ostatní</t>
  </si>
  <si>
    <t>-429502934</t>
  </si>
  <si>
    <t>63154004</t>
  </si>
  <si>
    <t>pouzdro izolační potrubní z minerální vlny s Al fólií max. 250/100°C 22/20mm</t>
  </si>
  <si>
    <t>-684055182</t>
  </si>
  <si>
    <t>10*1,05 "Přepočtené koeficientem množství</t>
  </si>
  <si>
    <t>27127011</t>
  </si>
  <si>
    <t>pouzdro izolační potrubní z EPDM kaučuku 35/19mm</t>
  </si>
  <si>
    <t>328042022</t>
  </si>
  <si>
    <t>6*1,05 "Přepočtené koeficientem množství</t>
  </si>
  <si>
    <t>63154005</t>
  </si>
  <si>
    <t>pouzdro izolační potrubní z minerální vlny s Al fólií max. 250/100°C 28/20mm</t>
  </si>
  <si>
    <t>-907994419</t>
  </si>
  <si>
    <t>63154006</t>
  </si>
  <si>
    <t>pouzdro izolační potrubní z minerální vlny s Al fólií max. 250/100°C 35/20mm</t>
  </si>
  <si>
    <t>-1971768170</t>
  </si>
  <si>
    <t>24*1,05 "Přepočtené koeficientem množství</t>
  </si>
  <si>
    <t>998713201</t>
  </si>
  <si>
    <t>Přesun hmot procentní pro izolace tepelné v objektech v do 6 m</t>
  </si>
  <si>
    <t>-234820238</t>
  </si>
  <si>
    <t>732</t>
  </si>
  <si>
    <t>Ústřední vytápění - strojovny</t>
  </si>
  <si>
    <t>732211132</t>
  </si>
  <si>
    <t>Ohřívač stacionární zásobníkový s jedním výměníkem PN 1,0/1,0 o objemu 300 l / 3,2 m2</t>
  </si>
  <si>
    <t>510891304</t>
  </si>
  <si>
    <t>1 "specifikace dle PD</t>
  </si>
  <si>
    <t>732230102</t>
  </si>
  <si>
    <t>Akumulační nádrž bez přípravy TUV bez výměníku PN 0,4 o objemu 300 l</t>
  </si>
  <si>
    <t>957361049</t>
  </si>
  <si>
    <t>732294118</t>
  </si>
  <si>
    <t>Elektrická topná jednotka šroubovací 6/4" o výkonu 9,0 kW</t>
  </si>
  <si>
    <t>1376859781</t>
  </si>
  <si>
    <t>732331104</t>
  </si>
  <si>
    <t>Nádoba tlaková expanzní pro solární, topnou a chladící soustavu s membránou závitové připojení PN 1,0 o objemu 25 l</t>
  </si>
  <si>
    <t>984940694</t>
  </si>
  <si>
    <t>11</t>
  </si>
  <si>
    <t>732331107</t>
  </si>
  <si>
    <t>Nádoba tlaková expanzní pro solární, topnou a chladící soustavu s membránou závitové připojení PN 1,0 o objemu 80 l</t>
  </si>
  <si>
    <t>-1597402597</t>
  </si>
  <si>
    <t>732421406</t>
  </si>
  <si>
    <t>Čerpadlo teplovodní mokroběžné závitové oběhové DN 25 výtlak do 4,0 m průtok 5,7 m3/h pro vytápění</t>
  </si>
  <si>
    <t>-2116571328</t>
  </si>
  <si>
    <t>732522005</t>
  </si>
  <si>
    <t>Tepelné čerpadlo vzduch/voda pro vytápění a přípravu TV venkovní jednotka topný výkon 17,5 kW</t>
  </si>
  <si>
    <t>-23217348</t>
  </si>
  <si>
    <t>2 "specikace dle PD např.ecoAIR 3-18 PRO</t>
  </si>
  <si>
    <t>998732201</t>
  </si>
  <si>
    <t>Přesun hmot procentní pro strojovny v objektech v do 6 m</t>
  </si>
  <si>
    <t>461976041</t>
  </si>
  <si>
    <t>733</t>
  </si>
  <si>
    <t>Ústřední vytápění - rozvodné potrubí</t>
  </si>
  <si>
    <t>733223104</t>
  </si>
  <si>
    <t>Potrubí měděné tvrdé spojované měkkým pájením D 22x1 mm</t>
  </si>
  <si>
    <t>1538955062</t>
  </si>
  <si>
    <t>733223105</t>
  </si>
  <si>
    <t>Potrubí měděné tvrdé spojované měkkým pájením D 28x1,5 mm</t>
  </si>
  <si>
    <t>1255736095</t>
  </si>
  <si>
    <t>733223106</t>
  </si>
  <si>
    <t>Potrubí měděné tvrdé spojované měkkým pájením D 35x1,5 mm</t>
  </si>
  <si>
    <t>1118559822</t>
  </si>
  <si>
    <t>733291101</t>
  </si>
  <si>
    <t>Zkouška těsnosti potrubí měděné D do 35x1,5</t>
  </si>
  <si>
    <t>-329384517</t>
  </si>
  <si>
    <t>19</t>
  </si>
  <si>
    <t>733391101</t>
  </si>
  <si>
    <t>Zkouška těsnosti potrubí plastové D do 32x3,0</t>
  </si>
  <si>
    <t>1551803601</t>
  </si>
  <si>
    <t>20</t>
  </si>
  <si>
    <t>733811231</t>
  </si>
  <si>
    <t>Ochrana potrubí ústředního vytápění termoizolačními trubicemi z PE tl přes 9 do 13 mm DN do 22 mm</t>
  </si>
  <si>
    <t>-2005557328</t>
  </si>
  <si>
    <t>733811232</t>
  </si>
  <si>
    <t>Ochrana potrubí ústředního vytápění termoizolačními trubicemi z PE tl přes 9 do 13 mm DN přes 32 do 45 mm</t>
  </si>
  <si>
    <t>1454113669</t>
  </si>
  <si>
    <t>22</t>
  </si>
  <si>
    <t>998733201</t>
  </si>
  <si>
    <t>Přesun hmot procentní pro rozvody potrubí v objektech v do 6 m</t>
  </si>
  <si>
    <t>-1237615977</t>
  </si>
  <si>
    <t>734</t>
  </si>
  <si>
    <t>Ústřední vytápění - armatury</t>
  </si>
  <si>
    <t>734251213</t>
  </si>
  <si>
    <t>Ventil závitový pojistný rohový G 1 provozní tlak od 2,5 do 6 barů</t>
  </si>
  <si>
    <t>15311191</t>
  </si>
  <si>
    <t>24</t>
  </si>
  <si>
    <t>734251214</t>
  </si>
  <si>
    <t>Ventil závitový pojistný rohový G 5/4 provozní tlak od 2,5 do 6 barů</t>
  </si>
  <si>
    <t>-478153772</t>
  </si>
  <si>
    <t>734291122</t>
  </si>
  <si>
    <t>Kohout plnící a vypouštěcí G 3/8 PN 10 do 90°C závitový</t>
  </si>
  <si>
    <t>639835474</t>
  </si>
  <si>
    <t>26</t>
  </si>
  <si>
    <t>734291123</t>
  </si>
  <si>
    <t>Kohout plnící a vypouštěcí G 1/2 PN 10 do 90°C závitový</t>
  </si>
  <si>
    <t>-1220720131</t>
  </si>
  <si>
    <t>734291246</t>
  </si>
  <si>
    <t>Filtr závitový přímý G 1 1/2 PN 16 do 130°C s vnitřními závity</t>
  </si>
  <si>
    <t>23460426</t>
  </si>
  <si>
    <t>734291275</t>
  </si>
  <si>
    <t>Filtr závitový přímý G 1 1/4 PN 30 do 110°C s vnitřními závity a integrovaným magnetem</t>
  </si>
  <si>
    <t>998820142</t>
  </si>
  <si>
    <t>734292715</t>
  </si>
  <si>
    <t>Kohout kulový přímý G 1 PN 42 do 185°C vnitřní závit</t>
  </si>
  <si>
    <t>-1691564633</t>
  </si>
  <si>
    <t>30</t>
  </si>
  <si>
    <t>734292716</t>
  </si>
  <si>
    <t>Kohout kulový přímý G 1 1/4 PN 42 do 185°C vnitřní závit</t>
  </si>
  <si>
    <t>-118270074</t>
  </si>
  <si>
    <t>31</t>
  </si>
  <si>
    <t>734295023</t>
  </si>
  <si>
    <t>Směšovací ventil otopných a chladicích systémů závitový třícestný G 5/4" se servomotorem</t>
  </si>
  <si>
    <t>-435441015</t>
  </si>
  <si>
    <t>734411103</t>
  </si>
  <si>
    <t>Teploměr technický s pevným stonkem a jímkou zadní připojení průměr 63 mm délky 100 mm</t>
  </si>
  <si>
    <t>200906036</t>
  </si>
  <si>
    <t>33</t>
  </si>
  <si>
    <t>734421102</t>
  </si>
  <si>
    <t>Tlakoměr s pevným stonkem a zpětnou klapkou tlak 0-16 bar průměr 63 mm spodní připojení</t>
  </si>
  <si>
    <t>1696804381</t>
  </si>
  <si>
    <t>734-DP</t>
  </si>
  <si>
    <t>Úpravna vody DP</t>
  </si>
  <si>
    <t>-2093389130</t>
  </si>
  <si>
    <t>998734201</t>
  </si>
  <si>
    <t>Přesun hmot procentní pro armatury v objektech v do 6 m</t>
  </si>
  <si>
    <t>1822328741</t>
  </si>
  <si>
    <t>735</t>
  </si>
  <si>
    <t>Ústřední vytápění - otopná tělesa</t>
  </si>
  <si>
    <t>36</t>
  </si>
  <si>
    <t>735511010</t>
  </si>
  <si>
    <t>Podlahové vytápění - rozvodné potrubí polyethylen PE-Xa 17x2,0 mm pro systémovou desku</t>
  </si>
  <si>
    <t>-1276710379</t>
  </si>
  <si>
    <t>412,7+2441,8</t>
  </si>
  <si>
    <t>735511026</t>
  </si>
  <si>
    <t>Podlahové vytápění - systémová deska s kombinovanou tepelnou a kročejovou izolací celkové výšky 31 mm</t>
  </si>
  <si>
    <t>1055126956</t>
  </si>
  <si>
    <t>51,5+261,2</t>
  </si>
  <si>
    <t>735511061</t>
  </si>
  <si>
    <t>Podlahové vytápění - krycí a separační PE fólie</t>
  </si>
  <si>
    <t>-642415209</t>
  </si>
  <si>
    <t>735511062</t>
  </si>
  <si>
    <t>Podlahové vytápění - obvodový dilatační pás samolepící s folií</t>
  </si>
  <si>
    <t>1562553487</t>
  </si>
  <si>
    <t>92+245</t>
  </si>
  <si>
    <t>735511090</t>
  </si>
  <si>
    <t>Podlahové vytápění - rozdělovač mosazný s průtokoměry jedenáctiokruhový</t>
  </si>
  <si>
    <t>2139469109</t>
  </si>
  <si>
    <t>735511091</t>
  </si>
  <si>
    <t>Podlahové vytápění - rozdělovač mosazný s průtokoměry dvanáctiokruhový</t>
  </si>
  <si>
    <t>1631440122</t>
  </si>
  <si>
    <t>735511105</t>
  </si>
  <si>
    <t>Podlahové vytápění - skříň podomítková pro rozdělovač s 9-12 okruhy</t>
  </si>
  <si>
    <t>1948523649</t>
  </si>
  <si>
    <t>735511138</t>
  </si>
  <si>
    <t>Podlahové vytápění - svěrné šroubení se závitem EK 3/4" pro připojení potrubí 17x2,0 mm na rozdělovač</t>
  </si>
  <si>
    <t>-1702111914</t>
  </si>
  <si>
    <t>11*2*2+12*2</t>
  </si>
  <si>
    <t>735511142</t>
  </si>
  <si>
    <t>Podlahové vytápění - prostorový termostat programovatelný týdenní</t>
  </si>
  <si>
    <t>-1161218271</t>
  </si>
  <si>
    <t>735511143</t>
  </si>
  <si>
    <t>Podlahové vytápění - elektrotermická hlavice (termopohon)</t>
  </si>
  <si>
    <t>1231475818</t>
  </si>
  <si>
    <t>998735201</t>
  </si>
  <si>
    <t>Přesun hmot procentní pro otopná tělesa v objektech v do 6 m</t>
  </si>
  <si>
    <t>1234111223</t>
  </si>
  <si>
    <t>OST</t>
  </si>
  <si>
    <t>999-SV-1</t>
  </si>
  <si>
    <t>Stavební výpomoce</t>
  </si>
  <si>
    <t>---</t>
  </si>
  <si>
    <t>-41049330</t>
  </si>
  <si>
    <t>999-TZ-1</t>
  </si>
  <si>
    <t>Topná zkouška</t>
  </si>
  <si>
    <t>h</t>
  </si>
  <si>
    <t>-1052739014</t>
  </si>
  <si>
    <t>06 - Přípojky a venkovní úpravy</t>
  </si>
  <si>
    <t>0601 - Vodovod</t>
  </si>
  <si>
    <t>8 - Trubní vedení</t>
  </si>
  <si>
    <t xml:space="preserve">    5 - Komunikace pozemní</t>
  </si>
  <si>
    <t xml:space="preserve">    87 - Potrubí z trub plastických - přípojka vodovodu</t>
  </si>
  <si>
    <t>HSV - Práce a dodávky</t>
  </si>
  <si>
    <t>VRN - Vedlejší rozpočtové náklady</t>
  </si>
  <si>
    <t>Trubní vedení</t>
  </si>
  <si>
    <t>Komunikace pozemní</t>
  </si>
  <si>
    <t>565135101</t>
  </si>
  <si>
    <t>Asfaltový beton vrstva podkladní ACP 16 (obalované kamenivo střednězrnné - OKS)  s rozprostřením a zhutněním v pruhu šířky do 1,5 m, po zhutnění tl. 50 mm</t>
  </si>
  <si>
    <t>2094755221</t>
  </si>
  <si>
    <t>0,8*140</t>
  </si>
  <si>
    <t>577123111</t>
  </si>
  <si>
    <t>Asfaltový beton vrstva obrusná ACO 8 (ABJ)  s rozprostřením a se zhutněním z nemodifikovaného asfaltu v pruhu šířky do 3 m, po zhutnění tl. 30 mm</t>
  </si>
  <si>
    <t>1320879708</t>
  </si>
  <si>
    <t>919735112</t>
  </si>
  <si>
    <t>Řezání stávajícího živičného krytu nebo podkladu  hloubky přes 50 do 100 mm</t>
  </si>
  <si>
    <t>1298974902</t>
  </si>
  <si>
    <t>(125+15)*2</t>
  </si>
  <si>
    <t>87</t>
  </si>
  <si>
    <t>Potrubí z trub plastických - přípojka vodovodu</t>
  </si>
  <si>
    <t>871211.R</t>
  </si>
  <si>
    <t>Montáž vodovodního potrubí z plastů v otevřeném výkopu z polyetylenu PE 100 svařovaných elektrtvarovkou SDR 11/PN16 D 63 x 5,8 mm</t>
  </si>
  <si>
    <t>-1184934467</t>
  </si>
  <si>
    <t>28613113</t>
  </si>
  <si>
    <t>trubka vodovodní PE100 PN 16 SDR11 63x5,8mm</t>
  </si>
  <si>
    <t>1584930816</t>
  </si>
  <si>
    <t>188*1,05 "Přepočtené koeficientem množství</t>
  </si>
  <si>
    <t>877211101</t>
  </si>
  <si>
    <t>Montáž elektrospojek na vodovodním potrubí z PE trub d 63</t>
  </si>
  <si>
    <t>964498744</t>
  </si>
  <si>
    <t>WVN.FF485627W</t>
  </si>
  <si>
    <t>Elektroredukce 90-63</t>
  </si>
  <si>
    <t>1685371561</t>
  </si>
  <si>
    <t>WVN.FF485705W</t>
  </si>
  <si>
    <t>Elektrospojka PE100 SDR11 63</t>
  </si>
  <si>
    <t>-1005746468</t>
  </si>
  <si>
    <t>877211110</t>
  </si>
  <si>
    <t>Montáž elektrokolen 45° na vodovodním potrubí z PE trub d 63</t>
  </si>
  <si>
    <t>1514849508</t>
  </si>
  <si>
    <t>WVN.FF485806W</t>
  </si>
  <si>
    <t>Elektrokoleno 45° 63</t>
  </si>
  <si>
    <t>-1533874500</t>
  </si>
  <si>
    <t>877211113</t>
  </si>
  <si>
    <t>Montáž elektro T-kusů na vodovodním potrubí z PE trub d 63</t>
  </si>
  <si>
    <t>-223787380</t>
  </si>
  <si>
    <t>WVN.FF485826W</t>
  </si>
  <si>
    <t>Elektro T-kus rovnoramenný 63</t>
  </si>
  <si>
    <t>-920252657</t>
  </si>
  <si>
    <t>877241122.R01</t>
  </si>
  <si>
    <t>Napojení nového řadu na stávající</t>
  </si>
  <si>
    <t>kplt</t>
  </si>
  <si>
    <t>1400579377</t>
  </si>
  <si>
    <t>891231112</t>
  </si>
  <si>
    <t>Montáž vodovodních šoupátek otevřený výkop DN 65</t>
  </si>
  <si>
    <t>-1172196145</t>
  </si>
  <si>
    <t>VAG.W8703243</t>
  </si>
  <si>
    <t>souprava zemní  typ A pro šoupátka DN 65-80 mm, Rd 2,0 m</t>
  </si>
  <si>
    <t>-752832451</t>
  </si>
  <si>
    <t>42221300.R01</t>
  </si>
  <si>
    <t>šoupátko navrtávací domovní</t>
  </si>
  <si>
    <t>-694959534</t>
  </si>
  <si>
    <t>891247112</t>
  </si>
  <si>
    <t>Montáž hydrantů podzemních DN 80</t>
  </si>
  <si>
    <t>-1461231532</t>
  </si>
  <si>
    <t>AVK.1213801500</t>
  </si>
  <si>
    <t>hydrant podzemní 12.1.3, jednoduše jištěný, DN 80, 1500 mm</t>
  </si>
  <si>
    <t>-609511075</t>
  </si>
  <si>
    <t>AVK.7217</t>
  </si>
  <si>
    <t>podkladová deska hydrantová 7.2.17</t>
  </si>
  <si>
    <t>97205834</t>
  </si>
  <si>
    <t>892233122</t>
  </si>
  <si>
    <t>Proplach a dezinfekce vodovodního potrubí DN od 40 do 70</t>
  </si>
  <si>
    <t>-1957862052</t>
  </si>
  <si>
    <t>892241111</t>
  </si>
  <si>
    <t>Tlaková zkouška vodou potrubí do 80</t>
  </si>
  <si>
    <t>111576623</t>
  </si>
  <si>
    <t>899401113</t>
  </si>
  <si>
    <t>Osazení poklopů litinových hydrantových</t>
  </si>
  <si>
    <t>-981516834</t>
  </si>
  <si>
    <t>AVK.727</t>
  </si>
  <si>
    <t>Uliční poklop litinový , hydrantový, 7.2.7</t>
  </si>
  <si>
    <t>-817403619</t>
  </si>
  <si>
    <t>899721111</t>
  </si>
  <si>
    <t>Signalizační vodič DN do 150 mm na potrubí</t>
  </si>
  <si>
    <t>1764244208</t>
  </si>
  <si>
    <t>899722112</t>
  </si>
  <si>
    <t>Krytí potrubí z plastů výstražnou fólií z PVC 25 cm</t>
  </si>
  <si>
    <t>-1120134109</t>
  </si>
  <si>
    <t>998276101</t>
  </si>
  <si>
    <t>Přesun hmot pro trubní vedení hloubené z trub z plastických hmot nebo sklolaminátových pro vodovody nebo kanalizace v otevřeném výkopu dopravní vzdálenost do 15 m</t>
  </si>
  <si>
    <t>672870105</t>
  </si>
  <si>
    <t>Práce a dodávky</t>
  </si>
  <si>
    <t>132112111</t>
  </si>
  <si>
    <t>Hloubení rýh š do 800 mm v soudržných horninách třídy těžitelnosti I, skupiny 1 a 2 ručně</t>
  </si>
  <si>
    <t>1072361690</t>
  </si>
  <si>
    <t>5*0,8*1,5*2</t>
  </si>
  <si>
    <t>132151103</t>
  </si>
  <si>
    <t>Hloubení rýh nezapažených  š do 800 mm v hornině třídy těžitelnosti I, skupiny 1 a 2 objem do 100 m3 strojně</t>
  </si>
  <si>
    <t>-85557948</t>
  </si>
  <si>
    <t>0,6*1,5*188-12</t>
  </si>
  <si>
    <t>-337412529</t>
  </si>
  <si>
    <t>(0,6*1,5*188+12)/2</t>
  </si>
  <si>
    <t>-504244168</t>
  </si>
  <si>
    <t>90,6*2</t>
  </si>
  <si>
    <t>1187753197</t>
  </si>
  <si>
    <t>174151101</t>
  </si>
  <si>
    <t>Zásyp jam, šachet rýh nebo kolem objektů sypaninou se zhutněním</t>
  </si>
  <si>
    <t>-840070873</t>
  </si>
  <si>
    <t>2015236256</t>
  </si>
  <si>
    <t>58341341</t>
  </si>
  <si>
    <t>kamenivo drcené drobné frakce 0/4</t>
  </si>
  <si>
    <t>-1285607533</t>
  </si>
  <si>
    <t>Vedlejší rozpočtové náklady</t>
  </si>
  <si>
    <t>012002000.R01</t>
  </si>
  <si>
    <t>Vytyčení křižujících sítí (ČEZ,VO,Cetin,kanalizace,vodovod)</t>
  </si>
  <si>
    <t>-44564876</t>
  </si>
  <si>
    <t>012002000.R02</t>
  </si>
  <si>
    <t>Geodetické práce- zaměření nově vybudované kanalizace</t>
  </si>
  <si>
    <t>1205224051</t>
  </si>
  <si>
    <t>012002000.R03</t>
  </si>
  <si>
    <t>Zpracování projektu dopravně inženýrských opatření</t>
  </si>
  <si>
    <t>1915954471</t>
  </si>
  <si>
    <t>091002000</t>
  </si>
  <si>
    <t>Ostatní náklady související s objektem (doprava,technická koordinace,zařízení stavby atd.)</t>
  </si>
  <si>
    <t>726528233</t>
  </si>
  <si>
    <t>091002000.R01</t>
  </si>
  <si>
    <t>Pronájem dopravního značení</t>
  </si>
  <si>
    <t>-984962515</t>
  </si>
  <si>
    <t xml:space="preserve">0602 - Kanalizace </t>
  </si>
  <si>
    <t xml:space="preserve">    2 - Zakládání</t>
  </si>
  <si>
    <t xml:space="preserve">    8 - Trubní vedení</t>
  </si>
  <si>
    <t xml:space="preserve">      5 - Komunikace pozemní</t>
  </si>
  <si>
    <t>131251103</t>
  </si>
  <si>
    <t>Hloubení jam nezapažených v hornině třídy těžitelnosti I, skupiny 3 objem do 100 m3 strojně</t>
  </si>
  <si>
    <t>868990684</t>
  </si>
  <si>
    <t>šachty</t>
  </si>
  <si>
    <t>2*2*1,8+1,2*2*2</t>
  </si>
  <si>
    <t>132251102</t>
  </si>
  <si>
    <t>Hloubení rýh nezapažených  š do 800 mm v hornině třídy těžitelnosti I, skupiny 3 objem do 50 m3 strojně</t>
  </si>
  <si>
    <t>-1670965030</t>
  </si>
  <si>
    <t>52*0,8*(1,8+1,2)/2</t>
  </si>
  <si>
    <t>-1096644932</t>
  </si>
  <si>
    <t>(62,4+12)/2</t>
  </si>
  <si>
    <t>1598690722</t>
  </si>
  <si>
    <t>62,4/2</t>
  </si>
  <si>
    <t>-347717569</t>
  </si>
  <si>
    <t>-917780571</t>
  </si>
  <si>
    <t>632414259</t>
  </si>
  <si>
    <t>štěrkopísek netříděný zásypový</t>
  </si>
  <si>
    <t>-610650202</t>
  </si>
  <si>
    <t>37,2*2</t>
  </si>
  <si>
    <t>175111201</t>
  </si>
  <si>
    <t>Obsypání objektu nad přilehlým původním terénem sypaninou bez prohození, uloženou do 3 m ručně</t>
  </si>
  <si>
    <t>-401897655</t>
  </si>
  <si>
    <t>58331289</t>
  </si>
  <si>
    <t>kamenivo těžené drobné frakce 0/2</t>
  </si>
  <si>
    <t>-78969646</t>
  </si>
  <si>
    <t>181951112</t>
  </si>
  <si>
    <t>Úprava pláně v hornině třídy těžitelnosti I, skupiny 1 až 3 se zhutněním strojně</t>
  </si>
  <si>
    <t>-1762949569</t>
  </si>
  <si>
    <t>52*1</t>
  </si>
  <si>
    <t>273321411</t>
  </si>
  <si>
    <t>Základové desky ze ŽB bez zvýšených nároků na prostředí tř. C 20/25</t>
  </si>
  <si>
    <t>-253993069</t>
  </si>
  <si>
    <t>1,2*1,2*3*0,15</t>
  </si>
  <si>
    <t>811078224</t>
  </si>
  <si>
    <t>3*0,15*1,2*4</t>
  </si>
  <si>
    <t>1811856169</t>
  </si>
  <si>
    <t>382413111</t>
  </si>
  <si>
    <t>Osazení jímky z PP na obetonování objemu 1000 l pro usazení do terénu</t>
  </si>
  <si>
    <t>2069925535</t>
  </si>
  <si>
    <t>56230010</t>
  </si>
  <si>
    <t>jímka plastová na obetonování 1x1x1m objem 1m3</t>
  </si>
  <si>
    <t>1576752675</t>
  </si>
  <si>
    <t>451572111</t>
  </si>
  <si>
    <t>Lože pod potrubí otevřený výkop z kameniva drobného těženého</t>
  </si>
  <si>
    <t>-1080030415</t>
  </si>
  <si>
    <t>52*0,1*0,5</t>
  </si>
  <si>
    <t>452112111</t>
  </si>
  <si>
    <t>Osazení betonových prstenců nebo rámů v do 100 mm</t>
  </si>
  <si>
    <t>1292906935</t>
  </si>
  <si>
    <t>59224011</t>
  </si>
  <si>
    <t>prstenec šachtový vyrovnávací betonový 625x100x60mm</t>
  </si>
  <si>
    <t>743801579</t>
  </si>
  <si>
    <t>871-1</t>
  </si>
  <si>
    <t>Napojení do stávající šachty</t>
  </si>
  <si>
    <t>-1845025886</t>
  </si>
  <si>
    <t>871360430</t>
  </si>
  <si>
    <t>Montáž kanalizačního potrubí korugovaného SN 16 z polypropylenu DN 250</t>
  </si>
  <si>
    <t>-467361826</t>
  </si>
  <si>
    <t>28617291</t>
  </si>
  <si>
    <t>trubka kanalizační PP korugovaná se zesílenou stěnou DN 250x6000mm SN16</t>
  </si>
  <si>
    <t>-1553257932</t>
  </si>
  <si>
    <t>52*1,015 "Přepočtené koeficientem množství</t>
  </si>
  <si>
    <t>-1809534748</t>
  </si>
  <si>
    <t>894411121</t>
  </si>
  <si>
    <t>Zřízení šachet kanalizačních z betonových dílců na potrubí DN nad 200 do 300 dno beton tř. C 25/30</t>
  </si>
  <si>
    <t>1782171456</t>
  </si>
  <si>
    <t>59224072</t>
  </si>
  <si>
    <t>skruž betonová DN 1000x250 přechodová, 100x25x9cm</t>
  </si>
  <si>
    <t>-2076941553</t>
  </si>
  <si>
    <t>59224050</t>
  </si>
  <si>
    <t>skruž pro kanalizační šachty se zabudovanými stupadly 100x25x12cm</t>
  </si>
  <si>
    <t>-826314750</t>
  </si>
  <si>
    <t>BET.KSHM1067D</t>
  </si>
  <si>
    <t>ŠACHTOVÝ KÓNUS/SH-M 1000/625x670 PS+K/DEHA</t>
  </si>
  <si>
    <t>951506196</t>
  </si>
  <si>
    <t>59224024</t>
  </si>
  <si>
    <t>dno betonové šachtové beton 100x63,5x15cm</t>
  </si>
  <si>
    <t>1246228632</t>
  </si>
  <si>
    <t>592241899</t>
  </si>
  <si>
    <t>těsnění pro DN 1000 Q.1</t>
  </si>
  <si>
    <t>1814866634</t>
  </si>
  <si>
    <t>895941999</t>
  </si>
  <si>
    <t>Začištění spojů revizních šachet z vnější i vnitřní strany</t>
  </si>
  <si>
    <t>742944132</t>
  </si>
  <si>
    <t>899104112</t>
  </si>
  <si>
    <t>Osazení poklopů litinových nebo ocelových včetně rámů pro třídu zatížení D400, E600</t>
  </si>
  <si>
    <t>-1308610122</t>
  </si>
  <si>
    <t>28661935</t>
  </si>
  <si>
    <t>poklop šachtový litinový  DN 600 pro třídu zatížení D400</t>
  </si>
  <si>
    <t>504727377</t>
  </si>
  <si>
    <t>899722113</t>
  </si>
  <si>
    <t>Krytí potrubí z plastů výstražnou fólií z PVC 34cm</t>
  </si>
  <si>
    <t>-1115057404</t>
  </si>
  <si>
    <t>61762466</t>
  </si>
  <si>
    <t>52*0,8</t>
  </si>
  <si>
    <t>-61240401</t>
  </si>
  <si>
    <t>1150997186</t>
  </si>
  <si>
    <t>52*2</t>
  </si>
  <si>
    <t>Přesun hmot pro trubní vedení z trub z plastických hmot otevřený výkop</t>
  </si>
  <si>
    <t>2042908822</t>
  </si>
  <si>
    <t>0603 - Zpevněné plochy a sadové úpravy</t>
  </si>
  <si>
    <t xml:space="preserve">    9 - Ostatní konstrukce a práce, bourání</t>
  </si>
  <si>
    <t>112101101</t>
  </si>
  <si>
    <t>Odstranění stromů listnatých průměru kmene přes 100 do 300 mm</t>
  </si>
  <si>
    <t>822824928</t>
  </si>
  <si>
    <t>112251101</t>
  </si>
  <si>
    <t>Odstranění pařezů průměru přes 100 do 300 mm</t>
  </si>
  <si>
    <t>-339764063</t>
  </si>
  <si>
    <t>113107162</t>
  </si>
  <si>
    <t>Odstranění podkladu z kameniva drceného tl přes 100 do 200 mm strojně pl přes 50 do 200 m2</t>
  </si>
  <si>
    <t>605079433</t>
  </si>
  <si>
    <t>113107182</t>
  </si>
  <si>
    <t>Odstranění podkladu živičného tl přes 50 do 100 mm strojně pl přes 50 do 200 m2</t>
  </si>
  <si>
    <t>-824470547</t>
  </si>
  <si>
    <t>113201111</t>
  </si>
  <si>
    <t>Vytrhání obrub chodníkových ležatých</t>
  </si>
  <si>
    <t>1878478477</t>
  </si>
  <si>
    <t>2*28</t>
  </si>
  <si>
    <t>181311103</t>
  </si>
  <si>
    <t>Rozprostření ornice tl vrstvy do 200 mm v rovině nebo ve svahu do 1:5 ručně</t>
  </si>
  <si>
    <t>509481190</t>
  </si>
  <si>
    <t>245*0,2</t>
  </si>
  <si>
    <t>181351003</t>
  </si>
  <si>
    <t>Rozprostření ornice tl vrstvy do 200 mm pl do 100 m2 v rovině nebo ve svahu do 1:5 strojně</t>
  </si>
  <si>
    <t>-403383978</t>
  </si>
  <si>
    <t>181411132</t>
  </si>
  <si>
    <t>Založení parkového trávníku výsevem pl do 1000 m2 ve svahu přes 1:5 do 1:2</t>
  </si>
  <si>
    <t>374503850</t>
  </si>
  <si>
    <t>00572474</t>
  </si>
  <si>
    <t>osivo směs travní krajinná-svahová</t>
  </si>
  <si>
    <t>114944227</t>
  </si>
  <si>
    <t>250*0,02 "Přepočtené koeficientem množství</t>
  </si>
  <si>
    <t>00572472</t>
  </si>
  <si>
    <t>osivo směs travní krajinná-rovinná</t>
  </si>
  <si>
    <t>-1340512485</t>
  </si>
  <si>
    <t>181911101</t>
  </si>
  <si>
    <t>Úprava pláně v hornině třídy těžitelnosti I skupiny 1 až 2 bez zhutnění ručně</t>
  </si>
  <si>
    <t>-466583004</t>
  </si>
  <si>
    <t>181951111</t>
  </si>
  <si>
    <t>Úprava pláně v hornině třídy těžitelnosti I skupiny 1 až 3 bez zhutnění strojně</t>
  </si>
  <si>
    <t>881905702</t>
  </si>
  <si>
    <t>182251101</t>
  </si>
  <si>
    <t>Svahování násypů strojně</t>
  </si>
  <si>
    <t>-2097360924</t>
  </si>
  <si>
    <t>184201112</t>
  </si>
  <si>
    <t>Výsadba stromu bez balu do jamky v kmene přes 1,8 do 2,5 m v rovině a svahu do 1:5</t>
  </si>
  <si>
    <t>-1010939993</t>
  </si>
  <si>
    <t>02650461</t>
  </si>
  <si>
    <t>dub letní /Quercus robur/ 150-200cm</t>
  </si>
  <si>
    <t>-299852346</t>
  </si>
  <si>
    <t>11*1,1 "Přepočtené koeficientem množství</t>
  </si>
  <si>
    <t>564231011</t>
  </si>
  <si>
    <t>Podklad nebo podsyp ze štěrkopísku ŠP plochy do 100 m2 tl 100 mm</t>
  </si>
  <si>
    <t>-195283438</t>
  </si>
  <si>
    <t>564950313</t>
  </si>
  <si>
    <t>Podklad z betonového recyklátu plochy do 100 m2 tl 150 mm</t>
  </si>
  <si>
    <t>498458387</t>
  </si>
  <si>
    <t>88+62</t>
  </si>
  <si>
    <t>-961766560</t>
  </si>
  <si>
    <t>-345992216</t>
  </si>
  <si>
    <t>596211131</t>
  </si>
  <si>
    <t>Kladení zámkové dlažby komunikací pro pěší ručně tl 60 mm skupiny C pl přes 50 do 100 m2</t>
  </si>
  <si>
    <t>-13670362</t>
  </si>
  <si>
    <t>chodník š. 2 m</t>
  </si>
  <si>
    <t>okap. chodník 60 cm</t>
  </si>
  <si>
    <t>56*0,6</t>
  </si>
  <si>
    <t>DTN.0007414.URS</t>
  </si>
  <si>
    <t>dlažba zámková IČKO barevná 19,6x16,1x8cm</t>
  </si>
  <si>
    <t>-299287776</t>
  </si>
  <si>
    <t>102,254545454545*1,1 "Přepočtené koeficientem množství</t>
  </si>
  <si>
    <t>DTN.0007443.URS</t>
  </si>
  <si>
    <t>dlažba zámková IČKO slepecká barevná 19,6x16,1x6cm</t>
  </si>
  <si>
    <t>207130041</t>
  </si>
  <si>
    <t>597961111</t>
  </si>
  <si>
    <t>Rigol dlážděný do lože z betonu tl 100 mm z prefabrikátů</t>
  </si>
  <si>
    <t>1848667796</t>
  </si>
  <si>
    <t>916231213</t>
  </si>
  <si>
    <t>Osazení chodníkového obrubníku betonového stojatého s boční opěrou do lože z betonu prostého</t>
  </si>
  <si>
    <t>1110778197</t>
  </si>
  <si>
    <t>(8,7+21,8)*2</t>
  </si>
  <si>
    <t>PSB.30020100</t>
  </si>
  <si>
    <t>obrubník chodníkový 15-10 (Hladký Přírodní) 1000x80x200</t>
  </si>
  <si>
    <t>-794645847</t>
  </si>
  <si>
    <t>61*1,05 "Přepočtené koeficientem množství</t>
  </si>
  <si>
    <t>564831011</t>
  </si>
  <si>
    <t>Podklad ze štěrkodrtě ŠD plochy do 100 m2 tl 100 mm</t>
  </si>
  <si>
    <t>-481134987</t>
  </si>
  <si>
    <t>571907118</t>
  </si>
  <si>
    <t>Posyp krytu kamenivem drceným nebo těženým přes 65 do 70 kg/m2</t>
  </si>
  <si>
    <t>869003725</t>
  </si>
  <si>
    <t>916131213</t>
  </si>
  <si>
    <t>Osazení silničního obrubníku betonového stojatého s boční opěrou do lože z betonu prostého</t>
  </si>
  <si>
    <t>837429521</t>
  </si>
  <si>
    <t>19,1+35</t>
  </si>
  <si>
    <t>BET.M25C01</t>
  </si>
  <si>
    <t>SILNIČNÍ OBRUBNÍK, VÝŠKA 25CM, DÉLKA 100CM, PŘÍRODNÍ</t>
  </si>
  <si>
    <t>78460170</t>
  </si>
  <si>
    <t>54-18</t>
  </si>
  <si>
    <t>36*1,05 "Přepočtené koeficientem množství</t>
  </si>
  <si>
    <t>59217028</t>
  </si>
  <si>
    <t>obrubník betonový silniční nájezdový 500x150x150mm</t>
  </si>
  <si>
    <t>-215439475</t>
  </si>
  <si>
    <t>4*4,5</t>
  </si>
  <si>
    <t>998223011</t>
  </si>
  <si>
    <t>Přesun hmot pro pozemní komunikace s krytem dlážděným</t>
  </si>
  <si>
    <t>-349559208</t>
  </si>
  <si>
    <t>05 - Opěrná zeď</t>
  </si>
  <si>
    <t>3 - Svislé a kompletní konstrukce</t>
  </si>
  <si>
    <t xml:space="preserve">      29 - Zakládání - pomocné konstrukce pro zakládání</t>
  </si>
  <si>
    <t xml:space="preserve">    997 - Přesun sutě</t>
  </si>
  <si>
    <t xml:space="preserve">    767 - Konstrukce zámečnické</t>
  </si>
  <si>
    <t>500019751</t>
  </si>
  <si>
    <t>49*0,5+7*0,6</t>
  </si>
  <si>
    <t>OSM.221010</t>
  </si>
  <si>
    <t>KGEM trouba DN125x3,2/1000 SN4 EN 13476-2</t>
  </si>
  <si>
    <t>-406360739</t>
  </si>
  <si>
    <t>28,7</t>
  </si>
  <si>
    <t>28,7*1,1 "Přepočtené koeficientem množství</t>
  </si>
  <si>
    <t>327324128</t>
  </si>
  <si>
    <t>Opěrné zdi a valy ze ŽB odolného proti agresivnímu prostředí tř. C 30/37</t>
  </si>
  <si>
    <t>-1799466728</t>
  </si>
  <si>
    <t>č.1,2</t>
  </si>
  <si>
    <t>(0,5*2,7+0,7*5,4+0,35*1,2)*(10,29+8,59)</t>
  </si>
  <si>
    <t>č.3,4,5,6</t>
  </si>
  <si>
    <t>(0,5*4,2+0,5*0,3+0,5*6,6)*(9,54+5,62+17,05+5,45)</t>
  </si>
  <si>
    <t>výztužná žebra</t>
  </si>
  <si>
    <t>0,5*(2,5+0,5)/2*5,4*10</t>
  </si>
  <si>
    <t>č.7</t>
  </si>
  <si>
    <t>(0,5*3,2+0,5*0,3+0,5*5,1)*4</t>
  </si>
  <si>
    <t>č.8</t>
  </si>
  <si>
    <t>(0,5*2,5+0,5*0,3+0,5*3,5)*5,43</t>
  </si>
  <si>
    <t>č.9,10</t>
  </si>
  <si>
    <t>(0,5*1,8+0,5*2,5)*(4,06+8,17)</t>
  </si>
  <si>
    <t>327351211</t>
  </si>
  <si>
    <t>Bednění opěrných zdí a valů svislých i skloněných zřízení</t>
  </si>
  <si>
    <t>-10374888</t>
  </si>
  <si>
    <t>(0,5*2+5,3+1,2+6,6)*(10,29+8,59)*0,5*2,7*2+0,5*6,62</t>
  </si>
  <si>
    <t>(0,8+0,8+2*6,6)*(9,54+5,62+17,05+5,45)+0,5*3,7*3</t>
  </si>
  <si>
    <t>0,5*6+2*(2,5+0,5)/2*5,4*10</t>
  </si>
  <si>
    <t>(0,8+0,8 +2*5,1)*4+2,7*0,5</t>
  </si>
  <si>
    <t>(0,8*2+2*3,5)*5,43+2,5*05</t>
  </si>
  <si>
    <t>(0,5*2+2*2,5)*(4,06+8,17)+2*0,5*1,8</t>
  </si>
  <si>
    <t>327351219</t>
  </si>
  <si>
    <t>Příplatek za zakřivení r zakřivení do 20 m u bednění opěrných zdí a valů</t>
  </si>
  <si>
    <t>-243896717</t>
  </si>
  <si>
    <t>č.2</t>
  </si>
  <si>
    <t>7,1*8,59*2</t>
  </si>
  <si>
    <t>327351221</t>
  </si>
  <si>
    <t>Bednění opěrných zdí a valů svislých i skloněných odstranění</t>
  </si>
  <si>
    <t>2075177773</t>
  </si>
  <si>
    <t>327361006</t>
  </si>
  <si>
    <t>Výztuž opěrných zdí a valů D 12 mm z betonářské oceli 10 505</t>
  </si>
  <si>
    <t>911631632</t>
  </si>
  <si>
    <t>10,43+2,081+13,082+23,043</t>
  </si>
  <si>
    <t>1,627+5,237+3,566</t>
  </si>
  <si>
    <t>-1134478033</t>
  </si>
  <si>
    <t>28,6*7*5/2</t>
  </si>
  <si>
    <t>-1422541378</t>
  </si>
  <si>
    <t>550,5*2</t>
  </si>
  <si>
    <t>167151111</t>
  </si>
  <si>
    <t>Nakládání výkopku z hornin třídy těžitelnosti I skupiny 1 až 3 přes 100 m3</t>
  </si>
  <si>
    <t>345155011</t>
  </si>
  <si>
    <t>500,5</t>
  </si>
  <si>
    <t>-219272501</t>
  </si>
  <si>
    <t>500,5*2</t>
  </si>
  <si>
    <t>-480348862</t>
  </si>
  <si>
    <t>1157668134</t>
  </si>
  <si>
    <t>10364100</t>
  </si>
  <si>
    <t>zemina pro terénní úpravy - tříděná</t>
  </si>
  <si>
    <t>1895858125</t>
  </si>
  <si>
    <t>Zakládání - pomocné konstrukce pro zakládání</t>
  </si>
  <si>
    <t>153R</t>
  </si>
  <si>
    <t>Provedení trvalých zemních kotev 3Lp, celkem 182 bm vč. Hlav</t>
  </si>
  <si>
    <t>kpl</t>
  </si>
  <si>
    <t>1766027184</t>
  </si>
  <si>
    <t>154R</t>
  </si>
  <si>
    <t>Náklady na přesuny mechanizace</t>
  </si>
  <si>
    <t>1300048024</t>
  </si>
  <si>
    <t>155R</t>
  </si>
  <si>
    <t>Provedení ŽB dříku</t>
  </si>
  <si>
    <t>20224440</t>
  </si>
  <si>
    <t>156R</t>
  </si>
  <si>
    <t>Geotechnický dozor na stavbě</t>
  </si>
  <si>
    <t>hod</t>
  </si>
  <si>
    <t>-1384859408</t>
  </si>
  <si>
    <t>157R</t>
  </si>
  <si>
    <t>Geodetické práce, vytýčení a zaměření skutečného provedení</t>
  </si>
  <si>
    <t>251098033</t>
  </si>
  <si>
    <t>981513114</t>
  </si>
  <si>
    <t>Demolice konstrukcí objektů z betonu železového těžkou mechanizací</t>
  </si>
  <si>
    <t>-1360413786</t>
  </si>
  <si>
    <t>stávající opěrná zeď</t>
  </si>
  <si>
    <t>10,3*4,6*(0,4+0,75)/2+10,3*0,8*1,85</t>
  </si>
  <si>
    <t>(6,4+5,9+6,2)*(3,75+2,5)/2*(0,4+0,75)/2</t>
  </si>
  <si>
    <t>(6,4+5,9+6,2)*0,8*1,85</t>
  </si>
  <si>
    <t>10*(2,5+1,5)/2+10*0,8*1,7</t>
  </si>
  <si>
    <t>997</t>
  </si>
  <si>
    <t>Přesun sutě</t>
  </si>
  <si>
    <t>997006002</t>
  </si>
  <si>
    <t>Strojové třídění stavebního odpadu</t>
  </si>
  <si>
    <t>1524604447</t>
  </si>
  <si>
    <t>997006007</t>
  </si>
  <si>
    <t>Drcení stavebního odpadu ze zdiva z betonu železového s dopravou do 100 m a naložením</t>
  </si>
  <si>
    <t>-1558805807</t>
  </si>
  <si>
    <t>997006511</t>
  </si>
  <si>
    <t>Vodorovná doprava suti s naložením a složením na skládku do 100 m</t>
  </si>
  <si>
    <t>-1619389603</t>
  </si>
  <si>
    <t>997006551</t>
  </si>
  <si>
    <t>Hrubé urovnání suti na skládce bez zhutnění</t>
  </si>
  <si>
    <t>1795087641</t>
  </si>
  <si>
    <t>998003111</t>
  </si>
  <si>
    <t>Přesun hmot pro piloty, kůly, jehly a stěny dřevěné a ocelové zřizované z terénu</t>
  </si>
  <si>
    <t>-1204897358</t>
  </si>
  <si>
    <t>711161273</t>
  </si>
  <si>
    <t>Provedení izolace proti zemní vlhkosti svislé z nopové fólie</t>
  </si>
  <si>
    <t>-691197132</t>
  </si>
  <si>
    <t>(6,6+0,3)*(10,29+8,59)</t>
  </si>
  <si>
    <t>6,6*(9,54+5,62+17,05+5,45)</t>
  </si>
  <si>
    <t>5,1*4</t>
  </si>
  <si>
    <t>3,5*5,43</t>
  </si>
  <si>
    <t>2,5*(4,06+8,17)</t>
  </si>
  <si>
    <t>GTA.1750209</t>
  </si>
  <si>
    <t>nopová fólie 1,5x20m</t>
  </si>
  <si>
    <t>559042860</t>
  </si>
  <si>
    <t>448,808*1,221 "Přepočtené koeficientem množství</t>
  </si>
  <si>
    <t>767161832</t>
  </si>
  <si>
    <t>Demontáž zábradlí rovného rozebíratelného hmotnosti 1 m zábradlí přes 20 kg k dalšímu použítí</t>
  </si>
  <si>
    <t>-1692580623</t>
  </si>
  <si>
    <t>54,6</t>
  </si>
  <si>
    <t>767163121</t>
  </si>
  <si>
    <t>Montáž přímého kovového zábradlí z dílců do betonu v rovině</t>
  </si>
  <si>
    <t>-1989494971</t>
  </si>
  <si>
    <t>19,95+33,6</t>
  </si>
  <si>
    <t>55342R</t>
  </si>
  <si>
    <t xml:space="preserve">zábradlí s plochým sloupkem, prutovou výplní </t>
  </si>
  <si>
    <t>1749087900</t>
  </si>
  <si>
    <t>-568676029</t>
  </si>
  <si>
    <t>04 - Elektroinstalace</t>
  </si>
  <si>
    <t>D1.4b - Zařízení silnoproudé elektrotechniky</t>
  </si>
  <si>
    <t xml:space="preserve"> </t>
  </si>
  <si>
    <t>72270179</t>
  </si>
  <si>
    <t>Klimešová Miroslava</t>
  </si>
  <si>
    <t xml:space="preserve">    741 - Elektroinstalace - silnoproud</t>
  </si>
  <si>
    <t xml:space="preserve">    742 - Elektroinstalace - slaboproud</t>
  </si>
  <si>
    <t xml:space="preserve">    46-M - Zemní práce při extr.mont.pracích</t>
  </si>
  <si>
    <t>741</t>
  </si>
  <si>
    <t>Elektroinstalace - silnoproud</t>
  </si>
  <si>
    <t>741110053</t>
  </si>
  <si>
    <t>Montáž trubka plastová ohebná D přes 35 mm uložená volně</t>
  </si>
  <si>
    <t>-1175660765</t>
  </si>
  <si>
    <t>34571157</t>
  </si>
  <si>
    <t>trubka elektroinstalační ohebná z PH, D 35,9/42,2mm</t>
  </si>
  <si>
    <t>-1984647001</t>
  </si>
  <si>
    <t>35*1,05 "Přepočtené koeficientem množství</t>
  </si>
  <si>
    <t>741112001</t>
  </si>
  <si>
    <t>Montáž krabice zapuštěná plastová kruhová</t>
  </si>
  <si>
    <t>812388327</t>
  </si>
  <si>
    <t>34571451</t>
  </si>
  <si>
    <t>krabice pod omítku PVC přístrojová kruhová D 70mm hluboká</t>
  </si>
  <si>
    <t>-1425365493</t>
  </si>
  <si>
    <t>741112061</t>
  </si>
  <si>
    <t>Montáž krabice přístrojová zapuštěná plastová kruhová</t>
  </si>
  <si>
    <t>107149088</t>
  </si>
  <si>
    <t>34571450</t>
  </si>
  <si>
    <t>krabice pod omítku PVC přístrojová kruhová D 70mm</t>
  </si>
  <si>
    <t>-387876183</t>
  </si>
  <si>
    <t>741112101</t>
  </si>
  <si>
    <t>Montáž rozvodka zapuštěná plastová kruhová</t>
  </si>
  <si>
    <t>-1486249364</t>
  </si>
  <si>
    <t>34571521</t>
  </si>
  <si>
    <t>krabice pod omítku PVC odbočná kruhová D 70mm s víčkem a svorkovnicí</t>
  </si>
  <si>
    <t>1238784307</t>
  </si>
  <si>
    <t>741112111</t>
  </si>
  <si>
    <t>Montáž rozvodka nástěnná plastová čtyřhranná vodič D do 4 mm2</t>
  </si>
  <si>
    <t>1796147032</t>
  </si>
  <si>
    <t>34571482</t>
  </si>
  <si>
    <t>krabice v uzavřeném provedení PVC s krytím IP 54 čtvercová 100x100mm</t>
  </si>
  <si>
    <t>1005530284</t>
  </si>
  <si>
    <t>34562690</t>
  </si>
  <si>
    <t>svorkovnice krabicová šroubovací čtyřpólová pro 4x3 vodiče 1,5-4,0mm2, 400V</t>
  </si>
  <si>
    <t>-1566201703</t>
  </si>
  <si>
    <t>741120201</t>
  </si>
  <si>
    <t>Montáž vodič Cu izolovaný plný a laněný s PVC pláštěm žíla 1,5-16 mm2 volně (např. CY, CHAH-V)</t>
  </si>
  <si>
    <t>147783531</t>
  </si>
  <si>
    <t>34141027</t>
  </si>
  <si>
    <t>vodič propojovací flexibilní jádro Cu lanované izolace PVC 450/750V (H07V-K) 1x6mm2</t>
  </si>
  <si>
    <t>845029019</t>
  </si>
  <si>
    <t>100*1,15 "Přepočtené koeficientem množství</t>
  </si>
  <si>
    <t>34141029</t>
  </si>
  <si>
    <t>vodič propojovací flexibilní jádro Cu lanované izolace PVC 450/750V (H07V-K) 1x16mm2</t>
  </si>
  <si>
    <t>-241801314</t>
  </si>
  <si>
    <t>741122015</t>
  </si>
  <si>
    <t>Montáž kabel Cu bez ukončení uložený pod omítku plný kulatý 3x1,5 mm2 (např. CYKY)</t>
  </si>
  <si>
    <t>-1726634872</t>
  </si>
  <si>
    <t>34111030</t>
  </si>
  <si>
    <t>kabel instalační jádro Cu plné izolace PVC plášť PVC 450/750V (CYKY) 3x1,5mm2</t>
  </si>
  <si>
    <t>-803463569</t>
  </si>
  <si>
    <t>820 "J"</t>
  </si>
  <si>
    <t>120 "O"</t>
  </si>
  <si>
    <t>940*1,15 "Přepočtené koeficientem množství</t>
  </si>
  <si>
    <t>741122016</t>
  </si>
  <si>
    <t>Montáž kabel Cu bez ukončení uložený pod omítku plný kulatý 3x2,5 až 6 mm2 (např. CYKY)</t>
  </si>
  <si>
    <t>1054947339</t>
  </si>
  <si>
    <t>34111036</t>
  </si>
  <si>
    <t>kabel instalační jádro Cu plné izolace PVC plášť PVC 450/750V (CYKY) 3x2,5mm2</t>
  </si>
  <si>
    <t>-1178003175</t>
  </si>
  <si>
    <t>600*1,15 "Přepočtené koeficientem množství</t>
  </si>
  <si>
    <t>741122031</t>
  </si>
  <si>
    <t>Montáž kabel Cu bez ukončení uložený pod omítku plný kulatý 5x1,5 až 2,5 mm2 (např. CYKY)</t>
  </si>
  <si>
    <t>-1937515426</t>
  </si>
  <si>
    <t>34111090</t>
  </si>
  <si>
    <t>kabel instalační jádro Cu plné izolace PVC plášť PVC 450/750V (CYKY) 5x1,5mm2</t>
  </si>
  <si>
    <t>593316918</t>
  </si>
  <si>
    <t>50*1,15 "Přepočtené koeficientem množství</t>
  </si>
  <si>
    <t>34111094</t>
  </si>
  <si>
    <t>kabel instalační jádro Cu plné izolace PVC plášť PVC 450/750V (CYKY) 5x2,5mm2</t>
  </si>
  <si>
    <t>1190565187</t>
  </si>
  <si>
    <t>520*1,15 "Přepočtené koeficientem množství</t>
  </si>
  <si>
    <t>741122134</t>
  </si>
  <si>
    <t>Montáž kabel Cu plný kulatý žíla 4x16 až 25 mm2 zatažený v trubkách (např. CYKY)</t>
  </si>
  <si>
    <t>224845157</t>
  </si>
  <si>
    <t>34111080</t>
  </si>
  <si>
    <t>kabel instalační jádro Cu plné izolace PVC plášť PVC 450/750V (CYKY) 4x16mm2</t>
  </si>
  <si>
    <t>81736265</t>
  </si>
  <si>
    <t>35*1,15 "Přepočtené koeficientem množství</t>
  </si>
  <si>
    <t>741122235</t>
  </si>
  <si>
    <t>Montáž kabel Cu plný kulatý žíla 5x25 až 35 mm2 uložený volně (např. CYKY)</t>
  </si>
  <si>
    <t>-283768178</t>
  </si>
  <si>
    <t>34113135</t>
  </si>
  <si>
    <t>kabel silový jádro Cu izolace PVC plášť PVC 0,6/1kV (1-CYKY) 5x35mm2</t>
  </si>
  <si>
    <t>-1356180371</t>
  </si>
  <si>
    <t>130*1,15 "Přepočtené koeficientem množství</t>
  </si>
  <si>
    <t>741122643</t>
  </si>
  <si>
    <t>Montáž kabel Cu plný kulatý žíla 5x10 mm2 uložený pevně (např. CYKY)</t>
  </si>
  <si>
    <t>888475208</t>
  </si>
  <si>
    <t>RMAT0001</t>
  </si>
  <si>
    <t>Silový kabel 1-CXKE(H)-R-J 5x10 B2ca,s1,d0</t>
  </si>
  <si>
    <t>-23642318</t>
  </si>
  <si>
    <t>741130001</t>
  </si>
  <si>
    <t>Ukončení vodič izolovaný do 2,5 mm2 v rozváděči nebo na přístroji</t>
  </si>
  <si>
    <t>1618609861</t>
  </si>
  <si>
    <t>741130005</t>
  </si>
  <si>
    <t>Ukončení vodič izolovaný do 10 mm2 v rozváděči nebo na přístroji</t>
  </si>
  <si>
    <t>-1523759404</t>
  </si>
  <si>
    <t>741130006</t>
  </si>
  <si>
    <t>Ukončení vodič izolovaný do 16 mm2 v rozváděči nebo na přístroji</t>
  </si>
  <si>
    <t>-1501711206</t>
  </si>
  <si>
    <t>741130008</t>
  </si>
  <si>
    <t>Ukončení vodič izolovaný do 35 mm2 v rozváděči nebo na přístroji</t>
  </si>
  <si>
    <t>-101687252</t>
  </si>
  <si>
    <t>741210002</t>
  </si>
  <si>
    <t>Montáž rozvodnice oceloplechová nebo plastová běžná do 50 kg</t>
  </si>
  <si>
    <t>-1432272550</t>
  </si>
  <si>
    <t>1790248</t>
  </si>
  <si>
    <t>ROZVODNICE NAST. CA45V 240M DVIRKA</t>
  </si>
  <si>
    <t>-189895792</t>
  </si>
  <si>
    <t>741231012</t>
  </si>
  <si>
    <t>Montáž svorkovnice do rozvaděčů - ochranná</t>
  </si>
  <si>
    <t>831074791</t>
  </si>
  <si>
    <t>8500070790</t>
  </si>
  <si>
    <t>Krabices víčkem a ekvipotenciální svorkovnicí KO 125 E/EQ02 KA</t>
  </si>
  <si>
    <t>-1966511856</t>
  </si>
  <si>
    <t>741310013</t>
  </si>
  <si>
    <t>Montáž ovladač nástěnný 1/0So-tlačítkový zapínací s orientační doutnavkou prostředí normální se zapojením vodičů</t>
  </si>
  <si>
    <t>1815076047</t>
  </si>
  <si>
    <t>34535024</t>
  </si>
  <si>
    <t>ovládač nástěnný zapínací, s čirým průzorem, se sv. N, řazení 1/0S, 1/0So, IP44, šroubové svorky</t>
  </si>
  <si>
    <t>-1939227647</t>
  </si>
  <si>
    <t>741310101</t>
  </si>
  <si>
    <t>Montáž spínač (polo)zapuštěný bezšroubové připojení 1-jednopólový se zapojením vodičů</t>
  </si>
  <si>
    <t>1191077478</t>
  </si>
  <si>
    <t>34539010</t>
  </si>
  <si>
    <t>přístroj spínače jednopólového, řazení 1, 1So bezšroubové svorky</t>
  </si>
  <si>
    <t>-765076012</t>
  </si>
  <si>
    <t>34539049</t>
  </si>
  <si>
    <t>kryt spínače jednoduchý</t>
  </si>
  <si>
    <t>-2075391135</t>
  </si>
  <si>
    <t>34539059</t>
  </si>
  <si>
    <t>rámeček jednonásobný</t>
  </si>
  <si>
    <t>-272080237</t>
  </si>
  <si>
    <t>741310121</t>
  </si>
  <si>
    <t>Montáž přepínač (polo)zapuštěný bezšroubové připojení 5-seriový se zapojením vodičů</t>
  </si>
  <si>
    <t>1717159347</t>
  </si>
  <si>
    <t>34539012</t>
  </si>
  <si>
    <t>přístroj přepínače sériového, řazení 5 bezšroubové svorky</t>
  </si>
  <si>
    <t>-1344234070</t>
  </si>
  <si>
    <t>34539050</t>
  </si>
  <si>
    <t>kryt spínače dělený</t>
  </si>
  <si>
    <t>-59176757</t>
  </si>
  <si>
    <t>1288180650</t>
  </si>
  <si>
    <t>741310122</t>
  </si>
  <si>
    <t>Montáž přepínač (polo)zapuštěný bezšroubové připojení 6-střídavý se zapojením vodičů</t>
  </si>
  <si>
    <t>1153625311</t>
  </si>
  <si>
    <t>34539016</t>
  </si>
  <si>
    <t>přístroj přepínače střídavého, řazení 6, 6So, 6S bezšroubové svorky</t>
  </si>
  <si>
    <t>1800328470</t>
  </si>
  <si>
    <t>-1063019683</t>
  </si>
  <si>
    <t>1894772761</t>
  </si>
  <si>
    <t>741310402</t>
  </si>
  <si>
    <t>Montáž spínač tří/čtyřpólový nástěnný do 25 A prostředí normální se zapojením vodičů</t>
  </si>
  <si>
    <t>-358210668</t>
  </si>
  <si>
    <t>34535110</t>
  </si>
  <si>
    <t>spínač nástěnný trojpólový v krytu IP65 25A</t>
  </si>
  <si>
    <t>711789731</t>
  </si>
  <si>
    <t>741310403</t>
  </si>
  <si>
    <t>Montáž spínač tří/čtyřpólový nástěnný do 63 A prostředí normální se zapojením vodičů</t>
  </si>
  <si>
    <t>854106427</t>
  </si>
  <si>
    <t>10.074.289</t>
  </si>
  <si>
    <t>KATKO Spínač KEM340U otočný s krytem IP65</t>
  </si>
  <si>
    <t>-1132651230</t>
  </si>
  <si>
    <t>741311004</t>
  </si>
  <si>
    <t>Montáž čidlo pohybu nástěnné se zapojením vodičů</t>
  </si>
  <si>
    <t>333411697</t>
  </si>
  <si>
    <t>40461058</t>
  </si>
  <si>
    <t>čidlo pohybové a prezenční stropní 360°</t>
  </si>
  <si>
    <t>1576193208</t>
  </si>
  <si>
    <t>741313002</t>
  </si>
  <si>
    <t>Montáž zásuvka (polo)zapuštěná bezšroubové připojení 2P+PE dvojí zapojení - průběžná se zapojením vodičů</t>
  </si>
  <si>
    <t>-107699951</t>
  </si>
  <si>
    <t>34555241</t>
  </si>
  <si>
    <t>přístroj zásuvky zápustné jednonásobné, krytka s clonkami, bezšroubové svorky</t>
  </si>
  <si>
    <t>-1291432249</t>
  </si>
  <si>
    <t>173399989</t>
  </si>
  <si>
    <t>741313004</t>
  </si>
  <si>
    <t>Montáž zásuvka (polo)zapuštěná bezšroubové připojení 2x(2P+PE) dvojnásobná šikmá se zapojením vodičů</t>
  </si>
  <si>
    <t>1029075106</t>
  </si>
  <si>
    <t>60</t>
  </si>
  <si>
    <t>34555242</t>
  </si>
  <si>
    <t>zásuvka zápustná dvojnásobná, šikmá, s clonkami, bezšroubové svorky</t>
  </si>
  <si>
    <t>772069311</t>
  </si>
  <si>
    <t>741313072</t>
  </si>
  <si>
    <t>Montáž zásuvka chráněná v krabici šroubové připojení 2P+PE prostředí základní, vlhké se zapojením vodičů</t>
  </si>
  <si>
    <t>-1500316842</t>
  </si>
  <si>
    <t>34555233</t>
  </si>
  <si>
    <t>zásuvka nástěnná jednonásobná chráněná, s víčkem, IP54, šroubové svorky</t>
  </si>
  <si>
    <t>-1037583615</t>
  </si>
  <si>
    <t>741313251</t>
  </si>
  <si>
    <t>Montáž zásuvek průmyslových nástěnných provedení IP 44 3P+N+PE 16 A se zapojením vodičů</t>
  </si>
  <si>
    <t>-1927706268</t>
  </si>
  <si>
    <t>35811477</t>
  </si>
  <si>
    <t>zásuvka nástěnná 16A - 5pól, řazení 3P+N+PE IP44, šroubové svorky</t>
  </si>
  <si>
    <t>-1715620619</t>
  </si>
  <si>
    <t>741320105</t>
  </si>
  <si>
    <t>Montáž jističů jednopólových nn do 25 A ve skříni se zapojením vodičů</t>
  </si>
  <si>
    <t>1229812082</t>
  </si>
  <si>
    <t>35822111</t>
  </si>
  <si>
    <t>jistič 1-pólový 16 A vypínací charakteristika B vypínací schopnost 10 kA</t>
  </si>
  <si>
    <t>64113507</t>
  </si>
  <si>
    <t>35822117</t>
  </si>
  <si>
    <t>jistič 1-pólový 10 A vypínací charakteristika C vypínací schopnost 10 kA</t>
  </si>
  <si>
    <t>-267560076</t>
  </si>
  <si>
    <t>741320165</t>
  </si>
  <si>
    <t>Montáž jističů třípólových nn do 25 A ve skříni se zapojením vodičů</t>
  </si>
  <si>
    <t>3410793</t>
  </si>
  <si>
    <t>35822166</t>
  </si>
  <si>
    <t>jistič 3-pólový 16 A vypínací charakteristika C vypínací schopnost 10 kA</t>
  </si>
  <si>
    <t>-1371402803</t>
  </si>
  <si>
    <t>35822401</t>
  </si>
  <si>
    <t>jistič 3-pólový 16 A vypínací charakteristika B vypínací schopnost 10 kA</t>
  </si>
  <si>
    <t>-1000045759</t>
  </si>
  <si>
    <t>35822158</t>
  </si>
  <si>
    <t>jistič 3-pólový 10 A vypínací charakteristika B vypínací schopnost 10 kA</t>
  </si>
  <si>
    <t>-254946492</t>
  </si>
  <si>
    <t>741320175</t>
  </si>
  <si>
    <t>Montáž jističů třípólových nn do 63 A ve skříni se zapojením vodičů</t>
  </si>
  <si>
    <t>50919380</t>
  </si>
  <si>
    <t>35822176</t>
  </si>
  <si>
    <t>jistič 3-pólový 32 A vypínací charakteristika C vypínací schopnost 10 kA</t>
  </si>
  <si>
    <t>1461351068</t>
  </si>
  <si>
    <t>741320185</t>
  </si>
  <si>
    <t>Montáž jističů třípólových nn do 125 A ve skříni se zapojením vodičů</t>
  </si>
  <si>
    <t>-1975646165</t>
  </si>
  <si>
    <t>75</t>
  </si>
  <si>
    <t>10.034.509</t>
  </si>
  <si>
    <t>ABB Odpínač XLP000-6CC</t>
  </si>
  <si>
    <t>-1902699920</t>
  </si>
  <si>
    <t>76</t>
  </si>
  <si>
    <t>1190500</t>
  </si>
  <si>
    <t>POJISTKA NOZOVA PN00 100A GG</t>
  </si>
  <si>
    <t>1819926109</t>
  </si>
  <si>
    <t>77</t>
  </si>
  <si>
    <t>10.032.683</t>
  </si>
  <si>
    <t>ABB Spínač E203 125A gr</t>
  </si>
  <si>
    <t>-1483912423</t>
  </si>
  <si>
    <t>78</t>
  </si>
  <si>
    <t>741321003</t>
  </si>
  <si>
    <t>Montáž proudových chráničů dvoupólových nn do 25 A ve skříni se zapojením vodičů</t>
  </si>
  <si>
    <t>449523092</t>
  </si>
  <si>
    <t>79</t>
  </si>
  <si>
    <t>ABB.2CSR275080R1105</t>
  </si>
  <si>
    <t>DS201 M B10 AC30</t>
  </si>
  <si>
    <t>-2136269422</t>
  </si>
  <si>
    <t>80</t>
  </si>
  <si>
    <t>741321033</t>
  </si>
  <si>
    <t>Montáž proudových chráničů čtyřpólových nn do 25 A ve skříni se zapojením vodičů</t>
  </si>
  <si>
    <t>-1673776924</t>
  </si>
  <si>
    <t>ABB.2CSF204001R1250</t>
  </si>
  <si>
    <t>F204 AC-25/0,03</t>
  </si>
  <si>
    <t>1661632661</t>
  </si>
  <si>
    <t>82</t>
  </si>
  <si>
    <t>1030084993</t>
  </si>
  <si>
    <t>ABB 2CSF204592R1250 F204 B-25/0,03</t>
  </si>
  <si>
    <t>-1100712849</t>
  </si>
  <si>
    <t>741321043</t>
  </si>
  <si>
    <t>Montáž proudových chráničů čtyřpólových nn do 63 A ve skříni se zapojením vodičů</t>
  </si>
  <si>
    <t>1240684819</t>
  </si>
  <si>
    <t>ABB.2CSF204001R1400</t>
  </si>
  <si>
    <t>F204 AC-40/0,03</t>
  </si>
  <si>
    <t>-1743557456</t>
  </si>
  <si>
    <t>741322061</t>
  </si>
  <si>
    <t>Montáž svodiče přepětí nn typ 2 třípólových jednodílných se zapojením vodičů</t>
  </si>
  <si>
    <t>-1807586602</t>
  </si>
  <si>
    <t>8501510916</t>
  </si>
  <si>
    <t>Svodič přepětí T1+T2 Saltek FLP-12,5 V/4</t>
  </si>
  <si>
    <t>-557543762</t>
  </si>
  <si>
    <t>741330031</t>
  </si>
  <si>
    <t>Montáž stykačů střídavých vestavných jednopólových do 16 A se zapojením vodičů</t>
  </si>
  <si>
    <t>-1600037555</t>
  </si>
  <si>
    <t>11.091.021</t>
  </si>
  <si>
    <t>ABB Relé E290-16-10/230 impulsní</t>
  </si>
  <si>
    <t>-1244918656</t>
  </si>
  <si>
    <t>741330731</t>
  </si>
  <si>
    <t>Montáž relé pomocné ventilátorové se zapojením vodičů</t>
  </si>
  <si>
    <t>-1268566376</t>
  </si>
  <si>
    <t>10.069.937</t>
  </si>
  <si>
    <t>ELKOEP Relé SMR-T supermultifunkční</t>
  </si>
  <si>
    <t>1300383603</t>
  </si>
  <si>
    <t>91</t>
  </si>
  <si>
    <t>741372061</t>
  </si>
  <si>
    <t>Montáž svítidlo LED interiérové přisazené stropní hranaté nebo kruhové do 0,09 m2 se zapojením vodičů</t>
  </si>
  <si>
    <t>317646937</t>
  </si>
  <si>
    <t>RMAT0005</t>
  </si>
  <si>
    <t>D-MODUS SPMP3000KN_/370/, Kruhové přisazené LED svítidlo, mikroprizmatický kryt, Ø 370mm, 1 x LED, 26W, 3000lm, Ra80, 4000K</t>
  </si>
  <si>
    <t>845460400</t>
  </si>
  <si>
    <t>RMAT0006</t>
  </si>
  <si>
    <t>E-MODUS SPMP2000KN_/190/, MODUS SPMP2000KN_/190/, 1 x LED, 19W, 1950lm, Ra80, 4000K</t>
  </si>
  <si>
    <t>783609250</t>
  </si>
  <si>
    <t>RMAT0007</t>
  </si>
  <si>
    <t>PPO-AXNR/3W, LED nouzové svítidlo AX N, přisazené, optika pro únikové cesty, 3W, 1 x bod, 3W, 350lm, Ra80,</t>
  </si>
  <si>
    <t>119747932</t>
  </si>
  <si>
    <t>95</t>
  </si>
  <si>
    <t>741372062</t>
  </si>
  <si>
    <t>Montáž svítidlo LED interiérové přisazené stropní hranaté nebo kruhové přes 0,09 do 0,36 m2 se zapojením vodičů</t>
  </si>
  <si>
    <t>-1652787347</t>
  </si>
  <si>
    <t>96</t>
  </si>
  <si>
    <t>RMAT0003</t>
  </si>
  <si>
    <t>B-MODUS FIT4000C_KN, LED panel, UGR&lt;19, hliníkový rámeček, mikroprizmatický kryt, obdélník 1200x300mm, 1 x LED, 35W, 4200lm, Ra80, 4000K</t>
  </si>
  <si>
    <t>-418758216</t>
  </si>
  <si>
    <t>97</t>
  </si>
  <si>
    <t>RMAT0004</t>
  </si>
  <si>
    <t>C-MODUS FIT2000B_KN, LED panel, UGR&lt;19, hliníkový rámeček, mikroprizmatický kryt, obdélník 600x300mm, 1 x LED, 16W, 2000lm, Ra80, 4000K</t>
  </si>
  <si>
    <t>1430706859</t>
  </si>
  <si>
    <t>741372154</t>
  </si>
  <si>
    <t>Montáž svítidlo LED průmyslové přisazené stropní se zapojením vodičů</t>
  </si>
  <si>
    <t>949027969</t>
  </si>
  <si>
    <t>RMAT0002</t>
  </si>
  <si>
    <t>A-MODUS PL10000L2W, LED prachotěsné svítidlo, polyesterové tělo, opálový PC kryt, IK08, 1 x LED, 68W, 10200lm, Ra80, 4000K</t>
  </si>
  <si>
    <t>1909899889</t>
  </si>
  <si>
    <t>741410021</t>
  </si>
  <si>
    <t>Montáž vodič uzemňovací pásek průřezu do 120 mm2 v městské zástavbě v zemi</t>
  </si>
  <si>
    <t>-1137921611</t>
  </si>
  <si>
    <t>101</t>
  </si>
  <si>
    <t>1160501</t>
  </si>
  <si>
    <t>PASEK FeZn 30x4MM /810304M/</t>
  </si>
  <si>
    <t>-1601415463</t>
  </si>
  <si>
    <t>102</t>
  </si>
  <si>
    <t>741410041</t>
  </si>
  <si>
    <t>Montáž vodič uzemňovací drát nebo lano D do 10 mm v městské zástavbě</t>
  </si>
  <si>
    <t>-860669553</t>
  </si>
  <si>
    <t>103</t>
  </si>
  <si>
    <t>35441072</t>
  </si>
  <si>
    <t>drát D 8mm FeZn pro hromosvod</t>
  </si>
  <si>
    <t>1883947750</t>
  </si>
  <si>
    <t>741420002</t>
  </si>
  <si>
    <t>Montáž drát nebo lano hromosvodné svodové D přes 10 mm s podpěrou</t>
  </si>
  <si>
    <t>-1933675290</t>
  </si>
  <si>
    <t>105</t>
  </si>
  <si>
    <t>10.673.472</t>
  </si>
  <si>
    <t>Vodič DEHN HVI light Cu d=20mm (100m)</t>
  </si>
  <si>
    <t>-1402457576</t>
  </si>
  <si>
    <t>106</t>
  </si>
  <si>
    <t>1132150</t>
  </si>
  <si>
    <t>POD. VEDENI PV 21 FB BETON/PLAST RD</t>
  </si>
  <si>
    <t>-1345303720</t>
  </si>
  <si>
    <t>1235313</t>
  </si>
  <si>
    <t>ADAPTER PRO UPEVNENI VODICE HVI RD20MM P</t>
  </si>
  <si>
    <t>973736606</t>
  </si>
  <si>
    <t>1307480</t>
  </si>
  <si>
    <t>PV HVI/CUI 20-23MM NIRO M8 /275259/</t>
  </si>
  <si>
    <t>1736105063</t>
  </si>
  <si>
    <t>1228026</t>
  </si>
  <si>
    <t>KONCOVKA PRO HVI LIGHT 10mm/M12 /819299/</t>
  </si>
  <si>
    <t>718679246</t>
  </si>
  <si>
    <t>741420021</t>
  </si>
  <si>
    <t>Montáž svorka hromosvodná se 2 šrouby</t>
  </si>
  <si>
    <t>2010835536</t>
  </si>
  <si>
    <t>741420022</t>
  </si>
  <si>
    <t>Montáž svorka hromosvodná se 3 a více šrouby</t>
  </si>
  <si>
    <t>1989901956</t>
  </si>
  <si>
    <t>1030037247</t>
  </si>
  <si>
    <t>Křížová svorka FeZn pro prům. 16/8-10mm, prům. 16/pásek 30mm, s mezidestičkou</t>
  </si>
  <si>
    <t>1162746697</t>
  </si>
  <si>
    <t>741420083</t>
  </si>
  <si>
    <t>Montáž vedení hromosvodné-štítek k označení svodu</t>
  </si>
  <si>
    <t>-1528931904</t>
  </si>
  <si>
    <t>35442110</t>
  </si>
  <si>
    <t>štítek plastový - čísla svodů</t>
  </si>
  <si>
    <t>418619532</t>
  </si>
  <si>
    <t>741430005</t>
  </si>
  <si>
    <t>Montáž tyč jímací délky do 3 m na stojan</t>
  </si>
  <si>
    <t>-1053349500</t>
  </si>
  <si>
    <t>1030039910</t>
  </si>
  <si>
    <t>Jímací stožár 30 pro vodič HVI-light SET s třínohým stativem  L 2300mm</t>
  </si>
  <si>
    <t>-1819263381</t>
  </si>
  <si>
    <t>1143114</t>
  </si>
  <si>
    <t>PODSTAVEC BETON. 240MM/8,5KG KLIN</t>
  </si>
  <si>
    <t>1868662303</t>
  </si>
  <si>
    <t>1229412</t>
  </si>
  <si>
    <t>PODLOZKA POD PODSTAVEC 270MM PLAST</t>
  </si>
  <si>
    <t>1131611992</t>
  </si>
  <si>
    <t>741440032</t>
  </si>
  <si>
    <t>Montáž tyč zemnicí dl přes 2 do 4,5 m</t>
  </si>
  <si>
    <t>961601132</t>
  </si>
  <si>
    <t>1030037151</t>
  </si>
  <si>
    <t xml:space="preserve"> Zaváděcí tyč FeZn  -SET- L 1500mm S připojovací KS-svorkou</t>
  </si>
  <si>
    <t>1760901302</t>
  </si>
  <si>
    <t>1030038750</t>
  </si>
  <si>
    <t xml:space="preserve"> Podpěra tyče nerez pro prům. 16mm s vrutem a hmoždinkou D 8mm</t>
  </si>
  <si>
    <t>1543531071</t>
  </si>
  <si>
    <t>741810003</t>
  </si>
  <si>
    <t>Celková prohlídka elektrického rozvodu a zařízení přes 0,5 do 1 milionu Kč</t>
  </si>
  <si>
    <t>1744865174</t>
  </si>
  <si>
    <t>741810011</t>
  </si>
  <si>
    <t>Příplatek k celkové prohlídce za každých dalších 500 000,- Kč</t>
  </si>
  <si>
    <t>1467752584</t>
  </si>
  <si>
    <t>741820012</t>
  </si>
  <si>
    <t>Měření zemnící síť dl pásku přes 100 do 200 m</t>
  </si>
  <si>
    <t>-1333785091</t>
  </si>
  <si>
    <t>741910412</t>
  </si>
  <si>
    <t>Montáž žlab kovový šířky do 100 mm bez víka</t>
  </si>
  <si>
    <t>-1227827100</t>
  </si>
  <si>
    <t>10.663.954</t>
  </si>
  <si>
    <t>KOPOS Žlab DZ 60X60  drátěný žár.pozink, délka 3m</t>
  </si>
  <si>
    <t>2087761107</t>
  </si>
  <si>
    <t>1602972</t>
  </si>
  <si>
    <t>ZAVES STREDOVY DZSZ 60X60 S</t>
  </si>
  <si>
    <t>-2018393454</t>
  </si>
  <si>
    <t>1135652</t>
  </si>
  <si>
    <t>DRATENY KABELOVY ZLAB DZ 60X100 BF /3M/</t>
  </si>
  <si>
    <t>-1939565448</t>
  </si>
  <si>
    <t>129</t>
  </si>
  <si>
    <t>1602959</t>
  </si>
  <si>
    <t>ZAVES STREDOVY DZSZ 60X100 S</t>
  </si>
  <si>
    <t>-1661398859</t>
  </si>
  <si>
    <t>741920101.HLT</t>
  </si>
  <si>
    <t>Ucpávka prostupu disk CFS-D 25 kabelové chráničky D do 16 mm stěnou tl 100 mm požární odolnost EI 60</t>
  </si>
  <si>
    <t>-1915330131</t>
  </si>
  <si>
    <t>741930001</t>
  </si>
  <si>
    <t>Montáž nabíjecí stanice pro elektromobily nástěnné včetně usazení a zapojení</t>
  </si>
  <si>
    <t>-1057759879</t>
  </si>
  <si>
    <t>35673014</t>
  </si>
  <si>
    <t>stanice nabíjecí pro elektromobily nástěnná konektor typ 2 AC 11kW 3 fáze 16A</t>
  </si>
  <si>
    <t>-966550593</t>
  </si>
  <si>
    <t>741930002</t>
  </si>
  <si>
    <t>Oživení nabíjecí stanice pro elektromobily nástěnné</t>
  </si>
  <si>
    <t>-750289817</t>
  </si>
  <si>
    <t>741930003</t>
  </si>
  <si>
    <t>Revize nabíjecí stanice pro elektromobily nástěnné</t>
  </si>
  <si>
    <t>-939560541</t>
  </si>
  <si>
    <t>998741101</t>
  </si>
  <si>
    <t>Přesun hmot tonážní pro silnoproud v objektech v do 6 m</t>
  </si>
  <si>
    <t>-1138436830</t>
  </si>
  <si>
    <t>742</t>
  </si>
  <si>
    <t>Elektroinstalace - slaboproud</t>
  </si>
  <si>
    <t>742121001</t>
  </si>
  <si>
    <t>Montáž kabelů sdělovacích pro vnitřní rozvody do 15 žil</t>
  </si>
  <si>
    <t>727147360</t>
  </si>
  <si>
    <t>2000000888</t>
  </si>
  <si>
    <t>J-Y(St)Y  4x2x0.8 šedá</t>
  </si>
  <si>
    <t>645611074</t>
  </si>
  <si>
    <t>20*1,2 "Přepočtené koeficientem množství</t>
  </si>
  <si>
    <t>742350001</t>
  </si>
  <si>
    <t>Montáž signalizačního světla s elektronikou a akustickou signalizací k zařízení pro ZTP</t>
  </si>
  <si>
    <t>-1652228617</t>
  </si>
  <si>
    <t>742350002</t>
  </si>
  <si>
    <t>Montáž potvrzovacího tlačítka k zařízení pro ZTP</t>
  </si>
  <si>
    <t>-651313921</t>
  </si>
  <si>
    <t>742350003</t>
  </si>
  <si>
    <t>Montáž volacího tlačítka do výšky 900 mm a táhla do výšky 150 mm k zařízení pro ZTP</t>
  </si>
  <si>
    <t>-328345244</t>
  </si>
  <si>
    <t>742350004</t>
  </si>
  <si>
    <t>Montáž napájecího zdroje 24 V k zařízení pro ZTP</t>
  </si>
  <si>
    <t>-1140482522</t>
  </si>
  <si>
    <t>742350006</t>
  </si>
  <si>
    <t>Montáž instalační krabice pro DHM</t>
  </si>
  <si>
    <t>2129794794</t>
  </si>
  <si>
    <t>1305479</t>
  </si>
  <si>
    <t>SADA NOUZOVE SIGNALIZACE 3280B-C10001 B</t>
  </si>
  <si>
    <t>670102773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</si>
  <si>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</si>
  <si>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</si>
  <si>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</si>
  <si>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</si>
  <si>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</si>
  <si>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683058438</t>
  </si>
  <si>
    <t>460030011</t>
  </si>
  <si>
    <t>Sejmutí drnu při elektromontážích jakékoliv tloušťky</t>
  </si>
  <si>
    <t>-199117825</t>
  </si>
  <si>
    <t>0,35*47</t>
  </si>
  <si>
    <t>460030015</t>
  </si>
  <si>
    <t>Odstranění travnatého porostu, kosení a shrabávání trávy při elektromontážích</t>
  </si>
  <si>
    <t>-157437663</t>
  </si>
  <si>
    <t>460161172</t>
  </si>
  <si>
    <t>Hloubení kabelových rýh ručně š 35 cm hl 80 cm v hornině tř I skupiny 3</t>
  </si>
  <si>
    <t>588403258</t>
  </si>
  <si>
    <t>460341113</t>
  </si>
  <si>
    <t>Vodorovné přemístění horniny jakékoliv třídy dopravními prostředky při elektromontážích přes 500 do 1000 m</t>
  </si>
  <si>
    <t>947861002</t>
  </si>
  <si>
    <t>148</t>
  </si>
  <si>
    <t>460341121</t>
  </si>
  <si>
    <t>Příplatek k vodorovnému přemístění horniny dopravními prostředky při elektromontážích za každých dalších i započatých 1000 m</t>
  </si>
  <si>
    <t>-1252082129</t>
  </si>
  <si>
    <t>1,278*10 "Přepočtené koeficientem množství</t>
  </si>
  <si>
    <t>149</t>
  </si>
  <si>
    <t>460361121</t>
  </si>
  <si>
    <t>Poplatek za uložení zeminy na recyklační skládce (skládkovné) kód odpadu 17 05 04</t>
  </si>
  <si>
    <t>188245085</t>
  </si>
  <si>
    <t>460371111</t>
  </si>
  <si>
    <t>Naložení výkopku při elektromontážích ručně z hornin třídy I skupiny 1 až 3</t>
  </si>
  <si>
    <t>-1772839842</t>
  </si>
  <si>
    <t>460431162</t>
  </si>
  <si>
    <t>Zásyp kabelových rýh ručně se zhutněním š 35 cm hl 60 cm z horniny tř I skupiny 3</t>
  </si>
  <si>
    <t>730822644</t>
  </si>
  <si>
    <t>460481122</t>
  </si>
  <si>
    <t>Úprava pláně při elektromontážích v hornině třídy těžitelnosti I skupiny 3 se zhutněním ručně</t>
  </si>
  <si>
    <t>1766652529</t>
  </si>
  <si>
    <t>0,35*70</t>
  </si>
  <si>
    <t>460581121</t>
  </si>
  <si>
    <t>Zatravnění včetně zalití vodou na rovině</t>
  </si>
  <si>
    <t>-1322240387</t>
  </si>
  <si>
    <t>154</t>
  </si>
  <si>
    <t>460661111</t>
  </si>
  <si>
    <t>Kabelové lože z písku pro kabely nn bez zakrytí š lože do 35 cm</t>
  </si>
  <si>
    <t>1056072283</t>
  </si>
  <si>
    <t>155</t>
  </si>
  <si>
    <t>460671112</t>
  </si>
  <si>
    <t>Výstražná fólie pro krytí kabelů šířky 25 cm</t>
  </si>
  <si>
    <t>-1082022636</t>
  </si>
  <si>
    <t>460912211</t>
  </si>
  <si>
    <t>Očištění vybouraných obrubníků chodníkových od spojovacího materiálu</t>
  </si>
  <si>
    <t>-598026431</t>
  </si>
  <si>
    <t>460952114</t>
  </si>
  <si>
    <t>Zazdívka otvorů při elektroinstalacích cihlami pálenými pl do 0,0225 m2 a tl přes 45 do 60 cm</t>
  </si>
  <si>
    <t>2110150509</t>
  </si>
  <si>
    <t>468031111</t>
  </si>
  <si>
    <t>Vytrhání obrub při elektromontážích ležatých chodníkových s odhozením nebo naložením na dopravní prostředek</t>
  </si>
  <si>
    <t>-892422441</t>
  </si>
  <si>
    <t>468081414</t>
  </si>
  <si>
    <t>Vybourání otvorů pro elektroinstalace ve zdivu betonovém pl do 0,02 m2 tl přes 45 do 60 cm</t>
  </si>
  <si>
    <t>-2110852592</t>
  </si>
  <si>
    <t>161</t>
  </si>
  <si>
    <t>46066R</t>
  </si>
  <si>
    <t xml:space="preserve">Ostatní stavební výpomoce </t>
  </si>
  <si>
    <t>1084096056</t>
  </si>
  <si>
    <t>D1.4c - Fotovoltaika</t>
  </si>
  <si>
    <t>741120124</t>
  </si>
  <si>
    <t>Montáž fotovoltaických kabelů uložených v trubkách nebo lištách průměru přes 4 do 6 mm</t>
  </si>
  <si>
    <t>703943826</t>
  </si>
  <si>
    <t>185 "červený"</t>
  </si>
  <si>
    <t>185 "černý"</t>
  </si>
  <si>
    <t>34111851</t>
  </si>
  <si>
    <t>kabel fotovoltaický černý nebo červený průměr 6mm</t>
  </si>
  <si>
    <t>-309444046</t>
  </si>
  <si>
    <t>370*1,2 "Přepočtené koeficientem množství</t>
  </si>
  <si>
    <t>741120301</t>
  </si>
  <si>
    <t>Montáž vodič Cu izolovaný plný a laněný s PVC pláštěm žíla 0,55-16 mm2 pevně (např. CY, CHAH-V)</t>
  </si>
  <si>
    <t>1943119243</t>
  </si>
  <si>
    <t>2039708872</t>
  </si>
  <si>
    <t>90*1,15 "Přepočtené koeficientem množství</t>
  </si>
  <si>
    <t>1909238987</t>
  </si>
  <si>
    <t>34111123</t>
  </si>
  <si>
    <t>kabel silový oheň retardující bezhalogenový bez funkční schopnosti při požáru třída reakce na oheň B2cas1d1a1 jádro Cu 0,6/1kV (1-CXKH-R B2) 3x1,5mm2</t>
  </si>
  <si>
    <t>460419523</t>
  </si>
  <si>
    <t>20*1,15 "Přepočtené koeficientem množství</t>
  </si>
  <si>
    <t>-1131654990</t>
  </si>
  <si>
    <t>150*1,15 "Přepočtené koeficientem množství</t>
  </si>
  <si>
    <t>741122033</t>
  </si>
  <si>
    <t>Montáž kabel Cu bez ukončení uložený pod omítku plný kulatý 5x10 mm2 (např. CYKY)</t>
  </si>
  <si>
    <t>1823866259</t>
  </si>
  <si>
    <t>34111167</t>
  </si>
  <si>
    <t>kabel silový oheň retardující bezhalogenový bez funkční schopnosti při požáru třída reakce na oheň B2cas1d1a1 jádro Cu 0,6/1kV (1-CXKH-R B2) 5x10mm2</t>
  </si>
  <si>
    <t>1048414621</t>
  </si>
  <si>
    <t>60*1,15 "Přepočtené koeficientem množství</t>
  </si>
  <si>
    <t>741122034</t>
  </si>
  <si>
    <t>Montáž kabel Cu bez ukončení uložený pod omítku plný kulatý 5x25 až 35 mm2 (např. CYKY)</t>
  </si>
  <si>
    <t>57709770</t>
  </si>
  <si>
    <t>34111168</t>
  </si>
  <si>
    <t>kabel silový oheň retardující bezhalogenový bez funkční schopnosti při požáru třída reakce na oheň B2cas1d1a1 jádro Cu 0,6/1kV (1-CXKH-R B2) 5x16mm2</t>
  </si>
  <si>
    <t>-89240371</t>
  </si>
  <si>
    <t>186*1,15 "Přepočtené koeficientem množství</t>
  </si>
  <si>
    <t>1523458257</t>
  </si>
  <si>
    <t>741130004</t>
  </si>
  <si>
    <t>Ukončení vodič izolovaný do 6 mm2 v rozváděči nebo na přístroji</t>
  </si>
  <si>
    <t>-1263267548</t>
  </si>
  <si>
    <t>185696123</t>
  </si>
  <si>
    <t>1892300889</t>
  </si>
  <si>
    <t>741130420</t>
  </si>
  <si>
    <t>Nalisování konektorů na fotovoltaický kabel</t>
  </si>
  <si>
    <t>312638549</t>
  </si>
  <si>
    <t>34111853</t>
  </si>
  <si>
    <t>konektor kabelový pár (samec-samice) pro fotovoltaiku</t>
  </si>
  <si>
    <t>693351063</t>
  </si>
  <si>
    <t>741210001</t>
  </si>
  <si>
    <t>Montáž rozvodnice oceloplechová nebo plastová běžná do 20 kg</t>
  </si>
  <si>
    <t>-2089531440</t>
  </si>
  <si>
    <t>Rozvaděč R-FVE.DC materiál vč. montáže</t>
  </si>
  <si>
    <t>1154554044</t>
  </si>
  <si>
    <t>-1685019281</t>
  </si>
  <si>
    <t>Rozvaděč R-FVE.AC materiál vč.montáže</t>
  </si>
  <si>
    <t>179069784</t>
  </si>
  <si>
    <t>-201402757</t>
  </si>
  <si>
    <t>35822154</t>
  </si>
  <si>
    <t>jistič 3-pólový 6 A vypínací charakteristika B vypínací schopnost 10 kA</t>
  </si>
  <si>
    <t>-249090743</t>
  </si>
  <si>
    <t>-1317322729</t>
  </si>
  <si>
    <t>35822181</t>
  </si>
  <si>
    <t>jistič 3-pólový 50 A vypínací charakteristika B vypínací schopnost 10 kA</t>
  </si>
  <si>
    <t>-1818486925</t>
  </si>
  <si>
    <t>254283811</t>
  </si>
  <si>
    <t>35441073</t>
  </si>
  <si>
    <t>drát D 10mm FeZn</t>
  </si>
  <si>
    <t>485134562</t>
  </si>
  <si>
    <t>1473503402</t>
  </si>
  <si>
    <t>35441885</t>
  </si>
  <si>
    <t>svorka spojovací pro lano D 8-10mm</t>
  </si>
  <si>
    <t>-2092418604</t>
  </si>
  <si>
    <t>741711011</t>
  </si>
  <si>
    <t>Montáž nosné konstrukce fotovoltaických panelů na ploché střeše nosníky</t>
  </si>
  <si>
    <t>-2126112517</t>
  </si>
  <si>
    <t>42412413</t>
  </si>
  <si>
    <t>konstrukce nosná pro fotovoltaické panely samozátěžová sklon 15 stupňů - orientace jih, set pro 6 panelů</t>
  </si>
  <si>
    <t>sada</t>
  </si>
  <si>
    <t>-385265227</t>
  </si>
  <si>
    <t>741721211</t>
  </si>
  <si>
    <t>Montáž fotovoltaických panelů krystalických na plochou střechu výkonu přes 300 Wp</t>
  </si>
  <si>
    <t>970681219</t>
  </si>
  <si>
    <t>panel fotovoltaický Q-CELLS Q.PEAK DUO ML G11.2 490W</t>
  </si>
  <si>
    <t>-1658624471</t>
  </si>
  <si>
    <t>741730036</t>
  </si>
  <si>
    <t>Montáž střídače napětí DC/AC hybridního třífázového pro fotovoltaické systémy, max. výstupní výkon přes 10000 W</t>
  </si>
  <si>
    <t>-1834505634</t>
  </si>
  <si>
    <t>Třífázový hybridní měnič WATTSONIC 15kW, wifi, smart</t>
  </si>
  <si>
    <t>1183912844</t>
  </si>
  <si>
    <t>741732063</t>
  </si>
  <si>
    <t>Montáž výkonového optimizéru na panel max. výkon přes 650 W</t>
  </si>
  <si>
    <t>-1471635186</t>
  </si>
  <si>
    <t>optimizér Tigo CCA Kit+TAP</t>
  </si>
  <si>
    <t>1635434399</t>
  </si>
  <si>
    <t>RMAT0008</t>
  </si>
  <si>
    <t xml:space="preserve"> TS4-A-O optimalizace, monitoring, rapid shutdown</t>
  </si>
  <si>
    <t>-858170040</t>
  </si>
  <si>
    <t>741751213</t>
  </si>
  <si>
    <t>Montáž modulárního bateriového systému pro fotovoltaické systémy s kapacitou jednoho modulu přes 2,5 do 5,0 kW</t>
  </si>
  <si>
    <t>-1435514110</t>
  </si>
  <si>
    <t>34641070</t>
  </si>
  <si>
    <t>bateriový stohovací modul LiFePO4 s možností rozšíření, jmenovité napětí 48 V, kapacita modulu přes 3,0 do 3,5 kWh</t>
  </si>
  <si>
    <t>1795084003</t>
  </si>
  <si>
    <t>34641069</t>
  </si>
  <si>
    <t>bateriový modulární systém, rámeček pro baterie kapacity jednoho modulu do 4,0 kW</t>
  </si>
  <si>
    <t>2115594565</t>
  </si>
  <si>
    <t>741761081</t>
  </si>
  <si>
    <t>Instalace SW licence monitorovacího zařízení</t>
  </si>
  <si>
    <t>-482215782</t>
  </si>
  <si>
    <t>40561098</t>
  </si>
  <si>
    <t>licence pro roční provoz Internetového portálu pro 1 zařízení (střídač, měřidlo)</t>
  </si>
  <si>
    <t>-969866294</t>
  </si>
  <si>
    <t>741791011</t>
  </si>
  <si>
    <t>Montáž síťového analyzátoru</t>
  </si>
  <si>
    <t>1802182640</t>
  </si>
  <si>
    <t>RMAT0009</t>
  </si>
  <si>
    <t xml:space="preserve"> Smart meter WTS-D 24-C200A s cívkami pr. 24mm</t>
  </si>
  <si>
    <t>1984855808</t>
  </si>
  <si>
    <t>376280104</t>
  </si>
  <si>
    <t>-919921418</t>
  </si>
  <si>
    <t>510804241</t>
  </si>
  <si>
    <t>Drátěný kabelový žlab DZ60x60 vč. spojek, bočnic,, podepěrných konzol, závitových tyčí, držáků</t>
  </si>
  <si>
    <t>1177140220</t>
  </si>
  <si>
    <t>160*1,05 "Přepočtené koeficientem množství</t>
  </si>
  <si>
    <t>Kabelový žlab neděrovaný, 50x62, nerez, vč. upevňovacího a spojovacího mat.</t>
  </si>
  <si>
    <t>1710825602</t>
  </si>
  <si>
    <t>40*1,05 "Přepočtené koeficientem množství</t>
  </si>
  <si>
    <t>741910421</t>
  </si>
  <si>
    <t>Montáž žlab kovový - uzavření víkem</t>
  </si>
  <si>
    <t>-1737061377</t>
  </si>
  <si>
    <t>10.739.611</t>
  </si>
  <si>
    <t>KOPOS Víko NIXVO 90X62 IX, kolena MARS, nerez</t>
  </si>
  <si>
    <t>-1175922427</t>
  </si>
  <si>
    <t>741920395</t>
  </si>
  <si>
    <t>Ucpávka prostupu kabelového svazku rukávem otvorem přes D 113 do D 122 mm zaplnění prostupu kabely z 50% stěnou tl 300 mm požární odolnost EI 90</t>
  </si>
  <si>
    <t>-1065648135</t>
  </si>
  <si>
    <t>-2014855193</t>
  </si>
  <si>
    <t>742124001</t>
  </si>
  <si>
    <t>Montáž kabelů datových FTP, UTP, STP pro vnitřní rozvody do žlabu nebo lišty</t>
  </si>
  <si>
    <t>36846398</t>
  </si>
  <si>
    <t>1139278</t>
  </si>
  <si>
    <t>KABEL SOLARIX CAT7 SSTP LSOH CPD 500M /</t>
  </si>
  <si>
    <t>2083871604</t>
  </si>
  <si>
    <t>500*1,2 "Přepočtené koeficientem množství</t>
  </si>
  <si>
    <t>742330005</t>
  </si>
  <si>
    <t>Montáž rozvaděče stojanového přes 30U</t>
  </si>
  <si>
    <t>-578158565</t>
  </si>
  <si>
    <t>RMAT0010</t>
  </si>
  <si>
    <t xml:space="preserve">Racková skříň </t>
  </si>
  <si>
    <t>-986569880</t>
  </si>
  <si>
    <t>1114737554</t>
  </si>
  <si>
    <t>462501446</t>
  </si>
  <si>
    <t>-176703686</t>
  </si>
  <si>
    <t>1,202*10 "Přepočtené koeficientem množství</t>
  </si>
  <si>
    <t>777340507</t>
  </si>
  <si>
    <t>-1113662151</t>
  </si>
  <si>
    <t>0,35*34</t>
  </si>
  <si>
    <t>-315733013</t>
  </si>
  <si>
    <t>460671113</t>
  </si>
  <si>
    <t>Výstražná fólie pro krytí kabelů šířky 34 cm</t>
  </si>
  <si>
    <t>-1710389695</t>
  </si>
  <si>
    <t>460791212</t>
  </si>
  <si>
    <t>Montáž trubek ochranných plastových uložených volně do rýhy ohebných přes 32 do 50 mm</t>
  </si>
  <si>
    <t>-794781531</t>
  </si>
  <si>
    <t>34571802</t>
  </si>
  <si>
    <t>chránička optického kabelu HDPE jednoplášťová bezhalogenová D 40/33mm</t>
  </si>
  <si>
    <t>791029553</t>
  </si>
  <si>
    <t>D1.4a - Slaboproud</t>
  </si>
  <si>
    <t xml:space="preserve">    EPS - Elektrická požární signalizace</t>
  </si>
  <si>
    <t xml:space="preserve">    NZS - Nouzový zvukový systém</t>
  </si>
  <si>
    <t xml:space="preserve">    PZTS - Poplachový zabezpečovací a tísňový systém</t>
  </si>
  <si>
    <t xml:space="preserve">    VSS - Dohledový videosystém</t>
  </si>
  <si>
    <t xml:space="preserve">    STK - Strukturovaná kabeláž</t>
  </si>
  <si>
    <t xml:space="preserve">    TRASY - Trasový materiál a kabeláže</t>
  </si>
  <si>
    <t xml:space="preserve">    OSTATNI - Ostatní náklady</t>
  </si>
  <si>
    <t>EPS</t>
  </si>
  <si>
    <t>Elektrická požární signalizace</t>
  </si>
  <si>
    <t>742210131</t>
  </si>
  <si>
    <t>Montáž soklu hlásiče nebo patice</t>
  </si>
  <si>
    <t>-1474328523</t>
  </si>
  <si>
    <t>ADI.0067063.URS</t>
  </si>
  <si>
    <t>Patice pro hlásiče IQ8Quad</t>
  </si>
  <si>
    <t>-758749376</t>
  </si>
  <si>
    <t>ADI.0067066.URS</t>
  </si>
  <si>
    <t>Kryt patice IQ8Quad, 50 ks</t>
  </si>
  <si>
    <t>-1520081911</t>
  </si>
  <si>
    <t>ADI.0067068.URS</t>
  </si>
  <si>
    <t>Adaptér pro montáž patice do podhledu</t>
  </si>
  <si>
    <t>328353467</t>
  </si>
  <si>
    <t>ADI.0067075.URS</t>
  </si>
  <si>
    <t>Adaptér pro patice IQ8Quad do vlhka</t>
  </si>
  <si>
    <t>697369006</t>
  </si>
  <si>
    <t>ADI.0067079.URS</t>
  </si>
  <si>
    <t>Ochranná mřížka hlásiče</t>
  </si>
  <si>
    <t>420409306</t>
  </si>
  <si>
    <t>742210121</t>
  </si>
  <si>
    <t>Montáž hlásiče automatického bodového</t>
  </si>
  <si>
    <t>-109262807</t>
  </si>
  <si>
    <t>ADI.0067065.URS</t>
  </si>
  <si>
    <t>Kryt hlásiče IQ8Quad, 50ks</t>
  </si>
  <si>
    <t>761725142</t>
  </si>
  <si>
    <t>ADI.0067038.URS</t>
  </si>
  <si>
    <t>Opticko-kouřový hlásič IQ8Quad</t>
  </si>
  <si>
    <t>249566070</t>
  </si>
  <si>
    <t>ADI.0067041.URS</t>
  </si>
  <si>
    <t>Termodiferenciální hlásič IQ8Quad</t>
  </si>
  <si>
    <t>372861129</t>
  </si>
  <si>
    <t>742210151</t>
  </si>
  <si>
    <t>Montáž hlásiče tlačítkového se sklíčkem</t>
  </si>
  <si>
    <t>202825593</t>
  </si>
  <si>
    <t>ADI.0067104.URS</t>
  </si>
  <si>
    <t>Skříň tlačítkového hlásiče IQ8 červená</t>
  </si>
  <si>
    <t>-1800285638</t>
  </si>
  <si>
    <t>ADI.0067109.URS</t>
  </si>
  <si>
    <t>Elektronika tlačítka - standardní</t>
  </si>
  <si>
    <t>1316876950</t>
  </si>
  <si>
    <t>ADI.0067117.URS</t>
  </si>
  <si>
    <t>Krytí IP55 pro velké tlač. hl. bal.10 ks</t>
  </si>
  <si>
    <t>-503153860</t>
  </si>
  <si>
    <t>ADI.0067122.URS</t>
  </si>
  <si>
    <t>Servisní / testovací klíč pro 8049XX</t>
  </si>
  <si>
    <t>1452204124</t>
  </si>
  <si>
    <t>742210311</t>
  </si>
  <si>
    <t>Montáž izolátoru na kruhovou linku</t>
  </si>
  <si>
    <t>1650897802</t>
  </si>
  <si>
    <t>742210305</t>
  </si>
  <si>
    <t>Montáž vstupně výstupního reléového prvku 5 a více kontaktů s krytem</t>
  </si>
  <si>
    <t>941858213</t>
  </si>
  <si>
    <t>ADI.0067162.URS</t>
  </si>
  <si>
    <t>Esserbus® koppler Alarmový (4/2)</t>
  </si>
  <si>
    <t>-219290162</t>
  </si>
  <si>
    <t>ADI.0067397.URS</t>
  </si>
  <si>
    <t>Skříň pro koppler na omítku, šedá</t>
  </si>
  <si>
    <t>-1484014896</t>
  </si>
  <si>
    <t>742210251</t>
  </si>
  <si>
    <t>Připojení kontaktu ovládaného nebo monitorovaného</t>
  </si>
  <si>
    <t>-323848849</t>
  </si>
  <si>
    <t>742210031</t>
  </si>
  <si>
    <t>Montáž zdroje napájecího pro ústřednu EPS dle EN54-4</t>
  </si>
  <si>
    <t>-1222478596</t>
  </si>
  <si>
    <t>ADI.0050570.URS</t>
  </si>
  <si>
    <t>Spín. zdroj, 27,6 V ss / 3,2 A (5 A krátkodobě) pro EPS, aku max. 2 x 40 Ah, LCD</t>
  </si>
  <si>
    <t>-534433584</t>
  </si>
  <si>
    <t>742210041</t>
  </si>
  <si>
    <t>Montáž akumulátoru 2 x 12 V pro ústřednu EPS</t>
  </si>
  <si>
    <t>-1209191003</t>
  </si>
  <si>
    <t>ADI.0033196.URS</t>
  </si>
  <si>
    <t>Akumulátor 12V/38Ah se šroubovými svorkami M6 a životností až 10 let, VdS</t>
  </si>
  <si>
    <t>2076792970</t>
  </si>
  <si>
    <t>742210401</t>
  </si>
  <si>
    <t>Nastavení a oživení EPS programování základních parametrů ústředny</t>
  </si>
  <si>
    <t>1454775110</t>
  </si>
  <si>
    <t>742210421</t>
  </si>
  <si>
    <t>Nastavení a oživení EPS oživení systému na jeden detektor</t>
  </si>
  <si>
    <t>-1518827260</t>
  </si>
  <si>
    <t>742210521</t>
  </si>
  <si>
    <t>Zkoušky a revize EPS revize výchozí systému EPS na jeden detektor</t>
  </si>
  <si>
    <t>-1412254735</t>
  </si>
  <si>
    <t>742210503</t>
  </si>
  <si>
    <t>Zkoušky a revize EPS zkoušky koordinační funkční EPS</t>
  </si>
  <si>
    <t>516231357</t>
  </si>
  <si>
    <t>742210501</t>
  </si>
  <si>
    <t>Zkoušky a revize EPS zkoušky TIČR</t>
  </si>
  <si>
    <t>-855482705</t>
  </si>
  <si>
    <t>NZS</t>
  </si>
  <si>
    <t>Nouzový zvukový systém</t>
  </si>
  <si>
    <t>742410031</t>
  </si>
  <si>
    <t>Montáž rozhlasu koncového modulu - detekce zkratu a rozpojení</t>
  </si>
  <si>
    <t>287953979</t>
  </si>
  <si>
    <t>ADI.0067526.URS</t>
  </si>
  <si>
    <t>Konc. clen repr. linky EOL pro</t>
  </si>
  <si>
    <t>1073285042</t>
  </si>
  <si>
    <t>742410071</t>
  </si>
  <si>
    <t>Montáž rozhlasu evakuační svorkovnice</t>
  </si>
  <si>
    <t>274214707</t>
  </si>
  <si>
    <t>ADI.0067647.URS</t>
  </si>
  <si>
    <t>Keramicka svorkov. s tepelnou pojistkou</t>
  </si>
  <si>
    <t>185802261</t>
  </si>
  <si>
    <t>742110522</t>
  </si>
  <si>
    <t>Montáž krabic elektroinstalačních s víčkem zapuštěných plastových ohniodolných čtyřhranných</t>
  </si>
  <si>
    <t>1422577054</t>
  </si>
  <si>
    <t>1232476</t>
  </si>
  <si>
    <t>KRABICE IP66 POZARNE ODOLNA KSK 100 PO</t>
  </si>
  <si>
    <t>917883855</t>
  </si>
  <si>
    <t>742410061</t>
  </si>
  <si>
    <t>Montáž rozhlasu reproduktoru podhledového bez krytu</t>
  </si>
  <si>
    <t>640688265</t>
  </si>
  <si>
    <t>ADI.0067573.URS</t>
  </si>
  <si>
    <t>Stropni repro. DL 10-200/T-EN54</t>
  </si>
  <si>
    <t>931438738</t>
  </si>
  <si>
    <t>742410063</t>
  </si>
  <si>
    <t>Montáž rozhlasu reproduktoru nástěnného</t>
  </si>
  <si>
    <t>-721769238</t>
  </si>
  <si>
    <t>ADI.0067590.URS</t>
  </si>
  <si>
    <t>Nast. repro. WA-AB 06-100/T EN54</t>
  </si>
  <si>
    <t>144042849</t>
  </si>
  <si>
    <t>742410201</t>
  </si>
  <si>
    <t>Montáž rozhlasu nastavení a oživení ústředny rozhlasu a naprogramování</t>
  </si>
  <si>
    <t>-1764183692</t>
  </si>
  <si>
    <t>742410301</t>
  </si>
  <si>
    <t>Montáž rozhlasu měření impedance rozhlasové ústředny</t>
  </si>
  <si>
    <t>-82021701</t>
  </si>
  <si>
    <t>742410302</t>
  </si>
  <si>
    <t>Montáž rozhlasu měření srozumitelnosti systému</t>
  </si>
  <si>
    <t>-1672484717</t>
  </si>
  <si>
    <t>PZTS</t>
  </si>
  <si>
    <t>Poplachový zabezpečovací a tísňový systém</t>
  </si>
  <si>
    <t>742220211</t>
  </si>
  <si>
    <t>Montáž zálohového napájecího zdroje s dobíječem a akumulátorem</t>
  </si>
  <si>
    <t>-519485321</t>
  </si>
  <si>
    <t>ADI.0033078.URS</t>
  </si>
  <si>
    <t>Spínaný zdroj v kov. krytu 13,8Vss/10A s výstupy, LED disp.,prostor pro AKU 65Ah</t>
  </si>
  <si>
    <t>293874284</t>
  </si>
  <si>
    <t>742220221</t>
  </si>
  <si>
    <t>Montáž systémového zdroje s akumulátorem a 8 kanálovým expandérem</t>
  </si>
  <si>
    <t>743422580</t>
  </si>
  <si>
    <t>ADI.0031704.URS</t>
  </si>
  <si>
    <t>Modul posilovacího zdroje 2,75A v krytu s vestavěným koncentrátorem</t>
  </si>
  <si>
    <t>-1933272101</t>
  </si>
  <si>
    <t>742220161</t>
  </si>
  <si>
    <t>Montáž akumulátoru 12V</t>
  </si>
  <si>
    <t>-1108831284</t>
  </si>
  <si>
    <t>1567660321</t>
  </si>
  <si>
    <t>742220031</t>
  </si>
  <si>
    <t>Montáž koncentrátoru nebo expanderu pro PZTS</t>
  </si>
  <si>
    <t>-1653232331</t>
  </si>
  <si>
    <t>ADI.0031697.URS</t>
  </si>
  <si>
    <t>Koncentrátor v plastovém krytu pro 8 zón se 4 PGM výstupy</t>
  </si>
  <si>
    <t>-909510236</t>
  </si>
  <si>
    <t>742220051</t>
  </si>
  <si>
    <t>Montáž krabice pro expander uložené na omítce</t>
  </si>
  <si>
    <t>-2132302567</t>
  </si>
  <si>
    <t>ADI.0031703.URS</t>
  </si>
  <si>
    <t>Kovový kryt pro koncentrátor A158 (G8)</t>
  </si>
  <si>
    <t>20623606</t>
  </si>
  <si>
    <t>742220041</t>
  </si>
  <si>
    <t>Montáž přijímače pro bezdrátové prvky v krytu</t>
  </si>
  <si>
    <t>758183772</t>
  </si>
  <si>
    <t>ADI.0031720.URS</t>
  </si>
  <si>
    <t>Modul v krytu s obousměrnou komunikací s bezdrátovými prvky GD, max.16/24 zón</t>
  </si>
  <si>
    <t>-597049615</t>
  </si>
  <si>
    <t>742220053</t>
  </si>
  <si>
    <t>Montáž krabice pro magnetický kontakt propojovací</t>
  </si>
  <si>
    <t>-1185435275</t>
  </si>
  <si>
    <t>742220071</t>
  </si>
  <si>
    <t>Montáž dveřního modulu pro připojení čteček v krytu</t>
  </si>
  <si>
    <t>-196504855</t>
  </si>
  <si>
    <t>ADI.0031710.URS</t>
  </si>
  <si>
    <t>Řídící modul pro dvě čtečky se zdrojem a 8-mi zónami</t>
  </si>
  <si>
    <t>971565953</t>
  </si>
  <si>
    <t>742220081</t>
  </si>
  <si>
    <t>Montáž čtečky bezkontaktních karet</t>
  </si>
  <si>
    <t>1237297104</t>
  </si>
  <si>
    <t>ADI.0068724.URS</t>
  </si>
  <si>
    <t>Čtečka EM / HID Prox karet, úzké provedení</t>
  </si>
  <si>
    <t>452347606</t>
  </si>
  <si>
    <t>742220141</t>
  </si>
  <si>
    <t>Montáž klávesnice pro dodanou ústřednu</t>
  </si>
  <si>
    <t>670475708</t>
  </si>
  <si>
    <t>ADI.0031684.URS</t>
  </si>
  <si>
    <t>LCD klávesnice</t>
  </si>
  <si>
    <t>-547921928</t>
  </si>
  <si>
    <t>742220232</t>
  </si>
  <si>
    <t>Montáž příslušenství pro PZTS detektor na stěnu nebo na strop</t>
  </si>
  <si>
    <t>-39035966</t>
  </si>
  <si>
    <t>ADI.0032303.URS</t>
  </si>
  <si>
    <t>PIR detektor se zrcadlovou optikou, funkcí AM, vestavěnými EOL a dosahem 16m</t>
  </si>
  <si>
    <t>-409129380</t>
  </si>
  <si>
    <t>ADI.0032381.URS</t>
  </si>
  <si>
    <t>Akustický detektor tříštění skla s AM, dosah max. 9m, stupeň zabezpečení 3</t>
  </si>
  <si>
    <t>687569231</t>
  </si>
  <si>
    <t>742220235</t>
  </si>
  <si>
    <t>Montáž příslušenství pro PZTS magnetický kontakt povrchový</t>
  </si>
  <si>
    <t>1374039369</t>
  </si>
  <si>
    <t>ADI.0032461.URS</t>
  </si>
  <si>
    <t>MG hliníkový polarizovaný s prac. mez. 30mm, kabel 6m nahoru, armovaná hadice 1m</t>
  </si>
  <si>
    <t>1863284993</t>
  </si>
  <si>
    <t>ADI.0031726.URS</t>
  </si>
  <si>
    <t>Bezdrátový MG kontakt a univerzální vysílač pro Galaxy GD a Flex</t>
  </si>
  <si>
    <t>-2013528231</t>
  </si>
  <si>
    <t>ADI.0032444.URS</t>
  </si>
  <si>
    <t>MG kontakt povrchový čtyřdrátový polarizovaný s pracovní mezerou 22mm, kabel 6m</t>
  </si>
  <si>
    <t>-989162821</t>
  </si>
  <si>
    <t>742220401</t>
  </si>
  <si>
    <t>Nastavení a oživení PZTS programování základních parametrů ústředny</t>
  </si>
  <si>
    <t>1808152891</t>
  </si>
  <si>
    <t>742220402</t>
  </si>
  <si>
    <t>Nastavení a oživení PZTS programování systému na jeden detektor</t>
  </si>
  <si>
    <t>1775762816</t>
  </si>
  <si>
    <t>742220411</t>
  </si>
  <si>
    <t>Nastavení a oživení PZTS oživení systému na jeden detektor</t>
  </si>
  <si>
    <t>672161678</t>
  </si>
  <si>
    <t>742220421</t>
  </si>
  <si>
    <t>Nastavení a oživení PZTS instalace přístupového SW</t>
  </si>
  <si>
    <t>1437375664</t>
  </si>
  <si>
    <t>742220501</t>
  </si>
  <si>
    <t>Zkoušky a revize PZTS zkoušky TIČR</t>
  </si>
  <si>
    <t>-453510750</t>
  </si>
  <si>
    <t>742220511</t>
  </si>
  <si>
    <t>Zkoušky a revize PZTS revize výchozí systému PZTS</t>
  </si>
  <si>
    <t>-1647070935</t>
  </si>
  <si>
    <t>VSS</t>
  </si>
  <si>
    <t>Dohledový videosystém</t>
  </si>
  <si>
    <t>742230001</t>
  </si>
  <si>
    <t>Montáž kamerového systému DVR nebo NAS, nahrávacího zařízení pro kamery</t>
  </si>
  <si>
    <t>1341256720</t>
  </si>
  <si>
    <t>ADI.0031143.URS</t>
  </si>
  <si>
    <t>NVR pro 16 IP kamer, až 8MP, H.265, 16x PoE, HDMI, 4K, I/O, bez HDD</t>
  </si>
  <si>
    <t>120886709</t>
  </si>
  <si>
    <t>ADI.0068568.URS</t>
  </si>
  <si>
    <t>Přídavný HDD k rekordérům, 4TB, WD nová řada PURZ</t>
  </si>
  <si>
    <t>-1666317638</t>
  </si>
  <si>
    <t>742330012</t>
  </si>
  <si>
    <t>Montáž strukturované kabeláže zařízení do rozvaděče switche, UPS, DVR, server bez nastavení</t>
  </si>
  <si>
    <t>-318602904</t>
  </si>
  <si>
    <t>ADI.0062848.URS</t>
  </si>
  <si>
    <t>Switch 24x Gigabit (PoE/PoE+), 2x Gigabit, 370W, kov, web/smart managed</t>
  </si>
  <si>
    <t>260460259</t>
  </si>
  <si>
    <t>742230003</t>
  </si>
  <si>
    <t>Montáž kamerového systému venkovní kamery</t>
  </si>
  <si>
    <t>-801166488</t>
  </si>
  <si>
    <t>ADI.0030209.URS</t>
  </si>
  <si>
    <t>IP bullet kamera, 4MP, MZVF, 2.8-12mm, WDR 120dB, IR 30m, H.265(+), IP67</t>
  </si>
  <si>
    <t>-1474050605</t>
  </si>
  <si>
    <t>742230004</t>
  </si>
  <si>
    <t>Montáž kamerového systému vnitřní kamery</t>
  </si>
  <si>
    <t>-2100615927</t>
  </si>
  <si>
    <t>ADI.0030188.URS</t>
  </si>
  <si>
    <t>IP bullet kamera, 2MP, MZVF, 2.8-12mm, DWDR, IR 30m, H.265(+), IP67</t>
  </si>
  <si>
    <t>646969660</t>
  </si>
  <si>
    <t>ADI.0030402.URS</t>
  </si>
  <si>
    <t>IP dome kamera, 2MP, MZVF, 2.8-12mm, DWDR, IR 30m, H.265(+), IP67</t>
  </si>
  <si>
    <t>-1745840963</t>
  </si>
  <si>
    <t>742230007</t>
  </si>
  <si>
    <t>Montáž kamerového systému konzoly pro kryt nebo kameru</t>
  </si>
  <si>
    <t>1741708101</t>
  </si>
  <si>
    <t>ADI.0030875.URS</t>
  </si>
  <si>
    <t>Adaptér pro montáž dome kamer do podhledu</t>
  </si>
  <si>
    <t>1697191490</t>
  </si>
  <si>
    <t>ADI.0030880.URS</t>
  </si>
  <si>
    <t>Instalační krabice pro montáž bullet kamer</t>
  </si>
  <si>
    <t>1800066785</t>
  </si>
  <si>
    <t>742230009</t>
  </si>
  <si>
    <t>Montáž kamerového systému samolepky "Střeženo kamerovým systémem"</t>
  </si>
  <si>
    <t>691074417</t>
  </si>
  <si>
    <t>742230101</t>
  </si>
  <si>
    <t>Montáž kamerového systému nastavení a instalace licence k připojení jedné kamery k SW</t>
  </si>
  <si>
    <t>1754785953</t>
  </si>
  <si>
    <t>742230102</t>
  </si>
  <si>
    <t>Montáž kamerového systému nastavení a instalace instalace a nastavení SW pro sledování kamer</t>
  </si>
  <si>
    <t>-1449429798</t>
  </si>
  <si>
    <t>742230103</t>
  </si>
  <si>
    <t>Montáž kamerového systému nastavení a instalace nastavení záběru podle přání uživatele</t>
  </si>
  <si>
    <t>-1410854765</t>
  </si>
  <si>
    <t>STK</t>
  </si>
  <si>
    <t>Strukturovaná kabeláž</t>
  </si>
  <si>
    <t>742330001</t>
  </si>
  <si>
    <t>Montáž strukturované kabeláže rozvaděče nástěnného</t>
  </si>
  <si>
    <t>834894675</t>
  </si>
  <si>
    <t>ADI.0051055.URS</t>
  </si>
  <si>
    <t>Jednodílný 19" nástěnný rozvaděč 18U/600mm, IP30, vylamovací otvor na ventilátor</t>
  </si>
  <si>
    <t>-325436904</t>
  </si>
  <si>
    <t>ADI.0051181.URS</t>
  </si>
  <si>
    <t>Ventilační jednotka univerzální se 2 ventilátory do stropu nebo do podlahy</t>
  </si>
  <si>
    <t>-1269045780</t>
  </si>
  <si>
    <t>ADI.0051190.URS</t>
  </si>
  <si>
    <t>Spojovací materiál sada 4x šroub, podložka, matice M6</t>
  </si>
  <si>
    <t>-449752589</t>
  </si>
  <si>
    <t>742330034</t>
  </si>
  <si>
    <t>Montáž strukturované kabeláže příslušenství a ostatní práce k rozvaděčům patch panelu 24 portů neosazeného</t>
  </si>
  <si>
    <t>646305338</t>
  </si>
  <si>
    <t>ADI.0051294.URS</t>
  </si>
  <si>
    <t>Patch panel černý UTP osazený 24 pozic 1U, CAT6</t>
  </si>
  <si>
    <t>-1380482709</t>
  </si>
  <si>
    <t>ADI.0051278.URS</t>
  </si>
  <si>
    <t>Patch kabel 2m UTP, CAT6, šedý</t>
  </si>
  <si>
    <t>-242825694</t>
  </si>
  <si>
    <t>742330023</t>
  </si>
  <si>
    <t>Montáž strukturované kabeláže příslušenství a ostatní práce k rozvaděčům vyvazovacíhoho panelu 1U</t>
  </si>
  <si>
    <t>-1706785717</t>
  </si>
  <si>
    <t>ADI.0051170.URS</t>
  </si>
  <si>
    <t>19" vyvazovací panel 1U plastový, černý RAL 9005</t>
  </si>
  <si>
    <t>2138925414</t>
  </si>
  <si>
    <t>742330022</t>
  </si>
  <si>
    <t>Montáž strukturované kabeláže příslušenství a ostatní práce k rozvaděčům napájecího panelu</t>
  </si>
  <si>
    <t>-1864567067</t>
  </si>
  <si>
    <t>ADI.0051199.URS</t>
  </si>
  <si>
    <t>19“ rozvodný panel 1U, 7x zásuvka dle ČSN, max. 16A, kabel 3 x 1,5 mm, délka 2m</t>
  </si>
  <si>
    <t>1739799882</t>
  </si>
  <si>
    <t>742330036</t>
  </si>
  <si>
    <t>Montáž strukturované kabeláže příslušenství a ostatní práce k rozvaděčům sestavení optické vany</t>
  </si>
  <si>
    <t>940339190</t>
  </si>
  <si>
    <t>ADI.0051547.URS</t>
  </si>
  <si>
    <t>19' výsuvná optická vana 1U 12x SC-D, RAL9005 černá</t>
  </si>
  <si>
    <t>-1199699042</t>
  </si>
  <si>
    <t>ADI.0051540.URS</t>
  </si>
  <si>
    <t>Čelo optické vany 1U pro 24 SC duplex BK s montážními otvory</t>
  </si>
  <si>
    <t>1216675591</t>
  </si>
  <si>
    <t>ADI.0051548.URS</t>
  </si>
  <si>
    <t>Optická kazeta pro 24 svárů bez ochran sváru</t>
  </si>
  <si>
    <t>-1939307744</t>
  </si>
  <si>
    <t>ADI.0051550.URS</t>
  </si>
  <si>
    <t>Optický adaptér / spojka SC singlemode OS1 duplexní</t>
  </si>
  <si>
    <t>1599340291</t>
  </si>
  <si>
    <t>ADI.0051567.URS</t>
  </si>
  <si>
    <t>Patch kabel 9/125 LCpc/LCpc SM OS1 2m duplex</t>
  </si>
  <si>
    <t>1935433739</t>
  </si>
  <si>
    <t>742330029</t>
  </si>
  <si>
    <t>Montáž strukturované kabeláže příslušenství a ostatní práce k rozvaděčům konektoru MM/SM</t>
  </si>
  <si>
    <t>-507872717</t>
  </si>
  <si>
    <t>ADI.0051576.URS</t>
  </si>
  <si>
    <t>Pigtail 9/125 SCpc SM OS1 1,5m</t>
  </si>
  <si>
    <t>-1290673377</t>
  </si>
  <si>
    <t>742330031</t>
  </si>
  <si>
    <t>Montáž strukturované kabeláže příslušenství a ostatní práce k rozvaděčům teplem smrštitelná ochrana sváru</t>
  </si>
  <si>
    <t>-249355747</t>
  </si>
  <si>
    <t>1040077099</t>
  </si>
  <si>
    <t>Ochrana sváru 2.2 x 45mm</t>
  </si>
  <si>
    <t>-1366945187</t>
  </si>
  <si>
    <t>742330021</t>
  </si>
  <si>
    <t>Montáž strukturované kabeláže příslušenství a ostatní práce k rozvaděčům police</t>
  </si>
  <si>
    <t>1077420236</t>
  </si>
  <si>
    <t>ADI.0051137.URS</t>
  </si>
  <si>
    <t>19" polička s perforací 1U/350mm, max. nosnost 40kg</t>
  </si>
  <si>
    <t>-1290702218</t>
  </si>
  <si>
    <t>742330045</t>
  </si>
  <si>
    <t>Montáž strukturované kabeláže zásuvek datových přisazené na omítku 1 až 6 pozic</t>
  </si>
  <si>
    <t>-1566810244</t>
  </si>
  <si>
    <t>ADI.0051305.URS</t>
  </si>
  <si>
    <t>Samořezný keystone CAT6 UTP, černý</t>
  </si>
  <si>
    <t>1549691207</t>
  </si>
  <si>
    <t>ADI.0051240.URS</t>
  </si>
  <si>
    <t>Zásuvka - maska pro 2 keystone</t>
  </si>
  <si>
    <t>279003234</t>
  </si>
  <si>
    <t>ADI.0051237.URS</t>
  </si>
  <si>
    <t>Zásuvka rámeček bílý</t>
  </si>
  <si>
    <t>-1548735845</t>
  </si>
  <si>
    <t>ADI.0051238.URS</t>
  </si>
  <si>
    <t>Zásuvka - kryt pro až 2 keystone bílý</t>
  </si>
  <si>
    <t>511885753</t>
  </si>
  <si>
    <t>742330051</t>
  </si>
  <si>
    <t>Montáž strukturované kabeláže zásuvek datových popis portu zásuvky</t>
  </si>
  <si>
    <t>1091736741</t>
  </si>
  <si>
    <t>742330052</t>
  </si>
  <si>
    <t>Montáž strukturované kabeláže zásuvek datových popis portů patchpanelu</t>
  </si>
  <si>
    <t>-647729193</t>
  </si>
  <si>
    <t>742330101</t>
  </si>
  <si>
    <t>Montáž strukturované kabeláže měření segmentu metalického s vyhotovením protokolu</t>
  </si>
  <si>
    <t>-308490350</t>
  </si>
  <si>
    <t>742330102</t>
  </si>
  <si>
    <t>Montáž strukturované kabeláže měření segmentu optického, měření útlumu, 2 okna</t>
  </si>
  <si>
    <t>725067175</t>
  </si>
  <si>
    <t>-638363956</t>
  </si>
  <si>
    <t>ADI.0050836.URS</t>
  </si>
  <si>
    <t>Switch 24x PoE +Gigabit, 4x 10Gigabit SFP+, 128Gbp, 370W</t>
  </si>
  <si>
    <t>-1554803016</t>
  </si>
  <si>
    <t>TRASY</t>
  </si>
  <si>
    <t>Trasový materiál a kabeláže</t>
  </si>
  <si>
    <t>Montáž kabelů sdělovacích pro vnitřní rozvody počtu žil do 15</t>
  </si>
  <si>
    <t>-684279927</t>
  </si>
  <si>
    <t>ADI.0051530.URS</t>
  </si>
  <si>
    <t>Kabel gelový, 09/125um, 24 vl., LSOH,CLT se základní ochranou proti hlodavcům</t>
  </si>
  <si>
    <t>713565795</t>
  </si>
  <si>
    <t>ADI.0051257.URS</t>
  </si>
  <si>
    <t>Kabel CAT6 UTP LSOHFR B2ca-s1,d1,a1 500m</t>
  </si>
  <si>
    <t>1203726223</t>
  </si>
  <si>
    <t>3997913531</t>
  </si>
  <si>
    <t>Instalační kabel CAT5E FTP LSOHFR B2ca s1 d1 a1 500m/</t>
  </si>
  <si>
    <t>-842943889</t>
  </si>
  <si>
    <t>ADI.0036145.URS</t>
  </si>
  <si>
    <t>Oranžový kabel 2x1.5  B2ca s1d1a1</t>
  </si>
  <si>
    <t>-1112938339</t>
  </si>
  <si>
    <t>2000001963</t>
  </si>
  <si>
    <t>SHKFH-R 3x2x0,5 B2ca(s1d1)</t>
  </si>
  <si>
    <t>1184161386</t>
  </si>
  <si>
    <t>ADI.0036124.URS</t>
  </si>
  <si>
    <t>Hnědý stíněný kabel 2x2x0,8  PH120-R B2ca s1d1a1</t>
  </si>
  <si>
    <t>1162676150</t>
  </si>
  <si>
    <t>ADI.0036139.URS</t>
  </si>
  <si>
    <t>Hnědý kabel 4x2.5  PH120-R B2ca s1d1a1</t>
  </si>
  <si>
    <t>284959881</t>
  </si>
  <si>
    <t>ADI.0036130.URS</t>
  </si>
  <si>
    <t>Hnědý kabel s požární odolností 2x1.5/100m 60P</t>
  </si>
  <si>
    <t>672325131</t>
  </si>
  <si>
    <t>742110002</t>
  </si>
  <si>
    <t>Montáž trubek elektroinstalačních plastových ohebných uložených pod omítku</t>
  </si>
  <si>
    <t>-218777149</t>
  </si>
  <si>
    <t>34571063</t>
  </si>
  <si>
    <t>trubka elektroinstalační ohebná z PVC (ČSN) 2323</t>
  </si>
  <si>
    <t>-916126074</t>
  </si>
  <si>
    <t>742110005</t>
  </si>
  <si>
    <t>Montáž trubek elektroinstalačních plastových ohebných uložených v podlaze</t>
  </si>
  <si>
    <t>-28312111</t>
  </si>
  <si>
    <t>34571350</t>
  </si>
  <si>
    <t>trubka elektroinstalační ohebná dvouplášťová korugovaná (chránička) D 32/40mm, HDPE+LDPE</t>
  </si>
  <si>
    <t>632915643</t>
  </si>
  <si>
    <t>742110011</t>
  </si>
  <si>
    <t>Montáž trubek elektroinstalačních plastových tuhých pro vnitřní rozvody uložených volně na příchytky</t>
  </si>
  <si>
    <t>-8802783</t>
  </si>
  <si>
    <t>10.076.939</t>
  </si>
  <si>
    <t>Trubka pevná, 320N/5cm, pr.16, šedá, délka 3m</t>
  </si>
  <si>
    <t>600955291</t>
  </si>
  <si>
    <t>10.076.940</t>
  </si>
  <si>
    <t>Příchytka pr.16</t>
  </si>
  <si>
    <t>-1283298274</t>
  </si>
  <si>
    <t>742110013</t>
  </si>
  <si>
    <t>Montáž trubek elektroinstalačních plastových tuhých pro vnitřní rozvody pro optická vlákna</t>
  </si>
  <si>
    <t>-1603100530</t>
  </si>
  <si>
    <t>34571857</t>
  </si>
  <si>
    <t>mikrotrubička bezhalogenová vnitřní tenkostěnná vnitřní lubrikační vrstva D 12/10mm</t>
  </si>
  <si>
    <t>-1759242699</t>
  </si>
  <si>
    <t>742110041</t>
  </si>
  <si>
    <t>Montáž lišt elektroinstalačních vkládacích</t>
  </si>
  <si>
    <t>117003690</t>
  </si>
  <si>
    <t>10.028.099</t>
  </si>
  <si>
    <t>Lišta LHD 40x40 HF vkládací, bezhalogenová, bílá, délka 2m</t>
  </si>
  <si>
    <t>755901555</t>
  </si>
  <si>
    <t>742110104</t>
  </si>
  <si>
    <t>Montáž kabelového žlabu drátěného 250/100 mm</t>
  </si>
  <si>
    <t>-1385515930</t>
  </si>
  <si>
    <t>10.900.578</t>
  </si>
  <si>
    <t>Žlab 250/100 M2 žárový zinek, délka 2m</t>
  </si>
  <si>
    <t>-1650346796</t>
  </si>
  <si>
    <t>10.838.539</t>
  </si>
  <si>
    <t>Spojka SZM 1 M2 žárový zinek, G5</t>
  </si>
  <si>
    <t>5101534</t>
  </si>
  <si>
    <t>742110124</t>
  </si>
  <si>
    <t>Montáž kabelového žlabu nosníku včetně konzol nebo závitových tyčí, šířky 250 mm</t>
  </si>
  <si>
    <t>209955451</t>
  </si>
  <si>
    <t>10.065.974</t>
  </si>
  <si>
    <t>MERKUR Nosník NZM 250 ŽZ</t>
  </si>
  <si>
    <t>-1116295309</t>
  </si>
  <si>
    <t>742111001</t>
  </si>
  <si>
    <t>Montáž příchytek pro kabely samostatné ohniodolné včetně šroubu a hmoždinky</t>
  </si>
  <si>
    <t>1156132437</t>
  </si>
  <si>
    <t>10.792.847</t>
  </si>
  <si>
    <t>KOPOS Příchytka na kabely 6712 jednostranná, průměr 10 PO</t>
  </si>
  <si>
    <t>1036155349</t>
  </si>
  <si>
    <t>742190001</t>
  </si>
  <si>
    <t>Ostatní práce pro trasy vyhledání vývodu nebo krabice</t>
  </si>
  <si>
    <t>1139389691</t>
  </si>
  <si>
    <t>742190002</t>
  </si>
  <si>
    <t>Ostatní práce pro trasy značení trasy vedení</t>
  </si>
  <si>
    <t>-1882364498</t>
  </si>
  <si>
    <t>742190003</t>
  </si>
  <si>
    <t>Ostatní práce pro trasy vyvazování kabeláže ve žlabech</t>
  </si>
  <si>
    <t>-553687519</t>
  </si>
  <si>
    <t>742190005</t>
  </si>
  <si>
    <t>Ostatní práce pro trasy vložení požárně těsnicího materiálu pro prostup</t>
  </si>
  <si>
    <t>1049286150</t>
  </si>
  <si>
    <t>HLT.429802</t>
  </si>
  <si>
    <t>Protipožární pěna</t>
  </si>
  <si>
    <t>-291324365</t>
  </si>
  <si>
    <t>742110504</t>
  </si>
  <si>
    <t>Montáž krabic elektroinstalačních s víčkem zapuštěných plastových odbočných kruhových</t>
  </si>
  <si>
    <t>617850627</t>
  </si>
  <si>
    <t>10.075.422</t>
  </si>
  <si>
    <t>Krabice přístrojová hluboká</t>
  </si>
  <si>
    <t>1072326500</t>
  </si>
  <si>
    <t>741112071</t>
  </si>
  <si>
    <t>Montáž krabic elektroinstalačních bez napojení na trubky a lišty, demontáže a montáže víčka a přístroje přístrojových lištových plastových jednoduchých</t>
  </si>
  <si>
    <t>-902154183</t>
  </si>
  <si>
    <t>10.902.042</t>
  </si>
  <si>
    <t>Krabice KL 80x28 lištová</t>
  </si>
  <si>
    <t>432369878</t>
  </si>
  <si>
    <t>OSTATNI</t>
  </si>
  <si>
    <t>081103000</t>
  </si>
  <si>
    <t>Denní doprava pracovníků na pracoviště</t>
  </si>
  <si>
    <t>…</t>
  </si>
  <si>
    <t>41373052</t>
  </si>
  <si>
    <t>163</t>
  </si>
  <si>
    <t>045002000</t>
  </si>
  <si>
    <t>Kompletační a koordinační činnost</t>
  </si>
  <si>
    <t>1633473647</t>
  </si>
  <si>
    <t>HZS2232</t>
  </si>
  <si>
    <t>Hodinové zúčtovací sazby profesí PSV provádění stavebních instalací elektrikář odborný</t>
  </si>
  <si>
    <t>234808856</t>
  </si>
  <si>
    <t>HZS2231</t>
  </si>
  <si>
    <t>Hodinové zúčtovací sazby profesí PSV provádění stavebních instalací elektrikář</t>
  </si>
  <si>
    <t>105729350</t>
  </si>
  <si>
    <t>166</t>
  </si>
  <si>
    <t>HZS2491</t>
  </si>
  <si>
    <t>Hodinové zúčtovací sazby profesí PSV zednické výpomoci a pomocné práce PSV dělník zednických výpomocí</t>
  </si>
  <si>
    <t>-839165373</t>
  </si>
  <si>
    <t>167</t>
  </si>
  <si>
    <t>HZS2492</t>
  </si>
  <si>
    <t>Hodinové zúčtovací sazby profesí PSV zednické výpomoci a pomocné práce PSV pomocný dělník PSV</t>
  </si>
  <si>
    <t>266632794</t>
  </si>
  <si>
    <t>998742201</t>
  </si>
  <si>
    <t>Přesun hmot pro slaboproud stanovený procentní sazbou (%) z ceny vodorovná dopravní vzdálenost do 50 m v objektech výšky do 6 m</t>
  </si>
  <si>
    <t>-297388353</t>
  </si>
  <si>
    <t>08 - Vybavení autodílny</t>
  </si>
  <si>
    <t>M - M</t>
  </si>
  <si>
    <t xml:space="preserve">    33R-M - Montáže zařízení pro autodílny</t>
  </si>
  <si>
    <t>33R-M</t>
  </si>
  <si>
    <t>Montáže zařízení pro autodílny</t>
  </si>
  <si>
    <t>1R</t>
  </si>
  <si>
    <t xml:space="preserve">D+M Dvousloupový zvedák  </t>
  </si>
  <si>
    <t>1681634107</t>
  </si>
  <si>
    <t>1,739*1,15 "Přepočtené koeficientem množství</t>
  </si>
  <si>
    <t>2R</t>
  </si>
  <si>
    <t>D+M Nabíječka na elektromobily –  připojení na 400 V</t>
  </si>
  <si>
    <t>1336222177</t>
  </si>
  <si>
    <t>3R</t>
  </si>
  <si>
    <t xml:space="preserve">D+M Sestava odsávacího bubnu </t>
  </si>
  <si>
    <t>-1967461621</t>
  </si>
  <si>
    <t>4R</t>
  </si>
  <si>
    <t xml:space="preserve">D+M Dílenský stůl se svěrákem </t>
  </si>
  <si>
    <t>-1841200523</t>
  </si>
  <si>
    <t>5R</t>
  </si>
  <si>
    <t>D+M admin. stůl do dílny</t>
  </si>
  <si>
    <t>486429122</t>
  </si>
  <si>
    <t>6R</t>
  </si>
  <si>
    <t>D+M Nůžkový zvedák</t>
  </si>
  <si>
    <t>-731972567</t>
  </si>
  <si>
    <t>7R</t>
  </si>
  <si>
    <t>D+M  Geometrie</t>
  </si>
  <si>
    <t>-997234158</t>
  </si>
  <si>
    <t>8R</t>
  </si>
  <si>
    <t>D+M Univerzální kalibrační a seřizovací zařízení</t>
  </si>
  <si>
    <t>-985424193</t>
  </si>
  <si>
    <t>9R</t>
  </si>
  <si>
    <t>D+M Dvojitý nůžkový zvedák</t>
  </si>
  <si>
    <t>1937139613</t>
  </si>
  <si>
    <t>10R</t>
  </si>
  <si>
    <t>Zouvačka</t>
  </si>
  <si>
    <t>1638481353</t>
  </si>
  <si>
    <t>11R</t>
  </si>
  <si>
    <t>D+M Vyvažovací stroj</t>
  </si>
  <si>
    <t>1910494569</t>
  </si>
  <si>
    <t>12R</t>
  </si>
  <si>
    <t xml:space="preserve">D+M Elektro diagnostika </t>
  </si>
  <si>
    <t>285433942</t>
  </si>
  <si>
    <t>13R</t>
  </si>
  <si>
    <t>D+M Hydraulický dílenský lis</t>
  </si>
  <si>
    <t>-1920942626</t>
  </si>
  <si>
    <t>14R</t>
  </si>
  <si>
    <t>D+M Mycí stůl</t>
  </si>
  <si>
    <t>106229274</t>
  </si>
  <si>
    <t>15R</t>
  </si>
  <si>
    <t>D+M Regál průmyslový PROFESIONÁLNÍ 2160×1400×600 mm</t>
  </si>
  <si>
    <t>683470401</t>
  </si>
  <si>
    <t>16R</t>
  </si>
  <si>
    <t>D+M záchytná vana pro dva sudy</t>
  </si>
  <si>
    <t>1037423575</t>
  </si>
  <si>
    <t>07 - VZT</t>
  </si>
  <si>
    <t xml:space="preserve">    751 - Vzduchotechnika</t>
  </si>
  <si>
    <t>751</t>
  </si>
  <si>
    <t>Vzduchotechnika</t>
  </si>
  <si>
    <t>75153R</t>
  </si>
  <si>
    <t xml:space="preserve">Montáž VZT </t>
  </si>
  <si>
    <t>156930169</t>
  </si>
  <si>
    <t>ELD.VT800100R1</t>
  </si>
  <si>
    <t>materiálová specifikace - sociální zařízení</t>
  </si>
  <si>
    <t>1268560009</t>
  </si>
  <si>
    <t>ELD.VT800100R2</t>
  </si>
  <si>
    <t>materiálová specifikace - učebna garáže</t>
  </si>
  <si>
    <t>1029425190</t>
  </si>
  <si>
    <t>ELD.VT800100R3</t>
  </si>
  <si>
    <t>materiálová specifikace - hala</t>
  </si>
  <si>
    <t>1885072614</t>
  </si>
  <si>
    <t>42944016R</t>
  </si>
  <si>
    <t>jednotka VZT Jednotka 1700 Flexi (3G) RD5</t>
  </si>
  <si>
    <t>613731673</t>
  </si>
  <si>
    <t>998751201</t>
  </si>
  <si>
    <t>Přesun hmot procentní pro vzduchotechniku v objektech výšky do 12 m</t>
  </si>
  <si>
    <t>88553991</t>
  </si>
  <si>
    <t>09 -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</si>
  <si>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</si>
  <si>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</si>
  <si>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</si>
  <si>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</si>
  <si>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</si>
  <si>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</si>
  <si>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</si>
  <si>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</si>
  <si>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</si>
  <si>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</si>
  <si>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011314000</t>
  </si>
  <si>
    <t>Archeologický dohled</t>
  </si>
  <si>
    <t>1024</t>
  </si>
  <si>
    <t>-838935273</t>
  </si>
  <si>
    <t>012103000</t>
  </si>
  <si>
    <t>Geodetická činnost - vytýčení a zaměření díla</t>
  </si>
  <si>
    <t>-1082579082</t>
  </si>
  <si>
    <t>012203000</t>
  </si>
  <si>
    <t>Geodetická činnost - geodetický plán</t>
  </si>
  <si>
    <t>-1369281279</t>
  </si>
  <si>
    <t>012303000</t>
  </si>
  <si>
    <t xml:space="preserve">Vytýčení vedení a rozvodů inženýrských sítí. </t>
  </si>
  <si>
    <t>319500292</t>
  </si>
  <si>
    <t>013002000</t>
  </si>
  <si>
    <t>Dokumentace skutečného provedení stavby</t>
  </si>
  <si>
    <t>-1958511941</t>
  </si>
  <si>
    <t>013254000</t>
  </si>
  <si>
    <t>Detekce plochy</t>
  </si>
  <si>
    <t>-708204274</t>
  </si>
  <si>
    <t>VRN2</t>
  </si>
  <si>
    <t>Příprava staveniště</t>
  </si>
  <si>
    <t>020001000</t>
  </si>
  <si>
    <t>-1480751218</t>
  </si>
  <si>
    <t>VRN3</t>
  </si>
  <si>
    <t>030001000</t>
  </si>
  <si>
    <t>2028040222</t>
  </si>
  <si>
    <t>031002000</t>
  </si>
  <si>
    <t>Dočasné využití ploch</t>
  </si>
  <si>
    <t>kpl…</t>
  </si>
  <si>
    <t>-1430308695</t>
  </si>
  <si>
    <t>032002000</t>
  </si>
  <si>
    <t>Zajištění místnosti pro umožnění výkonu činnosti TDS, AD, koordinátora BOZP.</t>
  </si>
  <si>
    <t>1077645688</t>
  </si>
  <si>
    <t>034002000</t>
  </si>
  <si>
    <t>Zabezpečení staveniště</t>
  </si>
  <si>
    <t>1671130026</t>
  </si>
  <si>
    <t>039002000</t>
  </si>
  <si>
    <t>Vyklizení prostoru staveniště</t>
  </si>
  <si>
    <t>-2035795822</t>
  </si>
  <si>
    <t>VRN4</t>
  </si>
  <si>
    <t>Inženýrská činnost</t>
  </si>
  <si>
    <t>040001000</t>
  </si>
  <si>
    <t>748750385</t>
  </si>
  <si>
    <t>-259194889</t>
  </si>
  <si>
    <t>VRN5</t>
  </si>
  <si>
    <t>Finanční náklady</t>
  </si>
  <si>
    <t>051002000</t>
  </si>
  <si>
    <t>Pojistné</t>
  </si>
  <si>
    <t>1583018680</t>
  </si>
  <si>
    <t>VRN6</t>
  </si>
  <si>
    <t>061002000</t>
  </si>
  <si>
    <t>Vliv klimatických podmínek</t>
  </si>
  <si>
    <t>2027531195</t>
  </si>
  <si>
    <t>VRN7</t>
  </si>
  <si>
    <t>072002000</t>
  </si>
  <si>
    <t>Dočasné dopravní opatření.</t>
  </si>
  <si>
    <t>1131370938</t>
  </si>
  <si>
    <t>VRN9</t>
  </si>
  <si>
    <t>094002000</t>
  </si>
  <si>
    <t xml:space="preserve">Zřízení dočasného informačního panelu pro zajištění publicity projektu pro Karlovarský kraj. </t>
  </si>
  <si>
    <t>-545368815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</si>
</sst>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40" fillId="0" borderId="23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167" fontId="25" fillId="2" borderId="23" xfId="0" applyNumberFormat="1" applyFont="1" applyFill="1" applyBorder="1" applyAlignment="1" applyProtection="1">
      <alignment vertical="center"/>
      <protection locked="0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40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41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ROUND(AG112,2)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42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43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44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45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46</v>
      </c>
      <c r="E32" s="50"/>
      <c r="F32" s="33" t="s">
        <v>47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ROUND(AZ94+SUM(CD112:CD116),2)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ROUND(AV94+SUM(BY112:BY116),2)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48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ROUND(BA94+SUM(CE112:CE116),2)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ROUND(AW94+SUM(BZ112:BZ116),2)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49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ROUND(BB94+SUM(CF112:CF116),2)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50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ROUND(BC94+SUM(CG112:CG116),2)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51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ROUND(BD94+SUM(CH112:CH116),2)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52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53</v>
      </c>
      <c r="U38" s="57"/>
      <c r="V38" s="57"/>
      <c r="W38" s="57"/>
      <c r="X38" s="59" t="s">
        <v>54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58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57</v>
      </c>
      <c r="AI60" s="46"/>
      <c r="AJ60" s="46"/>
      <c r="AK60" s="46"/>
      <c r="AL60" s="46"/>
      <c r="AM60" s="67" t="s">
        <v>58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60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57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58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57</v>
      </c>
      <c r="AI75" s="46"/>
      <c r="AJ75" s="46"/>
      <c r="AK75" s="46"/>
      <c r="AL75" s="46"/>
      <c r="AM75" s="67" t="s">
        <v>58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61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110723(2)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AUTO DÍLNY SPŠ OSTROV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>Ostrov, ul. Klínovecká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11. 7. 2023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25.6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Střední průmyslová škola Ostrov , Klínovecká 1197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31</v>
      </c>
      <c r="AJ89" s="43"/>
      <c r="AK89" s="43"/>
      <c r="AL89" s="43"/>
      <c r="AM89" s="83" t="str">
        <f>IF(E17="","",E17)</f>
        <v>Projekt stav, spol. s r.o.,Želivského 2227,Sokolov</v>
      </c>
      <c r="AN89" s="74"/>
      <c r="AO89" s="74"/>
      <c r="AP89" s="74"/>
      <c r="AQ89" s="43"/>
      <c r="AR89" s="44"/>
      <c r="AS89" s="84" t="s">
        <v>62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25.65" customHeight="1">
      <c r="A90" s="41"/>
      <c r="B90" s="42"/>
      <c r="C90" s="33" t="s">
        <v>29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36</v>
      </c>
      <c r="AJ90" s="43"/>
      <c r="AK90" s="43"/>
      <c r="AL90" s="43"/>
      <c r="AM90" s="83" t="str">
        <f>IF(E20="","",E20)</f>
        <v xml:space="preserve">V.Rakyta,Trojmezí 171, 352 01 Hranice, 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63</v>
      </c>
      <c r="D92" s="97"/>
      <c r="E92" s="97"/>
      <c r="F92" s="97"/>
      <c r="G92" s="97"/>
      <c r="H92" s="98"/>
      <c r="I92" s="99" t="s">
        <v>64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65</v>
      </c>
      <c r="AH92" s="97"/>
      <c r="AI92" s="97"/>
      <c r="AJ92" s="97"/>
      <c r="AK92" s="97"/>
      <c r="AL92" s="97"/>
      <c r="AM92" s="97"/>
      <c r="AN92" s="99" t="s">
        <v>66</v>
      </c>
      <c r="AO92" s="97"/>
      <c r="AP92" s="101"/>
      <c r="AQ92" s="102" t="s">
        <v>67</v>
      </c>
      <c r="AR92" s="44"/>
      <c r="AS92" s="103" t="s">
        <v>68</v>
      </c>
      <c r="AT92" s="104" t="s">
        <v>69</v>
      </c>
      <c r="AU92" s="104" t="s">
        <v>70</v>
      </c>
      <c r="AV92" s="104" t="s">
        <v>71</v>
      </c>
      <c r="AW92" s="104" t="s">
        <v>72</v>
      </c>
      <c r="AX92" s="104" t="s">
        <v>73</v>
      </c>
      <c r="AY92" s="104" t="s">
        <v>74</v>
      </c>
      <c r="AZ92" s="104" t="s">
        <v>75</v>
      </c>
      <c r="BA92" s="104" t="s">
        <v>76</v>
      </c>
      <c r="BB92" s="104" t="s">
        <v>77</v>
      </c>
      <c r="BC92" s="104" t="s">
        <v>78</v>
      </c>
      <c r="BD92" s="105" t="s">
        <v>79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80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ROUND(AG95+AG96+AG97+AG99+AG103+AG104+SUM(AG108:AG110),2)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ROUND(AS95+AS96+AS97+AS99+AS103+AS104+SUM(AS108:AS110),2)</f>
        <v>0</v>
      </c>
      <c r="AT94" s="117">
        <f>ROUND(SUM(AV94:AW94),2)</f>
        <v>0</v>
      </c>
      <c r="AU94" s="118">
        <f>ROUND(AU95+AU96+AU97+AU99+AU103+AU104+SUM(AU108:AU110),5)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ROUND(AZ95+AZ96+AZ97+AZ99+AZ103+AZ104+SUM(AZ108:AZ110),2)</f>
        <v>0</v>
      </c>
      <c r="BA94" s="117">
        <f>ROUND(BA95+BA96+BA97+BA99+BA103+BA104+SUM(BA108:BA110),2)</f>
        <v>0</v>
      </c>
      <c r="BB94" s="117">
        <f>ROUND(BB95+BB96+BB97+BB99+BB103+BB104+SUM(BB108:BB110),2)</f>
        <v>0</v>
      </c>
      <c r="BC94" s="117">
        <f>ROUND(BC95+BC96+BC97+BC99+BC103+BC104+SUM(BC108:BC110),2)</f>
        <v>0</v>
      </c>
      <c r="BD94" s="119">
        <f>ROUND(BD95+BD96+BD97+BD99+BD103+BD104+SUM(BD108:BD110),2)</f>
        <v>0</v>
      </c>
      <c r="BE94" s="6"/>
      <c r="BS94" s="120" t="s">
        <v>81</v>
      </c>
      <c r="BT94" s="120" t="s">
        <v>82</v>
      </c>
      <c r="BU94" s="121" t="s">
        <v>83</v>
      </c>
      <c r="BV94" s="120" t="s">
        <v>84</v>
      </c>
      <c r="BW94" s="120" t="s">
        <v>5</v>
      </c>
      <c r="BX94" s="120" t="s">
        <v>85</v>
      </c>
      <c r="CL94" s="120" t="s">
        <v>1</v>
      </c>
    </row>
    <row r="95" spans="1:91" s="7" customFormat="1" ht="16.5" customHeight="1">
      <c r="A95" s="122" t="s">
        <v>86</v>
      </c>
      <c r="B95" s="123"/>
      <c r="C95" s="124"/>
      <c r="D95" s="125" t="s">
        <v>87</v>
      </c>
      <c r="E95" s="125"/>
      <c r="F95" s="125"/>
      <c r="G95" s="125"/>
      <c r="H95" s="125"/>
      <c r="I95" s="126"/>
      <c r="J95" s="125" t="s">
        <v>88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'01 - Stavební část'!J32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89</v>
      </c>
      <c r="AR95" s="129"/>
      <c r="AS95" s="130">
        <v>0</v>
      </c>
      <c r="AT95" s="131">
        <f>ROUND(SUM(AV95:AW95),2)</f>
        <v>0</v>
      </c>
      <c r="AU95" s="132">
        <f>'01 - Stavební část'!P145</f>
        <v>0</v>
      </c>
      <c r="AV95" s="131">
        <f>'01 - Stavební část'!J35</f>
        <v>0</v>
      </c>
      <c r="AW95" s="131">
        <f>'01 - Stavební část'!J36</f>
        <v>0</v>
      </c>
      <c r="AX95" s="131">
        <f>'01 - Stavební část'!J37</f>
        <v>0</v>
      </c>
      <c r="AY95" s="131">
        <f>'01 - Stavební část'!J38</f>
        <v>0</v>
      </c>
      <c r="AZ95" s="131">
        <f>'01 - Stavební část'!F35</f>
        <v>0</v>
      </c>
      <c r="BA95" s="131">
        <f>'01 - Stavební část'!F36</f>
        <v>0</v>
      </c>
      <c r="BB95" s="131">
        <f>'01 - Stavební část'!F37</f>
        <v>0</v>
      </c>
      <c r="BC95" s="131">
        <f>'01 - Stavební část'!F38</f>
        <v>0</v>
      </c>
      <c r="BD95" s="133">
        <f>'01 - Stavební část'!F39</f>
        <v>0</v>
      </c>
      <c r="BE95" s="7"/>
      <c r="BT95" s="134" t="s">
        <v>90</v>
      </c>
      <c r="BV95" s="134" t="s">
        <v>84</v>
      </c>
      <c r="BW95" s="134" t="s">
        <v>91</v>
      </c>
      <c r="BX95" s="134" t="s">
        <v>5</v>
      </c>
      <c r="CL95" s="134" t="s">
        <v>1</v>
      </c>
      <c r="CM95" s="134" t="s">
        <v>92</v>
      </c>
    </row>
    <row r="96" spans="1:91" s="7" customFormat="1" ht="16.5" customHeight="1">
      <c r="A96" s="122" t="s">
        <v>86</v>
      </c>
      <c r="B96" s="123"/>
      <c r="C96" s="124"/>
      <c r="D96" s="125" t="s">
        <v>93</v>
      </c>
      <c r="E96" s="125"/>
      <c r="F96" s="125"/>
      <c r="G96" s="125"/>
      <c r="H96" s="125"/>
      <c r="I96" s="126"/>
      <c r="J96" s="125" t="s">
        <v>94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'02 - ZTI'!J32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89</v>
      </c>
      <c r="AR96" s="129"/>
      <c r="AS96" s="130">
        <v>0</v>
      </c>
      <c r="AT96" s="131">
        <f>ROUND(SUM(AV96:AW96),2)</f>
        <v>0</v>
      </c>
      <c r="AU96" s="132">
        <f>'02 - ZTI'!P139</f>
        <v>0</v>
      </c>
      <c r="AV96" s="131">
        <f>'02 - ZTI'!J35</f>
        <v>0</v>
      </c>
      <c r="AW96" s="131">
        <f>'02 - ZTI'!J36</f>
        <v>0</v>
      </c>
      <c r="AX96" s="131">
        <f>'02 - ZTI'!J37</f>
        <v>0</v>
      </c>
      <c r="AY96" s="131">
        <f>'02 - ZTI'!J38</f>
        <v>0</v>
      </c>
      <c r="AZ96" s="131">
        <f>'02 - ZTI'!F35</f>
        <v>0</v>
      </c>
      <c r="BA96" s="131">
        <f>'02 - ZTI'!F36</f>
        <v>0</v>
      </c>
      <c r="BB96" s="131">
        <f>'02 - ZTI'!F37</f>
        <v>0</v>
      </c>
      <c r="BC96" s="131">
        <f>'02 - ZTI'!F38</f>
        <v>0</v>
      </c>
      <c r="BD96" s="133">
        <f>'02 - ZTI'!F39</f>
        <v>0</v>
      </c>
      <c r="BE96" s="7"/>
      <c r="BT96" s="134" t="s">
        <v>90</v>
      </c>
      <c r="BV96" s="134" t="s">
        <v>84</v>
      </c>
      <c r="BW96" s="134" t="s">
        <v>95</v>
      </c>
      <c r="BX96" s="134" t="s">
        <v>5</v>
      </c>
      <c r="CL96" s="134" t="s">
        <v>1</v>
      </c>
      <c r="CM96" s="134" t="s">
        <v>92</v>
      </c>
    </row>
    <row r="97" spans="1:91" s="7" customFormat="1" ht="16.5" customHeight="1">
      <c r="A97" s="7"/>
      <c r="B97" s="123"/>
      <c r="C97" s="124"/>
      <c r="D97" s="125" t="s">
        <v>96</v>
      </c>
      <c r="E97" s="125"/>
      <c r="F97" s="125"/>
      <c r="G97" s="125"/>
      <c r="H97" s="125"/>
      <c r="I97" s="126"/>
      <c r="J97" s="125" t="s">
        <v>97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35">
        <f>ROUND(AG98,2)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89</v>
      </c>
      <c r="AR97" s="129"/>
      <c r="AS97" s="130">
        <f>ROUND(AS98,2)</f>
        <v>0</v>
      </c>
      <c r="AT97" s="131">
        <f>ROUND(SUM(AV97:AW97),2)</f>
        <v>0</v>
      </c>
      <c r="AU97" s="132">
        <f>ROUND(AU98,5)</f>
        <v>0</v>
      </c>
      <c r="AV97" s="131">
        <f>ROUND(AZ97*L32,2)</f>
        <v>0</v>
      </c>
      <c r="AW97" s="131">
        <f>ROUND(BA97*L33,2)</f>
        <v>0</v>
      </c>
      <c r="AX97" s="131">
        <f>ROUND(BB97*L32,2)</f>
        <v>0</v>
      </c>
      <c r="AY97" s="131">
        <f>ROUND(BC97*L33,2)</f>
        <v>0</v>
      </c>
      <c r="AZ97" s="131">
        <f>ROUND(AZ98,2)</f>
        <v>0</v>
      </c>
      <c r="BA97" s="131">
        <f>ROUND(BA98,2)</f>
        <v>0</v>
      </c>
      <c r="BB97" s="131">
        <f>ROUND(BB98,2)</f>
        <v>0</v>
      </c>
      <c r="BC97" s="131">
        <f>ROUND(BC98,2)</f>
        <v>0</v>
      </c>
      <c r="BD97" s="133">
        <f>ROUND(BD98,2)</f>
        <v>0</v>
      </c>
      <c r="BE97" s="7"/>
      <c r="BS97" s="134" t="s">
        <v>81</v>
      </c>
      <c r="BT97" s="134" t="s">
        <v>90</v>
      </c>
      <c r="BU97" s="134" t="s">
        <v>83</v>
      </c>
      <c r="BV97" s="134" t="s">
        <v>84</v>
      </c>
      <c r="BW97" s="134" t="s">
        <v>98</v>
      </c>
      <c r="BX97" s="134" t="s">
        <v>5</v>
      </c>
      <c r="CL97" s="134" t="s">
        <v>1</v>
      </c>
      <c r="CM97" s="134" t="s">
        <v>92</v>
      </c>
    </row>
    <row r="98" spans="1:90" s="4" customFormat="1" ht="16.5" customHeight="1">
      <c r="A98" s="122" t="s">
        <v>86</v>
      </c>
      <c r="B98" s="73"/>
      <c r="C98" s="136"/>
      <c r="D98" s="136"/>
      <c r="E98" s="137" t="s">
        <v>99</v>
      </c>
      <c r="F98" s="137"/>
      <c r="G98" s="137"/>
      <c r="H98" s="137"/>
      <c r="I98" s="137"/>
      <c r="J98" s="136"/>
      <c r="K98" s="137" t="s">
        <v>100</v>
      </c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'10 - ÚT'!J34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 t="s">
        <v>101</v>
      </c>
      <c r="AR98" s="75"/>
      <c r="AS98" s="140">
        <v>0</v>
      </c>
      <c r="AT98" s="141">
        <f>ROUND(SUM(AV98:AW98),2)</f>
        <v>0</v>
      </c>
      <c r="AU98" s="142">
        <f>'10 - ÚT'!P137</f>
        <v>0</v>
      </c>
      <c r="AV98" s="141">
        <f>'10 - ÚT'!J37</f>
        <v>0</v>
      </c>
      <c r="AW98" s="141">
        <f>'10 - ÚT'!J38</f>
        <v>0</v>
      </c>
      <c r="AX98" s="141">
        <f>'10 - ÚT'!J39</f>
        <v>0</v>
      </c>
      <c r="AY98" s="141">
        <f>'10 - ÚT'!J40</f>
        <v>0</v>
      </c>
      <c r="AZ98" s="141">
        <f>'10 - ÚT'!F37</f>
        <v>0</v>
      </c>
      <c r="BA98" s="141">
        <f>'10 - ÚT'!F38</f>
        <v>0</v>
      </c>
      <c r="BB98" s="141">
        <f>'10 - ÚT'!F39</f>
        <v>0</v>
      </c>
      <c r="BC98" s="141">
        <f>'10 - ÚT'!F40</f>
        <v>0</v>
      </c>
      <c r="BD98" s="143">
        <f>'10 - ÚT'!F41</f>
        <v>0</v>
      </c>
      <c r="BE98" s="4"/>
      <c r="BT98" s="144" t="s">
        <v>92</v>
      </c>
      <c r="BV98" s="144" t="s">
        <v>84</v>
      </c>
      <c r="BW98" s="144" t="s">
        <v>102</v>
      </c>
      <c r="BX98" s="144" t="s">
        <v>98</v>
      </c>
      <c r="CL98" s="144" t="s">
        <v>1</v>
      </c>
    </row>
    <row r="99" spans="1:91" s="7" customFormat="1" ht="16.5" customHeight="1">
      <c r="A99" s="7"/>
      <c r="B99" s="123"/>
      <c r="C99" s="124"/>
      <c r="D99" s="125" t="s">
        <v>103</v>
      </c>
      <c r="E99" s="125"/>
      <c r="F99" s="125"/>
      <c r="G99" s="125"/>
      <c r="H99" s="125"/>
      <c r="I99" s="126"/>
      <c r="J99" s="125" t="s">
        <v>104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35">
        <f>ROUND(SUM(AG100:AG102),2)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89</v>
      </c>
      <c r="AR99" s="129"/>
      <c r="AS99" s="130">
        <f>ROUND(SUM(AS100:AS102),2)</f>
        <v>0</v>
      </c>
      <c r="AT99" s="131">
        <f>ROUND(SUM(AV99:AW99),2)</f>
        <v>0</v>
      </c>
      <c r="AU99" s="132">
        <f>ROUND(SUM(AU100:AU102),5)</f>
        <v>0</v>
      </c>
      <c r="AV99" s="131">
        <f>ROUND(AZ99*L32,2)</f>
        <v>0</v>
      </c>
      <c r="AW99" s="131">
        <f>ROUND(BA99*L33,2)</f>
        <v>0</v>
      </c>
      <c r="AX99" s="131">
        <f>ROUND(BB99*L32,2)</f>
        <v>0</v>
      </c>
      <c r="AY99" s="131">
        <f>ROUND(BC99*L33,2)</f>
        <v>0</v>
      </c>
      <c r="AZ99" s="131">
        <f>ROUND(SUM(AZ100:AZ102),2)</f>
        <v>0</v>
      </c>
      <c r="BA99" s="131">
        <f>ROUND(SUM(BA100:BA102),2)</f>
        <v>0</v>
      </c>
      <c r="BB99" s="131">
        <f>ROUND(SUM(BB100:BB102),2)</f>
        <v>0</v>
      </c>
      <c r="BC99" s="131">
        <f>ROUND(SUM(BC100:BC102),2)</f>
        <v>0</v>
      </c>
      <c r="BD99" s="133">
        <f>ROUND(SUM(BD100:BD102),2)</f>
        <v>0</v>
      </c>
      <c r="BE99" s="7"/>
      <c r="BS99" s="134" t="s">
        <v>81</v>
      </c>
      <c r="BT99" s="134" t="s">
        <v>90</v>
      </c>
      <c r="BU99" s="134" t="s">
        <v>83</v>
      </c>
      <c r="BV99" s="134" t="s">
        <v>84</v>
      </c>
      <c r="BW99" s="134" t="s">
        <v>105</v>
      </c>
      <c r="BX99" s="134" t="s">
        <v>5</v>
      </c>
      <c r="CL99" s="134" t="s">
        <v>1</v>
      </c>
      <c r="CM99" s="134" t="s">
        <v>92</v>
      </c>
    </row>
    <row r="100" spans="1:90" s="4" customFormat="1" ht="16.5" customHeight="1">
      <c r="A100" s="122" t="s">
        <v>86</v>
      </c>
      <c r="B100" s="73"/>
      <c r="C100" s="136"/>
      <c r="D100" s="136"/>
      <c r="E100" s="137" t="s">
        <v>106</v>
      </c>
      <c r="F100" s="137"/>
      <c r="G100" s="137"/>
      <c r="H100" s="137"/>
      <c r="I100" s="137"/>
      <c r="J100" s="136"/>
      <c r="K100" s="137" t="s">
        <v>107</v>
      </c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8">
        <f>'0601 - Vodovod'!J34</f>
        <v>0</v>
      </c>
      <c r="AH100" s="136"/>
      <c r="AI100" s="136"/>
      <c r="AJ100" s="136"/>
      <c r="AK100" s="136"/>
      <c r="AL100" s="136"/>
      <c r="AM100" s="136"/>
      <c r="AN100" s="138">
        <f>SUM(AG100,AT100)</f>
        <v>0</v>
      </c>
      <c r="AO100" s="136"/>
      <c r="AP100" s="136"/>
      <c r="AQ100" s="139" t="s">
        <v>101</v>
      </c>
      <c r="AR100" s="75"/>
      <c r="AS100" s="140">
        <v>0</v>
      </c>
      <c r="AT100" s="141">
        <f>ROUND(SUM(AV100:AW100),2)</f>
        <v>0</v>
      </c>
      <c r="AU100" s="142">
        <f>'0601 - Vodovod'!P136</f>
        <v>0</v>
      </c>
      <c r="AV100" s="141">
        <f>'0601 - Vodovod'!J37</f>
        <v>0</v>
      </c>
      <c r="AW100" s="141">
        <f>'0601 - Vodovod'!J38</f>
        <v>0</v>
      </c>
      <c r="AX100" s="141">
        <f>'0601 - Vodovod'!J39</f>
        <v>0</v>
      </c>
      <c r="AY100" s="141">
        <f>'0601 - Vodovod'!J40</f>
        <v>0</v>
      </c>
      <c r="AZ100" s="141">
        <f>'0601 - Vodovod'!F37</f>
        <v>0</v>
      </c>
      <c r="BA100" s="141">
        <f>'0601 - Vodovod'!F38</f>
        <v>0</v>
      </c>
      <c r="BB100" s="141">
        <f>'0601 - Vodovod'!F39</f>
        <v>0</v>
      </c>
      <c r="BC100" s="141">
        <f>'0601 - Vodovod'!F40</f>
        <v>0</v>
      </c>
      <c r="BD100" s="143">
        <f>'0601 - Vodovod'!F41</f>
        <v>0</v>
      </c>
      <c r="BE100" s="4"/>
      <c r="BT100" s="144" t="s">
        <v>92</v>
      </c>
      <c r="BV100" s="144" t="s">
        <v>84</v>
      </c>
      <c r="BW100" s="144" t="s">
        <v>108</v>
      </c>
      <c r="BX100" s="144" t="s">
        <v>105</v>
      </c>
      <c r="CL100" s="144" t="s">
        <v>1</v>
      </c>
    </row>
    <row r="101" spans="1:90" s="4" customFormat="1" ht="16.5" customHeight="1">
      <c r="A101" s="122" t="s">
        <v>86</v>
      </c>
      <c r="B101" s="73"/>
      <c r="C101" s="136"/>
      <c r="D101" s="136"/>
      <c r="E101" s="137" t="s">
        <v>109</v>
      </c>
      <c r="F101" s="137"/>
      <c r="G101" s="137"/>
      <c r="H101" s="137"/>
      <c r="I101" s="137"/>
      <c r="J101" s="136"/>
      <c r="K101" s="137" t="s">
        <v>110</v>
      </c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8">
        <f>'0602 - Kanalizace '!J34</f>
        <v>0</v>
      </c>
      <c r="AH101" s="136"/>
      <c r="AI101" s="136"/>
      <c r="AJ101" s="136"/>
      <c r="AK101" s="136"/>
      <c r="AL101" s="136"/>
      <c r="AM101" s="136"/>
      <c r="AN101" s="138">
        <f>SUM(AG101,AT101)</f>
        <v>0</v>
      </c>
      <c r="AO101" s="136"/>
      <c r="AP101" s="136"/>
      <c r="AQ101" s="139" t="s">
        <v>101</v>
      </c>
      <c r="AR101" s="75"/>
      <c r="AS101" s="140">
        <v>0</v>
      </c>
      <c r="AT101" s="141">
        <f>ROUND(SUM(AV101:AW101),2)</f>
        <v>0</v>
      </c>
      <c r="AU101" s="142">
        <f>'0602 - Kanalizace '!P137</f>
        <v>0</v>
      </c>
      <c r="AV101" s="141">
        <f>'0602 - Kanalizace '!J37</f>
        <v>0</v>
      </c>
      <c r="AW101" s="141">
        <f>'0602 - Kanalizace '!J38</f>
        <v>0</v>
      </c>
      <c r="AX101" s="141">
        <f>'0602 - Kanalizace '!J39</f>
        <v>0</v>
      </c>
      <c r="AY101" s="141">
        <f>'0602 - Kanalizace '!J40</f>
        <v>0</v>
      </c>
      <c r="AZ101" s="141">
        <f>'0602 - Kanalizace '!F37</f>
        <v>0</v>
      </c>
      <c r="BA101" s="141">
        <f>'0602 - Kanalizace '!F38</f>
        <v>0</v>
      </c>
      <c r="BB101" s="141">
        <f>'0602 - Kanalizace '!F39</f>
        <v>0</v>
      </c>
      <c r="BC101" s="141">
        <f>'0602 - Kanalizace '!F40</f>
        <v>0</v>
      </c>
      <c r="BD101" s="143">
        <f>'0602 - Kanalizace '!F41</f>
        <v>0</v>
      </c>
      <c r="BE101" s="4"/>
      <c r="BT101" s="144" t="s">
        <v>92</v>
      </c>
      <c r="BV101" s="144" t="s">
        <v>84</v>
      </c>
      <c r="BW101" s="144" t="s">
        <v>111</v>
      </c>
      <c r="BX101" s="144" t="s">
        <v>105</v>
      </c>
      <c r="CL101" s="144" t="s">
        <v>1</v>
      </c>
    </row>
    <row r="102" spans="1:90" s="4" customFormat="1" ht="16.5" customHeight="1">
      <c r="A102" s="122" t="s">
        <v>86</v>
      </c>
      <c r="B102" s="73"/>
      <c r="C102" s="136"/>
      <c r="D102" s="136"/>
      <c r="E102" s="137" t="s">
        <v>112</v>
      </c>
      <c r="F102" s="137"/>
      <c r="G102" s="137"/>
      <c r="H102" s="137"/>
      <c r="I102" s="137"/>
      <c r="J102" s="136"/>
      <c r="K102" s="137" t="s">
        <v>113</v>
      </c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8">
        <f>'0603 - Zpevněné plochy a ...'!J34</f>
        <v>0</v>
      </c>
      <c r="AH102" s="136"/>
      <c r="AI102" s="136"/>
      <c r="AJ102" s="136"/>
      <c r="AK102" s="136"/>
      <c r="AL102" s="136"/>
      <c r="AM102" s="136"/>
      <c r="AN102" s="138">
        <f>SUM(AG102,AT102)</f>
        <v>0</v>
      </c>
      <c r="AO102" s="136"/>
      <c r="AP102" s="136"/>
      <c r="AQ102" s="139" t="s">
        <v>101</v>
      </c>
      <c r="AR102" s="75"/>
      <c r="AS102" s="140">
        <v>0</v>
      </c>
      <c r="AT102" s="141">
        <f>ROUND(SUM(AV102:AW102),2)</f>
        <v>0</v>
      </c>
      <c r="AU102" s="142">
        <f>'0603 - Zpevněné plochy a ...'!P135</f>
        <v>0</v>
      </c>
      <c r="AV102" s="141">
        <f>'0603 - Zpevněné plochy a ...'!J37</f>
        <v>0</v>
      </c>
      <c r="AW102" s="141">
        <f>'0603 - Zpevněné plochy a ...'!J38</f>
        <v>0</v>
      </c>
      <c r="AX102" s="141">
        <f>'0603 - Zpevněné plochy a ...'!J39</f>
        <v>0</v>
      </c>
      <c r="AY102" s="141">
        <f>'0603 - Zpevněné plochy a ...'!J40</f>
        <v>0</v>
      </c>
      <c r="AZ102" s="141">
        <f>'0603 - Zpevněné plochy a ...'!F37</f>
        <v>0</v>
      </c>
      <c r="BA102" s="141">
        <f>'0603 - Zpevněné plochy a ...'!F38</f>
        <v>0</v>
      </c>
      <c r="BB102" s="141">
        <f>'0603 - Zpevněné plochy a ...'!F39</f>
        <v>0</v>
      </c>
      <c r="BC102" s="141">
        <f>'0603 - Zpevněné plochy a ...'!F40</f>
        <v>0</v>
      </c>
      <c r="BD102" s="143">
        <f>'0603 - Zpevněné plochy a ...'!F41</f>
        <v>0</v>
      </c>
      <c r="BE102" s="4"/>
      <c r="BT102" s="144" t="s">
        <v>92</v>
      </c>
      <c r="BV102" s="144" t="s">
        <v>84</v>
      </c>
      <c r="BW102" s="144" t="s">
        <v>114</v>
      </c>
      <c r="BX102" s="144" t="s">
        <v>105</v>
      </c>
      <c r="CL102" s="144" t="s">
        <v>1</v>
      </c>
    </row>
    <row r="103" spans="1:91" s="7" customFormat="1" ht="16.5" customHeight="1">
      <c r="A103" s="122" t="s">
        <v>86</v>
      </c>
      <c r="B103" s="123"/>
      <c r="C103" s="124"/>
      <c r="D103" s="125" t="s">
        <v>115</v>
      </c>
      <c r="E103" s="125"/>
      <c r="F103" s="125"/>
      <c r="G103" s="125"/>
      <c r="H103" s="125"/>
      <c r="I103" s="126"/>
      <c r="J103" s="125" t="s">
        <v>116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7">
        <f>'05 - Opěrná zeď'!J32</f>
        <v>0</v>
      </c>
      <c r="AH103" s="126"/>
      <c r="AI103" s="126"/>
      <c r="AJ103" s="126"/>
      <c r="AK103" s="126"/>
      <c r="AL103" s="126"/>
      <c r="AM103" s="126"/>
      <c r="AN103" s="127">
        <f>SUM(AG103,AT103)</f>
        <v>0</v>
      </c>
      <c r="AO103" s="126"/>
      <c r="AP103" s="126"/>
      <c r="AQ103" s="128" t="s">
        <v>89</v>
      </c>
      <c r="AR103" s="129"/>
      <c r="AS103" s="130">
        <v>0</v>
      </c>
      <c r="AT103" s="131">
        <f>ROUND(SUM(AV103:AW103),2)</f>
        <v>0</v>
      </c>
      <c r="AU103" s="132">
        <f>'05 - Opěrná zeď'!P137</f>
        <v>0</v>
      </c>
      <c r="AV103" s="131">
        <f>'05 - Opěrná zeď'!J35</f>
        <v>0</v>
      </c>
      <c r="AW103" s="131">
        <f>'05 - Opěrná zeď'!J36</f>
        <v>0</v>
      </c>
      <c r="AX103" s="131">
        <f>'05 - Opěrná zeď'!J37</f>
        <v>0</v>
      </c>
      <c r="AY103" s="131">
        <f>'05 - Opěrná zeď'!J38</f>
        <v>0</v>
      </c>
      <c r="AZ103" s="131">
        <f>'05 - Opěrná zeď'!F35</f>
        <v>0</v>
      </c>
      <c r="BA103" s="131">
        <f>'05 - Opěrná zeď'!F36</f>
        <v>0</v>
      </c>
      <c r="BB103" s="131">
        <f>'05 - Opěrná zeď'!F37</f>
        <v>0</v>
      </c>
      <c r="BC103" s="131">
        <f>'05 - Opěrná zeď'!F38</f>
        <v>0</v>
      </c>
      <c r="BD103" s="133">
        <f>'05 - Opěrná zeď'!F39</f>
        <v>0</v>
      </c>
      <c r="BE103" s="7"/>
      <c r="BT103" s="134" t="s">
        <v>90</v>
      </c>
      <c r="BV103" s="134" t="s">
        <v>84</v>
      </c>
      <c r="BW103" s="134" t="s">
        <v>117</v>
      </c>
      <c r="BX103" s="134" t="s">
        <v>5</v>
      </c>
      <c r="CL103" s="134" t="s">
        <v>1</v>
      </c>
      <c r="CM103" s="134" t="s">
        <v>92</v>
      </c>
    </row>
    <row r="104" spans="1:91" s="7" customFormat="1" ht="16.5" customHeight="1">
      <c r="A104" s="7"/>
      <c r="B104" s="123"/>
      <c r="C104" s="124"/>
      <c r="D104" s="125" t="s">
        <v>118</v>
      </c>
      <c r="E104" s="125"/>
      <c r="F104" s="125"/>
      <c r="G104" s="125"/>
      <c r="H104" s="125"/>
      <c r="I104" s="126"/>
      <c r="J104" s="125" t="s">
        <v>119</v>
      </c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35">
        <f>ROUND(SUM(AG105:AG107),2)</f>
        <v>0</v>
      </c>
      <c r="AH104" s="126"/>
      <c r="AI104" s="126"/>
      <c r="AJ104" s="126"/>
      <c r="AK104" s="126"/>
      <c r="AL104" s="126"/>
      <c r="AM104" s="126"/>
      <c r="AN104" s="127">
        <f>SUM(AG104,AT104)</f>
        <v>0</v>
      </c>
      <c r="AO104" s="126"/>
      <c r="AP104" s="126"/>
      <c r="AQ104" s="128" t="s">
        <v>89</v>
      </c>
      <c r="AR104" s="129"/>
      <c r="AS104" s="130">
        <f>ROUND(SUM(AS105:AS107),2)</f>
        <v>0</v>
      </c>
      <c r="AT104" s="131">
        <f>ROUND(SUM(AV104:AW104),2)</f>
        <v>0</v>
      </c>
      <c r="AU104" s="132">
        <f>ROUND(SUM(AU105:AU107),5)</f>
        <v>0</v>
      </c>
      <c r="AV104" s="131">
        <f>ROUND(AZ104*L32,2)</f>
        <v>0</v>
      </c>
      <c r="AW104" s="131">
        <f>ROUND(BA104*L33,2)</f>
        <v>0</v>
      </c>
      <c r="AX104" s="131">
        <f>ROUND(BB104*L32,2)</f>
        <v>0</v>
      </c>
      <c r="AY104" s="131">
        <f>ROUND(BC104*L33,2)</f>
        <v>0</v>
      </c>
      <c r="AZ104" s="131">
        <f>ROUND(SUM(AZ105:AZ107),2)</f>
        <v>0</v>
      </c>
      <c r="BA104" s="131">
        <f>ROUND(SUM(BA105:BA107),2)</f>
        <v>0</v>
      </c>
      <c r="BB104" s="131">
        <f>ROUND(SUM(BB105:BB107),2)</f>
        <v>0</v>
      </c>
      <c r="BC104" s="131">
        <f>ROUND(SUM(BC105:BC107),2)</f>
        <v>0</v>
      </c>
      <c r="BD104" s="133">
        <f>ROUND(SUM(BD105:BD107),2)</f>
        <v>0</v>
      </c>
      <c r="BE104" s="7"/>
      <c r="BS104" s="134" t="s">
        <v>81</v>
      </c>
      <c r="BT104" s="134" t="s">
        <v>90</v>
      </c>
      <c r="BU104" s="134" t="s">
        <v>83</v>
      </c>
      <c r="BV104" s="134" t="s">
        <v>84</v>
      </c>
      <c r="BW104" s="134" t="s">
        <v>120</v>
      </c>
      <c r="BX104" s="134" t="s">
        <v>5</v>
      </c>
      <c r="CL104" s="134" t="s">
        <v>1</v>
      </c>
      <c r="CM104" s="134" t="s">
        <v>92</v>
      </c>
    </row>
    <row r="105" spans="1:90" s="4" customFormat="1" ht="16.5" customHeight="1">
      <c r="A105" s="122" t="s">
        <v>86</v>
      </c>
      <c r="B105" s="73"/>
      <c r="C105" s="136"/>
      <c r="D105" s="136"/>
      <c r="E105" s="137" t="s">
        <v>121</v>
      </c>
      <c r="F105" s="137"/>
      <c r="G105" s="137"/>
      <c r="H105" s="137"/>
      <c r="I105" s="137"/>
      <c r="J105" s="136"/>
      <c r="K105" s="137" t="s">
        <v>122</v>
      </c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8">
        <f>'D1.4b - Zařízení silnopro...'!J34</f>
        <v>0</v>
      </c>
      <c r="AH105" s="136"/>
      <c r="AI105" s="136"/>
      <c r="AJ105" s="136"/>
      <c r="AK105" s="136"/>
      <c r="AL105" s="136"/>
      <c r="AM105" s="136"/>
      <c r="AN105" s="138">
        <f>SUM(AG105,AT105)</f>
        <v>0</v>
      </c>
      <c r="AO105" s="136"/>
      <c r="AP105" s="136"/>
      <c r="AQ105" s="139" t="s">
        <v>101</v>
      </c>
      <c r="AR105" s="75"/>
      <c r="AS105" s="140">
        <v>0</v>
      </c>
      <c r="AT105" s="141">
        <f>ROUND(SUM(AV105:AW105),2)</f>
        <v>0</v>
      </c>
      <c r="AU105" s="142">
        <f>'D1.4b - Zařízení silnopro...'!P135</f>
        <v>0</v>
      </c>
      <c r="AV105" s="141">
        <f>'D1.4b - Zařízení silnopro...'!J37</f>
        <v>0</v>
      </c>
      <c r="AW105" s="141">
        <f>'D1.4b - Zařízení silnopro...'!J38</f>
        <v>0</v>
      </c>
      <c r="AX105" s="141">
        <f>'D1.4b - Zařízení silnopro...'!J39</f>
        <v>0</v>
      </c>
      <c r="AY105" s="141">
        <f>'D1.4b - Zařízení silnopro...'!J40</f>
        <v>0</v>
      </c>
      <c r="AZ105" s="141">
        <f>'D1.4b - Zařízení silnopro...'!F37</f>
        <v>0</v>
      </c>
      <c r="BA105" s="141">
        <f>'D1.4b - Zařízení silnopro...'!F38</f>
        <v>0</v>
      </c>
      <c r="BB105" s="141">
        <f>'D1.4b - Zařízení silnopro...'!F39</f>
        <v>0</v>
      </c>
      <c r="BC105" s="141">
        <f>'D1.4b - Zařízení silnopro...'!F40</f>
        <v>0</v>
      </c>
      <c r="BD105" s="143">
        <f>'D1.4b - Zařízení silnopro...'!F41</f>
        <v>0</v>
      </c>
      <c r="BE105" s="4"/>
      <c r="BT105" s="144" t="s">
        <v>92</v>
      </c>
      <c r="BV105" s="144" t="s">
        <v>84</v>
      </c>
      <c r="BW105" s="144" t="s">
        <v>123</v>
      </c>
      <c r="BX105" s="144" t="s">
        <v>120</v>
      </c>
      <c r="CL105" s="144" t="s">
        <v>1</v>
      </c>
    </row>
    <row r="106" spans="1:90" s="4" customFormat="1" ht="16.5" customHeight="1">
      <c r="A106" s="122" t="s">
        <v>86</v>
      </c>
      <c r="B106" s="73"/>
      <c r="C106" s="136"/>
      <c r="D106" s="136"/>
      <c r="E106" s="137" t="s">
        <v>124</v>
      </c>
      <c r="F106" s="137"/>
      <c r="G106" s="137"/>
      <c r="H106" s="137"/>
      <c r="I106" s="137"/>
      <c r="J106" s="136"/>
      <c r="K106" s="137" t="s">
        <v>125</v>
      </c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8">
        <f>'D1.4c - Fotovoltaika'!J34</f>
        <v>0</v>
      </c>
      <c r="AH106" s="136"/>
      <c r="AI106" s="136"/>
      <c r="AJ106" s="136"/>
      <c r="AK106" s="136"/>
      <c r="AL106" s="136"/>
      <c r="AM106" s="136"/>
      <c r="AN106" s="138">
        <f>SUM(AG106,AT106)</f>
        <v>0</v>
      </c>
      <c r="AO106" s="136"/>
      <c r="AP106" s="136"/>
      <c r="AQ106" s="139" t="s">
        <v>101</v>
      </c>
      <c r="AR106" s="75"/>
      <c r="AS106" s="140">
        <v>0</v>
      </c>
      <c r="AT106" s="141">
        <f>ROUND(SUM(AV106:AW106),2)</f>
        <v>0</v>
      </c>
      <c r="AU106" s="142">
        <f>'D1.4c - Fotovoltaika'!P135</f>
        <v>0</v>
      </c>
      <c r="AV106" s="141">
        <f>'D1.4c - Fotovoltaika'!J37</f>
        <v>0</v>
      </c>
      <c r="AW106" s="141">
        <f>'D1.4c - Fotovoltaika'!J38</f>
        <v>0</v>
      </c>
      <c r="AX106" s="141">
        <f>'D1.4c - Fotovoltaika'!J39</f>
        <v>0</v>
      </c>
      <c r="AY106" s="141">
        <f>'D1.4c - Fotovoltaika'!J40</f>
        <v>0</v>
      </c>
      <c r="AZ106" s="141">
        <f>'D1.4c - Fotovoltaika'!F37</f>
        <v>0</v>
      </c>
      <c r="BA106" s="141">
        <f>'D1.4c - Fotovoltaika'!F38</f>
        <v>0</v>
      </c>
      <c r="BB106" s="141">
        <f>'D1.4c - Fotovoltaika'!F39</f>
        <v>0</v>
      </c>
      <c r="BC106" s="141">
        <f>'D1.4c - Fotovoltaika'!F40</f>
        <v>0</v>
      </c>
      <c r="BD106" s="143">
        <f>'D1.4c - Fotovoltaika'!F41</f>
        <v>0</v>
      </c>
      <c r="BE106" s="4"/>
      <c r="BT106" s="144" t="s">
        <v>92</v>
      </c>
      <c r="BV106" s="144" t="s">
        <v>84</v>
      </c>
      <c r="BW106" s="144" t="s">
        <v>126</v>
      </c>
      <c r="BX106" s="144" t="s">
        <v>120</v>
      </c>
      <c r="CL106" s="144" t="s">
        <v>1</v>
      </c>
    </row>
    <row r="107" spans="1:90" s="4" customFormat="1" ht="16.5" customHeight="1">
      <c r="A107" s="122" t="s">
        <v>86</v>
      </c>
      <c r="B107" s="73"/>
      <c r="C107" s="136"/>
      <c r="D107" s="136"/>
      <c r="E107" s="137" t="s">
        <v>127</v>
      </c>
      <c r="F107" s="137"/>
      <c r="G107" s="137"/>
      <c r="H107" s="137"/>
      <c r="I107" s="137"/>
      <c r="J107" s="136"/>
      <c r="K107" s="137" t="s">
        <v>128</v>
      </c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>
        <f>'D1.4a - Slaboproud'!J34</f>
        <v>0</v>
      </c>
      <c r="AH107" s="136"/>
      <c r="AI107" s="136"/>
      <c r="AJ107" s="136"/>
      <c r="AK107" s="136"/>
      <c r="AL107" s="136"/>
      <c r="AM107" s="136"/>
      <c r="AN107" s="138">
        <f>SUM(AG107,AT107)</f>
        <v>0</v>
      </c>
      <c r="AO107" s="136"/>
      <c r="AP107" s="136"/>
      <c r="AQ107" s="139" t="s">
        <v>101</v>
      </c>
      <c r="AR107" s="75"/>
      <c r="AS107" s="140">
        <v>0</v>
      </c>
      <c r="AT107" s="141">
        <f>ROUND(SUM(AV107:AW107),2)</f>
        <v>0</v>
      </c>
      <c r="AU107" s="142">
        <f>'D1.4a - Slaboproud'!P139</f>
        <v>0</v>
      </c>
      <c r="AV107" s="141">
        <f>'D1.4a - Slaboproud'!J37</f>
        <v>0</v>
      </c>
      <c r="AW107" s="141">
        <f>'D1.4a - Slaboproud'!J38</f>
        <v>0</v>
      </c>
      <c r="AX107" s="141">
        <f>'D1.4a - Slaboproud'!J39</f>
        <v>0</v>
      </c>
      <c r="AY107" s="141">
        <f>'D1.4a - Slaboproud'!J40</f>
        <v>0</v>
      </c>
      <c r="AZ107" s="141">
        <f>'D1.4a - Slaboproud'!F37</f>
        <v>0</v>
      </c>
      <c r="BA107" s="141">
        <f>'D1.4a - Slaboproud'!F38</f>
        <v>0</v>
      </c>
      <c r="BB107" s="141">
        <f>'D1.4a - Slaboproud'!F39</f>
        <v>0</v>
      </c>
      <c r="BC107" s="141">
        <f>'D1.4a - Slaboproud'!F40</f>
        <v>0</v>
      </c>
      <c r="BD107" s="143">
        <f>'D1.4a - Slaboproud'!F41</f>
        <v>0</v>
      </c>
      <c r="BE107" s="4"/>
      <c r="BT107" s="144" t="s">
        <v>92</v>
      </c>
      <c r="BV107" s="144" t="s">
        <v>84</v>
      </c>
      <c r="BW107" s="144" t="s">
        <v>129</v>
      </c>
      <c r="BX107" s="144" t="s">
        <v>120</v>
      </c>
      <c r="CL107" s="144" t="s">
        <v>1</v>
      </c>
    </row>
    <row r="108" spans="1:91" s="7" customFormat="1" ht="16.5" customHeight="1">
      <c r="A108" s="122" t="s">
        <v>86</v>
      </c>
      <c r="B108" s="123"/>
      <c r="C108" s="124"/>
      <c r="D108" s="125" t="s">
        <v>130</v>
      </c>
      <c r="E108" s="125"/>
      <c r="F108" s="125"/>
      <c r="G108" s="125"/>
      <c r="H108" s="125"/>
      <c r="I108" s="126"/>
      <c r="J108" s="125" t="s">
        <v>131</v>
      </c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7">
        <f>'08 - Vybavení autodílny'!J32</f>
        <v>0</v>
      </c>
      <c r="AH108" s="126"/>
      <c r="AI108" s="126"/>
      <c r="AJ108" s="126"/>
      <c r="AK108" s="126"/>
      <c r="AL108" s="126"/>
      <c r="AM108" s="126"/>
      <c r="AN108" s="127">
        <f>SUM(AG108,AT108)</f>
        <v>0</v>
      </c>
      <c r="AO108" s="126"/>
      <c r="AP108" s="126"/>
      <c r="AQ108" s="128" t="s">
        <v>89</v>
      </c>
      <c r="AR108" s="129"/>
      <c r="AS108" s="130">
        <v>0</v>
      </c>
      <c r="AT108" s="131">
        <f>ROUND(SUM(AV108:AW108),2)</f>
        <v>0</v>
      </c>
      <c r="AU108" s="132">
        <f>'08 - Vybavení autodílny'!P128</f>
        <v>0</v>
      </c>
      <c r="AV108" s="131">
        <f>'08 - Vybavení autodílny'!J35</f>
        <v>0</v>
      </c>
      <c r="AW108" s="131">
        <f>'08 - Vybavení autodílny'!J36</f>
        <v>0</v>
      </c>
      <c r="AX108" s="131">
        <f>'08 - Vybavení autodílny'!J37</f>
        <v>0</v>
      </c>
      <c r="AY108" s="131">
        <f>'08 - Vybavení autodílny'!J38</f>
        <v>0</v>
      </c>
      <c r="AZ108" s="131">
        <f>'08 - Vybavení autodílny'!F35</f>
        <v>0</v>
      </c>
      <c r="BA108" s="131">
        <f>'08 - Vybavení autodílny'!F36</f>
        <v>0</v>
      </c>
      <c r="BB108" s="131">
        <f>'08 - Vybavení autodílny'!F37</f>
        <v>0</v>
      </c>
      <c r="BC108" s="131">
        <f>'08 - Vybavení autodílny'!F38</f>
        <v>0</v>
      </c>
      <c r="BD108" s="133">
        <f>'08 - Vybavení autodílny'!F39</f>
        <v>0</v>
      </c>
      <c r="BE108" s="7"/>
      <c r="BT108" s="134" t="s">
        <v>90</v>
      </c>
      <c r="BV108" s="134" t="s">
        <v>84</v>
      </c>
      <c r="BW108" s="134" t="s">
        <v>132</v>
      </c>
      <c r="BX108" s="134" t="s">
        <v>5</v>
      </c>
      <c r="CL108" s="134" t="s">
        <v>1</v>
      </c>
      <c r="CM108" s="134" t="s">
        <v>92</v>
      </c>
    </row>
    <row r="109" spans="1:91" s="7" customFormat="1" ht="16.5" customHeight="1">
      <c r="A109" s="122" t="s">
        <v>86</v>
      </c>
      <c r="B109" s="123"/>
      <c r="C109" s="124"/>
      <c r="D109" s="125" t="s">
        <v>133</v>
      </c>
      <c r="E109" s="125"/>
      <c r="F109" s="125"/>
      <c r="G109" s="125"/>
      <c r="H109" s="125"/>
      <c r="I109" s="126"/>
      <c r="J109" s="125" t="s">
        <v>134</v>
      </c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7">
        <f>'07 - VZT'!J32</f>
        <v>0</v>
      </c>
      <c r="AH109" s="126"/>
      <c r="AI109" s="126"/>
      <c r="AJ109" s="126"/>
      <c r="AK109" s="126"/>
      <c r="AL109" s="126"/>
      <c r="AM109" s="126"/>
      <c r="AN109" s="127">
        <f>SUM(AG109,AT109)</f>
        <v>0</v>
      </c>
      <c r="AO109" s="126"/>
      <c r="AP109" s="126"/>
      <c r="AQ109" s="128" t="s">
        <v>89</v>
      </c>
      <c r="AR109" s="129"/>
      <c r="AS109" s="130">
        <v>0</v>
      </c>
      <c r="AT109" s="131">
        <f>ROUND(SUM(AV109:AW109),2)</f>
        <v>0</v>
      </c>
      <c r="AU109" s="132">
        <f>'07 - VZT'!P128</f>
        <v>0</v>
      </c>
      <c r="AV109" s="131">
        <f>'07 - VZT'!J35</f>
        <v>0</v>
      </c>
      <c r="AW109" s="131">
        <f>'07 - VZT'!J36</f>
        <v>0</v>
      </c>
      <c r="AX109" s="131">
        <f>'07 - VZT'!J37</f>
        <v>0</v>
      </c>
      <c r="AY109" s="131">
        <f>'07 - VZT'!J38</f>
        <v>0</v>
      </c>
      <c r="AZ109" s="131">
        <f>'07 - VZT'!F35</f>
        <v>0</v>
      </c>
      <c r="BA109" s="131">
        <f>'07 - VZT'!F36</f>
        <v>0</v>
      </c>
      <c r="BB109" s="131">
        <f>'07 - VZT'!F37</f>
        <v>0</v>
      </c>
      <c r="BC109" s="131">
        <f>'07 - VZT'!F38</f>
        <v>0</v>
      </c>
      <c r="BD109" s="133">
        <f>'07 - VZT'!F39</f>
        <v>0</v>
      </c>
      <c r="BE109" s="7"/>
      <c r="BT109" s="134" t="s">
        <v>90</v>
      </c>
      <c r="BV109" s="134" t="s">
        <v>84</v>
      </c>
      <c r="BW109" s="134" t="s">
        <v>135</v>
      </c>
      <c r="BX109" s="134" t="s">
        <v>5</v>
      </c>
      <c r="CL109" s="134" t="s">
        <v>1</v>
      </c>
      <c r="CM109" s="134" t="s">
        <v>92</v>
      </c>
    </row>
    <row r="110" spans="1:91" s="7" customFormat="1" ht="16.5" customHeight="1">
      <c r="A110" s="122" t="s">
        <v>86</v>
      </c>
      <c r="B110" s="123"/>
      <c r="C110" s="124"/>
      <c r="D110" s="125" t="s">
        <v>136</v>
      </c>
      <c r="E110" s="125"/>
      <c r="F110" s="125"/>
      <c r="G110" s="125"/>
      <c r="H110" s="125"/>
      <c r="I110" s="126"/>
      <c r="J110" s="125" t="s">
        <v>137</v>
      </c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7">
        <f>'09 - VRN'!J32</f>
        <v>0</v>
      </c>
      <c r="AH110" s="126"/>
      <c r="AI110" s="126"/>
      <c r="AJ110" s="126"/>
      <c r="AK110" s="126"/>
      <c r="AL110" s="126"/>
      <c r="AM110" s="126"/>
      <c r="AN110" s="127">
        <f>SUM(AG110,AT110)</f>
        <v>0</v>
      </c>
      <c r="AO110" s="126"/>
      <c r="AP110" s="126"/>
      <c r="AQ110" s="128" t="s">
        <v>89</v>
      </c>
      <c r="AR110" s="129"/>
      <c r="AS110" s="145">
        <v>0</v>
      </c>
      <c r="AT110" s="146">
        <f>ROUND(SUM(AV110:AW110),2)</f>
        <v>0</v>
      </c>
      <c r="AU110" s="147">
        <f>'09 - VRN'!P135</f>
        <v>0</v>
      </c>
      <c r="AV110" s="146">
        <f>'09 - VRN'!J35</f>
        <v>0</v>
      </c>
      <c r="AW110" s="146">
        <f>'09 - VRN'!J36</f>
        <v>0</v>
      </c>
      <c r="AX110" s="146">
        <f>'09 - VRN'!J37</f>
        <v>0</v>
      </c>
      <c r="AY110" s="146">
        <f>'09 - VRN'!J38</f>
        <v>0</v>
      </c>
      <c r="AZ110" s="146">
        <f>'09 - VRN'!F35</f>
        <v>0</v>
      </c>
      <c r="BA110" s="146">
        <f>'09 - VRN'!F36</f>
        <v>0</v>
      </c>
      <c r="BB110" s="146">
        <f>'09 - VRN'!F37</f>
        <v>0</v>
      </c>
      <c r="BC110" s="146">
        <f>'09 - VRN'!F38</f>
        <v>0</v>
      </c>
      <c r="BD110" s="148">
        <f>'09 - VRN'!F39</f>
        <v>0</v>
      </c>
      <c r="BE110" s="7"/>
      <c r="BT110" s="134" t="s">
        <v>90</v>
      </c>
      <c r="BV110" s="134" t="s">
        <v>84</v>
      </c>
      <c r="BW110" s="134" t="s">
        <v>138</v>
      </c>
      <c r="BX110" s="134" t="s">
        <v>5</v>
      </c>
      <c r="CL110" s="134" t="s">
        <v>1</v>
      </c>
      <c r="CM110" s="134" t="s">
        <v>92</v>
      </c>
    </row>
    <row r="111" spans="2:44" ht="12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1"/>
    </row>
    <row r="112" spans="1:57" s="2" customFormat="1" ht="30" customHeight="1">
      <c r="A112" s="41"/>
      <c r="B112" s="42"/>
      <c r="C112" s="110" t="s">
        <v>139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113">
        <f>ROUND(SUM(AG113:AG116),2)</f>
        <v>0</v>
      </c>
      <c r="AH112" s="113"/>
      <c r="AI112" s="113"/>
      <c r="AJ112" s="113"/>
      <c r="AK112" s="113"/>
      <c r="AL112" s="113"/>
      <c r="AM112" s="113"/>
      <c r="AN112" s="113">
        <f>ROUND(SUM(AN113:AN116),2)</f>
        <v>0</v>
      </c>
      <c r="AO112" s="113"/>
      <c r="AP112" s="113"/>
      <c r="AQ112" s="149"/>
      <c r="AR112" s="44"/>
      <c r="AS112" s="103" t="s">
        <v>140</v>
      </c>
      <c r="AT112" s="104" t="s">
        <v>141</v>
      </c>
      <c r="AU112" s="104" t="s">
        <v>46</v>
      </c>
      <c r="AV112" s="105" t="s">
        <v>69</v>
      </c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89" s="2" customFormat="1" ht="19.9" customHeight="1">
      <c r="A113" s="41"/>
      <c r="B113" s="42"/>
      <c r="C113" s="43"/>
      <c r="D113" s="150" t="s">
        <v>142</v>
      </c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43"/>
      <c r="AD113" s="43"/>
      <c r="AE113" s="43"/>
      <c r="AF113" s="43"/>
      <c r="AG113" s="151">
        <f>ROUND(AG94*AS113,2)</f>
        <v>0</v>
      </c>
      <c r="AH113" s="138"/>
      <c r="AI113" s="138"/>
      <c r="AJ113" s="138"/>
      <c r="AK113" s="138"/>
      <c r="AL113" s="138"/>
      <c r="AM113" s="138"/>
      <c r="AN113" s="138">
        <f>ROUND(AG113+AV113,2)</f>
        <v>0</v>
      </c>
      <c r="AO113" s="138"/>
      <c r="AP113" s="138"/>
      <c r="AQ113" s="43"/>
      <c r="AR113" s="44"/>
      <c r="AS113" s="152">
        <v>0</v>
      </c>
      <c r="AT113" s="153" t="s">
        <v>143</v>
      </c>
      <c r="AU113" s="153" t="s">
        <v>47</v>
      </c>
      <c r="AV113" s="143">
        <f>ROUND(IF(AU113="základní",AG113*L32,IF(AU113="snížená",AG113*L33,0)),2)</f>
        <v>0</v>
      </c>
      <c r="AW113" s="41"/>
      <c r="AX113" s="41"/>
      <c r="AY113" s="41"/>
      <c r="AZ113" s="41"/>
      <c r="BA113" s="41"/>
      <c r="BB113" s="41"/>
      <c r="BC113" s="41"/>
      <c r="BD113" s="41"/>
      <c r="BE113" s="41"/>
      <c r="BV113" s="18" t="s">
        <v>144</v>
      </c>
      <c r="BY113" s="154">
        <f>IF(AU113="základní",AV113,0)</f>
        <v>0</v>
      </c>
      <c r="BZ113" s="154">
        <f>IF(AU113="snížená",AV113,0)</f>
        <v>0</v>
      </c>
      <c r="CA113" s="154">
        <v>0</v>
      </c>
      <c r="CB113" s="154">
        <v>0</v>
      </c>
      <c r="CC113" s="154">
        <v>0</v>
      </c>
      <c r="CD113" s="154">
        <f>IF(AU113="základní",AG113,0)</f>
        <v>0</v>
      </c>
      <c r="CE113" s="154">
        <f>IF(AU113="snížená",AG113,0)</f>
        <v>0</v>
      </c>
      <c r="CF113" s="154">
        <f>IF(AU113="zákl. přenesená",AG113,0)</f>
        <v>0</v>
      </c>
      <c r="CG113" s="154">
        <f>IF(AU113="sníž. přenesená",AG113,0)</f>
        <v>0</v>
      </c>
      <c r="CH113" s="154">
        <f>IF(AU113="nulová",AG113,0)</f>
        <v>0</v>
      </c>
      <c r="CI113" s="18">
        <f>IF(AU113="základní",1,IF(AU113="snížená",2,IF(AU113="zákl. přenesená",4,IF(AU113="sníž. přenesená",5,3))))</f>
        <v>1</v>
      </c>
      <c r="CJ113" s="18">
        <f>IF(AT113="stavební čast",1,IF(AT113="investiční čast",2,3))</f>
        <v>1</v>
      </c>
      <c r="CK113" s="18" t="str">
        <f>IF(D113="Vyplň vlastní","","x")</f>
        <v>x</v>
      </c>
    </row>
    <row r="114" spans="1:89" s="2" customFormat="1" ht="19.9" customHeight="1">
      <c r="A114" s="41"/>
      <c r="B114" s="42"/>
      <c r="C114" s="43"/>
      <c r="D114" s="155" t="s">
        <v>145</v>
      </c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43"/>
      <c r="AD114" s="43"/>
      <c r="AE114" s="43"/>
      <c r="AF114" s="43"/>
      <c r="AG114" s="151">
        <f>ROUND(AG94*AS114,2)</f>
        <v>0</v>
      </c>
      <c r="AH114" s="138"/>
      <c r="AI114" s="138"/>
      <c r="AJ114" s="138"/>
      <c r="AK114" s="138"/>
      <c r="AL114" s="138"/>
      <c r="AM114" s="138"/>
      <c r="AN114" s="138">
        <f>ROUND(AG114+AV114,2)</f>
        <v>0</v>
      </c>
      <c r="AO114" s="138"/>
      <c r="AP114" s="138"/>
      <c r="AQ114" s="43"/>
      <c r="AR114" s="44"/>
      <c r="AS114" s="152">
        <v>0</v>
      </c>
      <c r="AT114" s="153" t="s">
        <v>143</v>
      </c>
      <c r="AU114" s="153" t="s">
        <v>47</v>
      </c>
      <c r="AV114" s="143">
        <f>ROUND(IF(AU114="základní",AG114*L32,IF(AU114="snížená",AG114*L33,0)),2)</f>
        <v>0</v>
      </c>
      <c r="AW114" s="41"/>
      <c r="AX114" s="41"/>
      <c r="AY114" s="41"/>
      <c r="AZ114" s="41"/>
      <c r="BA114" s="41"/>
      <c r="BB114" s="41"/>
      <c r="BC114" s="41"/>
      <c r="BD114" s="41"/>
      <c r="BE114" s="41"/>
      <c r="BV114" s="18" t="s">
        <v>146</v>
      </c>
      <c r="BY114" s="154">
        <f>IF(AU114="základní",AV114,0)</f>
        <v>0</v>
      </c>
      <c r="BZ114" s="154">
        <f>IF(AU114="snížená",AV114,0)</f>
        <v>0</v>
      </c>
      <c r="CA114" s="154">
        <v>0</v>
      </c>
      <c r="CB114" s="154">
        <v>0</v>
      </c>
      <c r="CC114" s="154">
        <v>0</v>
      </c>
      <c r="CD114" s="154">
        <f>IF(AU114="základní",AG114,0)</f>
        <v>0</v>
      </c>
      <c r="CE114" s="154">
        <f>IF(AU114="snížená",AG114,0)</f>
        <v>0</v>
      </c>
      <c r="CF114" s="154">
        <f>IF(AU114="zákl. přenesená",AG114,0)</f>
        <v>0</v>
      </c>
      <c r="CG114" s="154">
        <f>IF(AU114="sníž. přenesená",AG114,0)</f>
        <v>0</v>
      </c>
      <c r="CH114" s="154">
        <f>IF(AU114="nulová",AG114,0)</f>
        <v>0</v>
      </c>
      <c r="CI114" s="18">
        <f>IF(AU114="základní",1,IF(AU114="snížená",2,IF(AU114="zákl. přenesená",4,IF(AU114="sníž. přenesená",5,3))))</f>
        <v>1</v>
      </c>
      <c r="CJ114" s="18">
        <f>IF(AT114="stavební čast",1,IF(AT114="investiční čast",2,3))</f>
        <v>1</v>
      </c>
      <c r="CK114" s="18" t="str">
        <f>IF(D114="Vyplň vlastní","","x")</f>
        <v/>
      </c>
    </row>
    <row r="115" spans="1:89" s="2" customFormat="1" ht="19.9" customHeight="1">
      <c r="A115" s="41"/>
      <c r="B115" s="42"/>
      <c r="C115" s="43"/>
      <c r="D115" s="155" t="s">
        <v>145</v>
      </c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3"/>
      <c r="AD115" s="43"/>
      <c r="AE115" s="43"/>
      <c r="AF115" s="43"/>
      <c r="AG115" s="151">
        <f>ROUND(AG94*AS115,2)</f>
        <v>0</v>
      </c>
      <c r="AH115" s="138"/>
      <c r="AI115" s="138"/>
      <c r="AJ115" s="138"/>
      <c r="AK115" s="138"/>
      <c r="AL115" s="138"/>
      <c r="AM115" s="138"/>
      <c r="AN115" s="138">
        <f>ROUND(AG115+AV115,2)</f>
        <v>0</v>
      </c>
      <c r="AO115" s="138"/>
      <c r="AP115" s="138"/>
      <c r="AQ115" s="43"/>
      <c r="AR115" s="44"/>
      <c r="AS115" s="152">
        <v>0</v>
      </c>
      <c r="AT115" s="153" t="s">
        <v>143</v>
      </c>
      <c r="AU115" s="153" t="s">
        <v>47</v>
      </c>
      <c r="AV115" s="143">
        <f>ROUND(IF(AU115="základní",AG115*L32,IF(AU115="snížená",AG115*L33,0)),2)</f>
        <v>0</v>
      </c>
      <c r="AW115" s="41"/>
      <c r="AX115" s="41"/>
      <c r="AY115" s="41"/>
      <c r="AZ115" s="41"/>
      <c r="BA115" s="41"/>
      <c r="BB115" s="41"/>
      <c r="BC115" s="41"/>
      <c r="BD115" s="41"/>
      <c r="BE115" s="41"/>
      <c r="BV115" s="18" t="s">
        <v>146</v>
      </c>
      <c r="BY115" s="154">
        <f>IF(AU115="základní",AV115,0)</f>
        <v>0</v>
      </c>
      <c r="BZ115" s="154">
        <f>IF(AU115="snížená",AV115,0)</f>
        <v>0</v>
      </c>
      <c r="CA115" s="154">
        <v>0</v>
      </c>
      <c r="CB115" s="154">
        <v>0</v>
      </c>
      <c r="CC115" s="154">
        <v>0</v>
      </c>
      <c r="CD115" s="154">
        <f>IF(AU115="základní",AG115,0)</f>
        <v>0</v>
      </c>
      <c r="CE115" s="154">
        <f>IF(AU115="snížená",AG115,0)</f>
        <v>0</v>
      </c>
      <c r="CF115" s="154">
        <f>IF(AU115="zákl. přenesená",AG115,0)</f>
        <v>0</v>
      </c>
      <c r="CG115" s="154">
        <f>IF(AU115="sníž. přenesená",AG115,0)</f>
        <v>0</v>
      </c>
      <c r="CH115" s="154">
        <f>IF(AU115="nulová",AG115,0)</f>
        <v>0</v>
      </c>
      <c r="CI115" s="18">
        <f>IF(AU115="základní",1,IF(AU115="snížená",2,IF(AU115="zákl. přenesená",4,IF(AU115="sníž. přenesená",5,3))))</f>
        <v>1</v>
      </c>
      <c r="CJ115" s="18">
        <f>IF(AT115="stavební čast",1,IF(AT115="investiční čast",2,3))</f>
        <v>1</v>
      </c>
      <c r="CK115" s="18" t="str">
        <f>IF(D115="Vyplň vlastní","","x")</f>
        <v/>
      </c>
    </row>
    <row r="116" spans="1:89" s="2" customFormat="1" ht="19.9" customHeight="1">
      <c r="A116" s="41"/>
      <c r="B116" s="42"/>
      <c r="C116" s="43"/>
      <c r="D116" s="155" t="s">
        <v>145</v>
      </c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43"/>
      <c r="AD116" s="43"/>
      <c r="AE116" s="43"/>
      <c r="AF116" s="43"/>
      <c r="AG116" s="151">
        <f>ROUND(AG94*AS116,2)</f>
        <v>0</v>
      </c>
      <c r="AH116" s="138"/>
      <c r="AI116" s="138"/>
      <c r="AJ116" s="138"/>
      <c r="AK116" s="138"/>
      <c r="AL116" s="138"/>
      <c r="AM116" s="138"/>
      <c r="AN116" s="138">
        <f>ROUND(AG116+AV116,2)</f>
        <v>0</v>
      </c>
      <c r="AO116" s="138"/>
      <c r="AP116" s="138"/>
      <c r="AQ116" s="43"/>
      <c r="AR116" s="44"/>
      <c r="AS116" s="156">
        <v>0</v>
      </c>
      <c r="AT116" s="157" t="s">
        <v>143</v>
      </c>
      <c r="AU116" s="157" t="s">
        <v>47</v>
      </c>
      <c r="AV116" s="158">
        <f>ROUND(IF(AU116="základní",AG116*L32,IF(AU116="snížená",AG116*L33,0)),2)</f>
        <v>0</v>
      </c>
      <c r="AW116" s="41"/>
      <c r="AX116" s="41"/>
      <c r="AY116" s="41"/>
      <c r="AZ116" s="41"/>
      <c r="BA116" s="41"/>
      <c r="BB116" s="41"/>
      <c r="BC116" s="41"/>
      <c r="BD116" s="41"/>
      <c r="BE116" s="41"/>
      <c r="BV116" s="18" t="s">
        <v>146</v>
      </c>
      <c r="BY116" s="154">
        <f>IF(AU116="základní",AV116,0)</f>
        <v>0</v>
      </c>
      <c r="BZ116" s="154">
        <f>IF(AU116="snížená",AV116,0)</f>
        <v>0</v>
      </c>
      <c r="CA116" s="154">
        <v>0</v>
      </c>
      <c r="CB116" s="154">
        <v>0</v>
      </c>
      <c r="CC116" s="154">
        <v>0</v>
      </c>
      <c r="CD116" s="154">
        <f>IF(AU116="základní",AG116,0)</f>
        <v>0</v>
      </c>
      <c r="CE116" s="154">
        <f>IF(AU116="snížená",AG116,0)</f>
        <v>0</v>
      </c>
      <c r="CF116" s="154">
        <f>IF(AU116="zákl. přenesená",AG116,0)</f>
        <v>0</v>
      </c>
      <c r="CG116" s="154">
        <f>IF(AU116="sníž. přenesená",AG116,0)</f>
        <v>0</v>
      </c>
      <c r="CH116" s="154">
        <f>IF(AU116="nulová",AG116,0)</f>
        <v>0</v>
      </c>
      <c r="CI116" s="18">
        <f>IF(AU116="základní",1,IF(AU116="snížená",2,IF(AU116="zákl. přenesená",4,IF(AU116="sníž. přenesená",5,3))))</f>
        <v>1</v>
      </c>
      <c r="CJ116" s="18">
        <f>IF(AT116="stavební čast",1,IF(AT116="investiční čast",2,3))</f>
        <v>1</v>
      </c>
      <c r="CK116" s="18" t="str">
        <f>IF(D116="Vyplň vlastní","","x")</f>
        <v/>
      </c>
    </row>
    <row r="117" spans="1:57" s="2" customFormat="1" ht="10.8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4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s="2" customFormat="1" ht="30" customHeight="1">
      <c r="A118" s="41"/>
      <c r="B118" s="42"/>
      <c r="C118" s="159" t="s">
        <v>147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1">
        <f>ROUND(AG94+AG112,2)</f>
        <v>0</v>
      </c>
      <c r="AH118" s="161"/>
      <c r="AI118" s="161"/>
      <c r="AJ118" s="161"/>
      <c r="AK118" s="161"/>
      <c r="AL118" s="161"/>
      <c r="AM118" s="161"/>
      <c r="AN118" s="161">
        <f>ROUND(AN94+AN112,2)</f>
        <v>0</v>
      </c>
      <c r="AO118" s="161"/>
      <c r="AP118" s="161"/>
      <c r="AQ118" s="160"/>
      <c r="AR118" s="44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s="2" customFormat="1" ht="6.95" customHeight="1">
      <c r="A119" s="41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44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</sheetData>
  <sheetProtection password="CC35" sheet="1" objects="1" scenarios="1" formatColumns="0" formatRows="0"/>
  <mergeCells count="120">
    <mergeCell ref="C92:G92"/>
    <mergeCell ref="D104:H104"/>
    <mergeCell ref="D103:H103"/>
    <mergeCell ref="D99:H99"/>
    <mergeCell ref="D97:H97"/>
    <mergeCell ref="D96:H96"/>
    <mergeCell ref="D95:H95"/>
    <mergeCell ref="E102:I102"/>
    <mergeCell ref="E101:I101"/>
    <mergeCell ref="E100:I100"/>
    <mergeCell ref="E98:I98"/>
    <mergeCell ref="I92:AF92"/>
    <mergeCell ref="J97:AF97"/>
    <mergeCell ref="J103:AF103"/>
    <mergeCell ref="J95:AF95"/>
    <mergeCell ref="J104:AF104"/>
    <mergeCell ref="J96:AF96"/>
    <mergeCell ref="J99:AF99"/>
    <mergeCell ref="K100:AF100"/>
    <mergeCell ref="K98:AF98"/>
    <mergeCell ref="K102:AF102"/>
    <mergeCell ref="K101:AF101"/>
    <mergeCell ref="L85:AJ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D109:H109"/>
    <mergeCell ref="J109:AF109"/>
    <mergeCell ref="D110:H110"/>
    <mergeCell ref="J110:AF110"/>
    <mergeCell ref="D113:AB113"/>
    <mergeCell ref="D114:AB114"/>
    <mergeCell ref="D115:AB115"/>
    <mergeCell ref="D116:AB116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M87:AN87"/>
    <mergeCell ref="AM89:AP89"/>
    <mergeCell ref="AS89:AT91"/>
    <mergeCell ref="AM90:AP90"/>
    <mergeCell ref="AN92:AP92"/>
    <mergeCell ref="AG92:AM92"/>
    <mergeCell ref="AN94:AP94"/>
    <mergeCell ref="AG94:AM94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100:AM100"/>
    <mergeCell ref="AN100:AP100"/>
    <mergeCell ref="AN101:AP101"/>
    <mergeCell ref="AG101:AM101"/>
    <mergeCell ref="AN102:AP102"/>
    <mergeCell ref="AG102:AM102"/>
    <mergeCell ref="AG103:AM103"/>
    <mergeCell ref="AN103:AP103"/>
    <mergeCell ref="AG104:AM104"/>
    <mergeCell ref="AN104:AP104"/>
    <mergeCell ref="AG105:AM105"/>
    <mergeCell ref="AN105:AP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N110:AP110"/>
    <mergeCell ref="AG110:AM110"/>
    <mergeCell ref="AG112:AM112"/>
    <mergeCell ref="AN112:AP112"/>
    <mergeCell ref="AN113:AP113"/>
    <mergeCell ref="AG113:AM113"/>
    <mergeCell ref="AN114:AP114"/>
    <mergeCell ref="AG114:AM114"/>
    <mergeCell ref="AN115:AP115"/>
    <mergeCell ref="AG115:AM115"/>
    <mergeCell ref="AN116:AP116"/>
    <mergeCell ref="AG116:AM116"/>
    <mergeCell ref="AG118:AM118"/>
    <mergeCell ref="AN118:AP118"/>
  </mergeCells>
  <dataValidations count="2">
    <dataValidation type="list" allowBlank="1" showInputMessage="1" showErrorMessage="1" error="Povoleny jsou hodnoty základní, snížená, zákl. přenesená, sníž. přenesená, nulová." sqref="AU112:AU11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12:AT116">
      <formula1>"stavební čast, technologická čast, investiční čast"</formula1>
    </dataValidation>
  </dataValidations>
  <hyperlinks>
    <hyperlink ref="A95" location="'01 - Stavební část'!C2" display="/"/>
    <hyperlink ref="A96" location="'02 - ZTI'!C2" display="/"/>
    <hyperlink ref="A98" location="'10 - ÚT'!C2" display="/"/>
    <hyperlink ref="A100" location="'0601 - Vodovod'!C2" display="/"/>
    <hyperlink ref="A101" location="'0602 - Kanalizace '!C2" display="/"/>
    <hyperlink ref="A102" location="'0603 - Zpevněné plochy a ...'!C2" display="/"/>
    <hyperlink ref="A103" location="'05 - Opěrná zeď'!C2" display="/"/>
    <hyperlink ref="A105" location="'D1.4b - Zařízení silnopro...'!C2" display="/"/>
    <hyperlink ref="A106" location="'D1.4c - Fotovoltaika'!C2" display="/"/>
    <hyperlink ref="A107" location="'D1.4a - Slaboproud'!C2" display="/"/>
    <hyperlink ref="A108" location="'08 - Vybavení autodílny'!C2" display="/"/>
    <hyperlink ref="A109" location="'07 - VZT'!C2" display="/"/>
    <hyperlink ref="A110" location="'0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149</v>
      </c>
      <c r="L8" s="21"/>
    </row>
    <row r="9" spans="1:31" s="2" customFormat="1" ht="16.5" customHeight="1">
      <c r="A9" s="41"/>
      <c r="B9" s="44"/>
      <c r="C9" s="41"/>
      <c r="D9" s="41"/>
      <c r="E9" s="167" t="s">
        <v>2408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1753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2935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2410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2411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2412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151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142</v>
      </c>
      <c r="E33" s="41"/>
      <c r="F33" s="41"/>
      <c r="G33" s="41"/>
      <c r="H33" s="41"/>
      <c r="I33" s="41"/>
      <c r="J33" s="175">
        <f>J106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ROUND((SUM(BE106:BE113)+SUM(BE135:BE222)),2)</f>
        <v>0</v>
      </c>
      <c r="G37" s="41"/>
      <c r="H37" s="41"/>
      <c r="I37" s="182">
        <v>0.21</v>
      </c>
      <c r="J37" s="181">
        <f>ROUND(((SUM(BE106:BE113)+SUM(BE135:BE222))*I37),2)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ROUND((SUM(BF106:BF113)+SUM(BF135:BF222)),2)</f>
        <v>0</v>
      </c>
      <c r="G38" s="41"/>
      <c r="H38" s="41"/>
      <c r="I38" s="182">
        <v>0.15</v>
      </c>
      <c r="J38" s="181">
        <f>ROUND(((SUM(BF106:BF113)+SUM(BF135:BF222))*I38),2)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ROUND((SUM(BG106:BG113)+SUM(BG135:BG222)),2)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ROUND((SUM(BH106:BH113)+SUM(BH135:BH222)),2)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ROUND((SUM(BI106:BI113)+SUM(BI135:BI222)),2)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2408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1753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D1.4c - Fotovoltaika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 xml:space="preserve"> 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>Klimešová Miroslava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153</v>
      </c>
      <c r="D96" s="160"/>
      <c r="E96" s="160"/>
      <c r="F96" s="160"/>
      <c r="G96" s="160"/>
      <c r="H96" s="160"/>
      <c r="I96" s="160"/>
      <c r="J96" s="203" t="s">
        <v>154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155</v>
      </c>
      <c r="D98" s="43"/>
      <c r="E98" s="43"/>
      <c r="F98" s="43"/>
      <c r="G98" s="43"/>
      <c r="H98" s="43"/>
      <c r="I98" s="43"/>
      <c r="J98" s="113">
        <f>J135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156</v>
      </c>
    </row>
    <row r="99" spans="1:31" s="9" customFormat="1" ht="24.95" customHeight="1">
      <c r="A99" s="9"/>
      <c r="B99" s="205"/>
      <c r="C99" s="206"/>
      <c r="D99" s="207" t="s">
        <v>167</v>
      </c>
      <c r="E99" s="208"/>
      <c r="F99" s="208"/>
      <c r="G99" s="208"/>
      <c r="H99" s="208"/>
      <c r="I99" s="208"/>
      <c r="J99" s="209">
        <f>J136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2413</v>
      </c>
      <c r="E100" s="213"/>
      <c r="F100" s="213"/>
      <c r="G100" s="213"/>
      <c r="H100" s="213"/>
      <c r="I100" s="213"/>
      <c r="J100" s="214">
        <f>J137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2414</v>
      </c>
      <c r="E101" s="213"/>
      <c r="F101" s="213"/>
      <c r="G101" s="213"/>
      <c r="H101" s="213"/>
      <c r="I101" s="213"/>
      <c r="J101" s="214">
        <f>J203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5"/>
      <c r="C102" s="206"/>
      <c r="D102" s="207" t="s">
        <v>1427</v>
      </c>
      <c r="E102" s="208"/>
      <c r="F102" s="208"/>
      <c r="G102" s="208"/>
      <c r="H102" s="208"/>
      <c r="I102" s="208"/>
      <c r="J102" s="209">
        <f>J209</f>
        <v>0</v>
      </c>
      <c r="K102" s="206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6"/>
      <c r="D103" s="212" t="s">
        <v>2415</v>
      </c>
      <c r="E103" s="213"/>
      <c r="F103" s="213"/>
      <c r="G103" s="213"/>
      <c r="H103" s="213"/>
      <c r="I103" s="213"/>
      <c r="J103" s="214">
        <f>J210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4" t="s">
        <v>176</v>
      </c>
      <c r="D106" s="43"/>
      <c r="E106" s="43"/>
      <c r="F106" s="43"/>
      <c r="G106" s="43"/>
      <c r="H106" s="43"/>
      <c r="I106" s="43"/>
      <c r="J106" s="216">
        <f>ROUND(J107+J108+J109+J110+J111+J112,2)</f>
        <v>0</v>
      </c>
      <c r="K106" s="43"/>
      <c r="L106" s="66"/>
      <c r="N106" s="217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5" t="s">
        <v>177</v>
      </c>
      <c r="E107" s="150"/>
      <c r="F107" s="150"/>
      <c r="G107" s="43"/>
      <c r="H107" s="43"/>
      <c r="I107" s="43"/>
      <c r="J107" s="151"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137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65" s="2" customFormat="1" ht="18" customHeight="1">
      <c r="A108" s="41"/>
      <c r="B108" s="42"/>
      <c r="C108" s="43"/>
      <c r="D108" s="155" t="s">
        <v>178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137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179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137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180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137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181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0" t="s">
        <v>182</v>
      </c>
      <c r="E112" s="43"/>
      <c r="F112" s="43"/>
      <c r="G112" s="43"/>
      <c r="H112" s="43"/>
      <c r="I112" s="43"/>
      <c r="J112" s="151">
        <f>ROUND(J32*T112,2)</f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183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147</v>
      </c>
      <c r="D114" s="160"/>
      <c r="E114" s="160"/>
      <c r="F114" s="160"/>
      <c r="G114" s="160"/>
      <c r="H114" s="160"/>
      <c r="I114" s="160"/>
      <c r="J114" s="161">
        <f>ROUND(J98+J106,2)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184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AUTO DÍLNY SPŠ OSTROV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149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41"/>
      <c r="B125" s="42"/>
      <c r="C125" s="43"/>
      <c r="D125" s="43"/>
      <c r="E125" s="201" t="s">
        <v>2408</v>
      </c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1753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79" t="str">
        <f>E11</f>
        <v>D1.4c - Fotovoltaika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20</v>
      </c>
      <c r="D129" s="43"/>
      <c r="E129" s="43"/>
      <c r="F129" s="28" t="str">
        <f>F14</f>
        <v xml:space="preserve"> </v>
      </c>
      <c r="G129" s="43"/>
      <c r="H129" s="43"/>
      <c r="I129" s="33" t="s">
        <v>22</v>
      </c>
      <c r="J129" s="82" t="str">
        <f>IF(J14="","",J14)</f>
        <v>11. 7. 2023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40.05" customHeight="1">
      <c r="A131" s="41"/>
      <c r="B131" s="42"/>
      <c r="C131" s="33" t="s">
        <v>24</v>
      </c>
      <c r="D131" s="43"/>
      <c r="E131" s="43"/>
      <c r="F131" s="28" t="str">
        <f>E17</f>
        <v>Střední průmyslová škola Ostrov , Klínovecká 1197</v>
      </c>
      <c r="G131" s="43"/>
      <c r="H131" s="43"/>
      <c r="I131" s="33" t="s">
        <v>31</v>
      </c>
      <c r="J131" s="37" t="str">
        <f>E23</f>
        <v>Projekt stav, spol. s r.o.,Želivského 2227,Sokolov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5.15" customHeight="1">
      <c r="A132" s="41"/>
      <c r="B132" s="42"/>
      <c r="C132" s="33" t="s">
        <v>29</v>
      </c>
      <c r="D132" s="43"/>
      <c r="E132" s="43"/>
      <c r="F132" s="28" t="str">
        <f>IF(E20="","",E20)</f>
        <v>Vyplň údaj</v>
      </c>
      <c r="G132" s="43"/>
      <c r="H132" s="43"/>
      <c r="I132" s="33" t="s">
        <v>36</v>
      </c>
      <c r="J132" s="37" t="str">
        <f>E26</f>
        <v>Klimešová Miroslava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0.3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11" customFormat="1" ht="29.25" customHeight="1">
      <c r="A134" s="224"/>
      <c r="B134" s="225"/>
      <c r="C134" s="226" t="s">
        <v>185</v>
      </c>
      <c r="D134" s="227" t="s">
        <v>67</v>
      </c>
      <c r="E134" s="227" t="s">
        <v>63</v>
      </c>
      <c r="F134" s="227" t="s">
        <v>64</v>
      </c>
      <c r="G134" s="227" t="s">
        <v>186</v>
      </c>
      <c r="H134" s="227" t="s">
        <v>187</v>
      </c>
      <c r="I134" s="227" t="s">
        <v>188</v>
      </c>
      <c r="J134" s="228" t="s">
        <v>154</v>
      </c>
      <c r="K134" s="229" t="s">
        <v>189</v>
      </c>
      <c r="L134" s="230"/>
      <c r="M134" s="103" t="s">
        <v>1</v>
      </c>
      <c r="N134" s="104" t="s">
        <v>46</v>
      </c>
      <c r="O134" s="104" t="s">
        <v>190</v>
      </c>
      <c r="P134" s="104" t="s">
        <v>191</v>
      </c>
      <c r="Q134" s="104" t="s">
        <v>192</v>
      </c>
      <c r="R134" s="104" t="s">
        <v>193</v>
      </c>
      <c r="S134" s="104" t="s">
        <v>194</v>
      </c>
      <c r="T134" s="105" t="s">
        <v>195</v>
      </c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</row>
    <row r="135" spans="1:63" s="2" customFormat="1" ht="22.8" customHeight="1">
      <c r="A135" s="41"/>
      <c r="B135" s="42"/>
      <c r="C135" s="110" t="s">
        <v>196</v>
      </c>
      <c r="D135" s="43"/>
      <c r="E135" s="43"/>
      <c r="F135" s="43"/>
      <c r="G135" s="43"/>
      <c r="H135" s="43"/>
      <c r="I135" s="43"/>
      <c r="J135" s="231">
        <f>BK135</f>
        <v>0</v>
      </c>
      <c r="K135" s="43"/>
      <c r="L135" s="44"/>
      <c r="M135" s="106"/>
      <c r="N135" s="232"/>
      <c r="O135" s="107"/>
      <c r="P135" s="233">
        <f>P136+P209</f>
        <v>0</v>
      </c>
      <c r="Q135" s="107"/>
      <c r="R135" s="233">
        <f>R136+R209</f>
        <v>1.201634</v>
      </c>
      <c r="S135" s="107"/>
      <c r="T135" s="234">
        <f>T136+T209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81</v>
      </c>
      <c r="AU135" s="18" t="s">
        <v>156</v>
      </c>
      <c r="BK135" s="235">
        <f>BK136+BK209</f>
        <v>0</v>
      </c>
    </row>
    <row r="136" spans="1:63" s="12" customFormat="1" ht="25.9" customHeight="1">
      <c r="A136" s="12"/>
      <c r="B136" s="236"/>
      <c r="C136" s="237"/>
      <c r="D136" s="238" t="s">
        <v>81</v>
      </c>
      <c r="E136" s="239" t="s">
        <v>963</v>
      </c>
      <c r="F136" s="239" t="s">
        <v>964</v>
      </c>
      <c r="G136" s="237"/>
      <c r="H136" s="237"/>
      <c r="I136" s="240"/>
      <c r="J136" s="241">
        <f>BK136</f>
        <v>0</v>
      </c>
      <c r="K136" s="237"/>
      <c r="L136" s="242"/>
      <c r="M136" s="243"/>
      <c r="N136" s="244"/>
      <c r="O136" s="244"/>
      <c r="P136" s="245">
        <f>P137+P203</f>
        <v>0</v>
      </c>
      <c r="Q136" s="244"/>
      <c r="R136" s="245">
        <f>R137+R203</f>
        <v>1.1814170000000002</v>
      </c>
      <c r="S136" s="244"/>
      <c r="T136" s="246">
        <f>T137+T203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7" t="s">
        <v>92</v>
      </c>
      <c r="AT136" s="248" t="s">
        <v>81</v>
      </c>
      <c r="AU136" s="248" t="s">
        <v>82</v>
      </c>
      <c r="AY136" s="247" t="s">
        <v>198</v>
      </c>
      <c r="BK136" s="249">
        <f>BK137+BK203</f>
        <v>0</v>
      </c>
    </row>
    <row r="137" spans="1:63" s="12" customFormat="1" ht="22.8" customHeight="1">
      <c r="A137" s="12"/>
      <c r="B137" s="236"/>
      <c r="C137" s="237"/>
      <c r="D137" s="238" t="s">
        <v>81</v>
      </c>
      <c r="E137" s="318" t="s">
        <v>2416</v>
      </c>
      <c r="F137" s="318" t="s">
        <v>2417</v>
      </c>
      <c r="G137" s="237"/>
      <c r="H137" s="237"/>
      <c r="I137" s="240"/>
      <c r="J137" s="319">
        <f>BK137</f>
        <v>0</v>
      </c>
      <c r="K137" s="237"/>
      <c r="L137" s="242"/>
      <c r="M137" s="243"/>
      <c r="N137" s="244"/>
      <c r="O137" s="244"/>
      <c r="P137" s="245">
        <f>SUM(P138:P202)</f>
        <v>0</v>
      </c>
      <c r="Q137" s="244"/>
      <c r="R137" s="245">
        <f>SUM(R138:R202)</f>
        <v>1.1514170000000001</v>
      </c>
      <c r="S137" s="244"/>
      <c r="T137" s="246">
        <f>SUM(T138:T202)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92</v>
      </c>
      <c r="AT137" s="248" t="s">
        <v>81</v>
      </c>
      <c r="AU137" s="248" t="s">
        <v>90</v>
      </c>
      <c r="AY137" s="247" t="s">
        <v>198</v>
      </c>
      <c r="BK137" s="249">
        <f>SUM(BK138:BK202)</f>
        <v>0</v>
      </c>
    </row>
    <row r="138" spans="1:65" s="2" customFormat="1" ht="33" customHeight="1">
      <c r="A138" s="41"/>
      <c r="B138" s="42"/>
      <c r="C138" s="250" t="s">
        <v>90</v>
      </c>
      <c r="D138" s="250" t="s">
        <v>200</v>
      </c>
      <c r="E138" s="251" t="s">
        <v>2936</v>
      </c>
      <c r="F138" s="252" t="s">
        <v>2937</v>
      </c>
      <c r="G138" s="253" t="s">
        <v>219</v>
      </c>
      <c r="H138" s="254">
        <v>370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373</v>
      </c>
      <c r="AT138" s="262" t="s">
        <v>200</v>
      </c>
      <c r="AU138" s="262" t="s">
        <v>92</v>
      </c>
      <c r="AY138" s="18" t="s">
        <v>198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373</v>
      </c>
      <c r="BM138" s="262" t="s">
        <v>2938</v>
      </c>
    </row>
    <row r="139" spans="1:51" s="13" customFormat="1" ht="12">
      <c r="A139" s="13"/>
      <c r="B139" s="263"/>
      <c r="C139" s="264"/>
      <c r="D139" s="265" t="s">
        <v>206</v>
      </c>
      <c r="E139" s="266" t="s">
        <v>1</v>
      </c>
      <c r="F139" s="267" t="s">
        <v>2939</v>
      </c>
      <c r="G139" s="264"/>
      <c r="H139" s="268">
        <v>185</v>
      </c>
      <c r="I139" s="269"/>
      <c r="J139" s="264"/>
      <c r="K139" s="264"/>
      <c r="L139" s="270"/>
      <c r="M139" s="271"/>
      <c r="N139" s="272"/>
      <c r="O139" s="272"/>
      <c r="P139" s="272"/>
      <c r="Q139" s="272"/>
      <c r="R139" s="272"/>
      <c r="S139" s="272"/>
      <c r="T139" s="27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4" t="s">
        <v>206</v>
      </c>
      <c r="AU139" s="274" t="s">
        <v>92</v>
      </c>
      <c r="AV139" s="13" t="s">
        <v>92</v>
      </c>
      <c r="AW139" s="13" t="s">
        <v>35</v>
      </c>
      <c r="AX139" s="13" t="s">
        <v>82</v>
      </c>
      <c r="AY139" s="274" t="s">
        <v>198</v>
      </c>
    </row>
    <row r="140" spans="1:51" s="13" customFormat="1" ht="12">
      <c r="A140" s="13"/>
      <c r="B140" s="263"/>
      <c r="C140" s="264"/>
      <c r="D140" s="265" t="s">
        <v>206</v>
      </c>
      <c r="E140" s="266" t="s">
        <v>1</v>
      </c>
      <c r="F140" s="267" t="s">
        <v>2940</v>
      </c>
      <c r="G140" s="264"/>
      <c r="H140" s="268">
        <v>185</v>
      </c>
      <c r="I140" s="269"/>
      <c r="J140" s="264"/>
      <c r="K140" s="264"/>
      <c r="L140" s="270"/>
      <c r="M140" s="271"/>
      <c r="N140" s="272"/>
      <c r="O140" s="272"/>
      <c r="P140" s="272"/>
      <c r="Q140" s="272"/>
      <c r="R140" s="272"/>
      <c r="S140" s="272"/>
      <c r="T140" s="27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4" t="s">
        <v>206</v>
      </c>
      <c r="AU140" s="274" t="s">
        <v>92</v>
      </c>
      <c r="AV140" s="13" t="s">
        <v>92</v>
      </c>
      <c r="AW140" s="13" t="s">
        <v>35</v>
      </c>
      <c r="AX140" s="13" t="s">
        <v>82</v>
      </c>
      <c r="AY140" s="274" t="s">
        <v>198</v>
      </c>
    </row>
    <row r="141" spans="1:51" s="15" customFormat="1" ht="12">
      <c r="A141" s="15"/>
      <c r="B141" s="296"/>
      <c r="C141" s="297"/>
      <c r="D141" s="265" t="s">
        <v>206</v>
      </c>
      <c r="E141" s="298" t="s">
        <v>1</v>
      </c>
      <c r="F141" s="299" t="s">
        <v>238</v>
      </c>
      <c r="G141" s="297"/>
      <c r="H141" s="300">
        <v>370</v>
      </c>
      <c r="I141" s="301"/>
      <c r="J141" s="297"/>
      <c r="K141" s="297"/>
      <c r="L141" s="302"/>
      <c r="M141" s="303"/>
      <c r="N141" s="304"/>
      <c r="O141" s="304"/>
      <c r="P141" s="304"/>
      <c r="Q141" s="304"/>
      <c r="R141" s="304"/>
      <c r="S141" s="304"/>
      <c r="T141" s="30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306" t="s">
        <v>206</v>
      </c>
      <c r="AU141" s="306" t="s">
        <v>92</v>
      </c>
      <c r="AV141" s="15" t="s">
        <v>204</v>
      </c>
      <c r="AW141" s="15" t="s">
        <v>35</v>
      </c>
      <c r="AX141" s="15" t="s">
        <v>90</v>
      </c>
      <c r="AY141" s="306" t="s">
        <v>198</v>
      </c>
    </row>
    <row r="142" spans="1:65" s="2" customFormat="1" ht="21.75" customHeight="1">
      <c r="A142" s="41"/>
      <c r="B142" s="42"/>
      <c r="C142" s="275" t="s">
        <v>92</v>
      </c>
      <c r="D142" s="275" t="s">
        <v>210</v>
      </c>
      <c r="E142" s="276" t="s">
        <v>2941</v>
      </c>
      <c r="F142" s="277" t="s">
        <v>2942</v>
      </c>
      <c r="G142" s="278" t="s">
        <v>219</v>
      </c>
      <c r="H142" s="279">
        <v>444</v>
      </c>
      <c r="I142" s="280"/>
      <c r="J142" s="281">
        <f>ROUND(I142*H142,2)</f>
        <v>0</v>
      </c>
      <c r="K142" s="282"/>
      <c r="L142" s="283"/>
      <c r="M142" s="284" t="s">
        <v>1</v>
      </c>
      <c r="N142" s="285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788</v>
      </c>
      <c r="AT142" s="262" t="s">
        <v>210</v>
      </c>
      <c r="AU142" s="262" t="s">
        <v>92</v>
      </c>
      <c r="AY142" s="18" t="s">
        <v>198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373</v>
      </c>
      <c r="BM142" s="262" t="s">
        <v>2943</v>
      </c>
    </row>
    <row r="143" spans="1:51" s="13" customFormat="1" ht="12">
      <c r="A143" s="13"/>
      <c r="B143" s="263"/>
      <c r="C143" s="264"/>
      <c r="D143" s="265" t="s">
        <v>206</v>
      </c>
      <c r="E143" s="266" t="s">
        <v>1</v>
      </c>
      <c r="F143" s="267" t="s">
        <v>2944</v>
      </c>
      <c r="G143" s="264"/>
      <c r="H143" s="268">
        <v>444</v>
      </c>
      <c r="I143" s="269"/>
      <c r="J143" s="264"/>
      <c r="K143" s="264"/>
      <c r="L143" s="270"/>
      <c r="M143" s="271"/>
      <c r="N143" s="272"/>
      <c r="O143" s="272"/>
      <c r="P143" s="272"/>
      <c r="Q143" s="272"/>
      <c r="R143" s="272"/>
      <c r="S143" s="272"/>
      <c r="T143" s="27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4" t="s">
        <v>206</v>
      </c>
      <c r="AU143" s="274" t="s">
        <v>92</v>
      </c>
      <c r="AV143" s="13" t="s">
        <v>92</v>
      </c>
      <c r="AW143" s="13" t="s">
        <v>35</v>
      </c>
      <c r="AX143" s="13" t="s">
        <v>90</v>
      </c>
      <c r="AY143" s="274" t="s">
        <v>198</v>
      </c>
    </row>
    <row r="144" spans="1:65" s="2" customFormat="1" ht="33" customHeight="1">
      <c r="A144" s="41"/>
      <c r="B144" s="42"/>
      <c r="C144" s="250" t="s">
        <v>585</v>
      </c>
      <c r="D144" s="250" t="s">
        <v>200</v>
      </c>
      <c r="E144" s="251" t="s">
        <v>2945</v>
      </c>
      <c r="F144" s="252" t="s">
        <v>2946</v>
      </c>
      <c r="G144" s="253" t="s">
        <v>219</v>
      </c>
      <c r="H144" s="254">
        <v>90</v>
      </c>
      <c r="I144" s="255"/>
      <c r="J144" s="256">
        <f>ROUND(I144*H144,2)</f>
        <v>0</v>
      </c>
      <c r="K144" s="257"/>
      <c r="L144" s="44"/>
      <c r="M144" s="258" t="s">
        <v>1</v>
      </c>
      <c r="N144" s="259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373</v>
      </c>
      <c r="AT144" s="262" t="s">
        <v>200</v>
      </c>
      <c r="AU144" s="262" t="s">
        <v>92</v>
      </c>
      <c r="AY144" s="18" t="s">
        <v>198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373</v>
      </c>
      <c r="BM144" s="262" t="s">
        <v>2947</v>
      </c>
    </row>
    <row r="145" spans="1:65" s="2" customFormat="1" ht="24.15" customHeight="1">
      <c r="A145" s="41"/>
      <c r="B145" s="42"/>
      <c r="C145" s="275" t="s">
        <v>657</v>
      </c>
      <c r="D145" s="275" t="s">
        <v>210</v>
      </c>
      <c r="E145" s="276" t="s">
        <v>2455</v>
      </c>
      <c r="F145" s="277" t="s">
        <v>2456</v>
      </c>
      <c r="G145" s="278" t="s">
        <v>219</v>
      </c>
      <c r="H145" s="279">
        <v>103.5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47</v>
      </c>
      <c r="O145" s="94"/>
      <c r="P145" s="260">
        <f>O145*H145</f>
        <v>0</v>
      </c>
      <c r="Q145" s="260">
        <v>7E-05</v>
      </c>
      <c r="R145" s="260">
        <f>Q145*H145</f>
        <v>0.007245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788</v>
      </c>
      <c r="AT145" s="262" t="s">
        <v>210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373</v>
      </c>
      <c r="BM145" s="262" t="s">
        <v>2948</v>
      </c>
    </row>
    <row r="146" spans="1:51" s="13" customFormat="1" ht="12">
      <c r="A146" s="13"/>
      <c r="B146" s="263"/>
      <c r="C146" s="264"/>
      <c r="D146" s="265" t="s">
        <v>206</v>
      </c>
      <c r="E146" s="266" t="s">
        <v>1</v>
      </c>
      <c r="F146" s="267" t="s">
        <v>2949</v>
      </c>
      <c r="G146" s="264"/>
      <c r="H146" s="268">
        <v>103.5</v>
      </c>
      <c r="I146" s="269"/>
      <c r="J146" s="264"/>
      <c r="K146" s="264"/>
      <c r="L146" s="270"/>
      <c r="M146" s="271"/>
      <c r="N146" s="272"/>
      <c r="O146" s="272"/>
      <c r="P146" s="272"/>
      <c r="Q146" s="272"/>
      <c r="R146" s="272"/>
      <c r="S146" s="272"/>
      <c r="T146" s="27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4" t="s">
        <v>206</v>
      </c>
      <c r="AU146" s="274" t="s">
        <v>92</v>
      </c>
      <c r="AV146" s="13" t="s">
        <v>92</v>
      </c>
      <c r="AW146" s="13" t="s">
        <v>35</v>
      </c>
      <c r="AX146" s="13" t="s">
        <v>90</v>
      </c>
      <c r="AY146" s="274" t="s">
        <v>198</v>
      </c>
    </row>
    <row r="147" spans="1:65" s="2" customFormat="1" ht="24.15" customHeight="1">
      <c r="A147" s="41"/>
      <c r="B147" s="42"/>
      <c r="C147" s="250" t="s">
        <v>1490</v>
      </c>
      <c r="D147" s="250" t="s">
        <v>200</v>
      </c>
      <c r="E147" s="251" t="s">
        <v>2462</v>
      </c>
      <c r="F147" s="252" t="s">
        <v>2463</v>
      </c>
      <c r="G147" s="253" t="s">
        <v>219</v>
      </c>
      <c r="H147" s="254">
        <v>170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373</v>
      </c>
      <c r="AT147" s="262" t="s">
        <v>200</v>
      </c>
      <c r="AU147" s="262" t="s">
        <v>92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373</v>
      </c>
      <c r="BM147" s="262" t="s">
        <v>2950</v>
      </c>
    </row>
    <row r="148" spans="1:65" s="2" customFormat="1" ht="49.05" customHeight="1">
      <c r="A148" s="41"/>
      <c r="B148" s="42"/>
      <c r="C148" s="275" t="s">
        <v>213</v>
      </c>
      <c r="D148" s="275" t="s">
        <v>210</v>
      </c>
      <c r="E148" s="276" t="s">
        <v>2951</v>
      </c>
      <c r="F148" s="277" t="s">
        <v>2952</v>
      </c>
      <c r="G148" s="278" t="s">
        <v>219</v>
      </c>
      <c r="H148" s="279">
        <v>23</v>
      </c>
      <c r="I148" s="280"/>
      <c r="J148" s="281">
        <f>ROUND(I148*H148,2)</f>
        <v>0</v>
      </c>
      <c r="K148" s="282"/>
      <c r="L148" s="283"/>
      <c r="M148" s="284" t="s">
        <v>1</v>
      </c>
      <c r="N148" s="285" t="s">
        <v>47</v>
      </c>
      <c r="O148" s="94"/>
      <c r="P148" s="260">
        <f>O148*H148</f>
        <v>0</v>
      </c>
      <c r="Q148" s="260">
        <v>0.00013</v>
      </c>
      <c r="R148" s="260">
        <f>Q148*H148</f>
        <v>0.0029899999999999996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788</v>
      </c>
      <c r="AT148" s="262" t="s">
        <v>210</v>
      </c>
      <c r="AU148" s="262" t="s">
        <v>92</v>
      </c>
      <c r="AY148" s="18" t="s">
        <v>198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373</v>
      </c>
      <c r="BM148" s="262" t="s">
        <v>2953</v>
      </c>
    </row>
    <row r="149" spans="1:51" s="13" customFormat="1" ht="12">
      <c r="A149" s="13"/>
      <c r="B149" s="263"/>
      <c r="C149" s="264"/>
      <c r="D149" s="265" t="s">
        <v>206</v>
      </c>
      <c r="E149" s="266" t="s">
        <v>1</v>
      </c>
      <c r="F149" s="267" t="s">
        <v>2954</v>
      </c>
      <c r="G149" s="264"/>
      <c r="H149" s="268">
        <v>23</v>
      </c>
      <c r="I149" s="269"/>
      <c r="J149" s="264"/>
      <c r="K149" s="264"/>
      <c r="L149" s="270"/>
      <c r="M149" s="271"/>
      <c r="N149" s="272"/>
      <c r="O149" s="272"/>
      <c r="P149" s="272"/>
      <c r="Q149" s="272"/>
      <c r="R149" s="272"/>
      <c r="S149" s="272"/>
      <c r="T149" s="27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4" t="s">
        <v>206</v>
      </c>
      <c r="AU149" s="274" t="s">
        <v>92</v>
      </c>
      <c r="AV149" s="13" t="s">
        <v>92</v>
      </c>
      <c r="AW149" s="13" t="s">
        <v>35</v>
      </c>
      <c r="AX149" s="13" t="s">
        <v>90</v>
      </c>
      <c r="AY149" s="274" t="s">
        <v>198</v>
      </c>
    </row>
    <row r="150" spans="1:65" s="2" customFormat="1" ht="24.15" customHeight="1">
      <c r="A150" s="41"/>
      <c r="B150" s="42"/>
      <c r="C150" s="275" t="s">
        <v>1529</v>
      </c>
      <c r="D150" s="275" t="s">
        <v>210</v>
      </c>
      <c r="E150" s="276" t="s">
        <v>2465</v>
      </c>
      <c r="F150" s="277" t="s">
        <v>2466</v>
      </c>
      <c r="G150" s="278" t="s">
        <v>219</v>
      </c>
      <c r="H150" s="279">
        <v>172.5</v>
      </c>
      <c r="I150" s="280"/>
      <c r="J150" s="281">
        <f>ROUND(I150*H150,2)</f>
        <v>0</v>
      </c>
      <c r="K150" s="282"/>
      <c r="L150" s="283"/>
      <c r="M150" s="284" t="s">
        <v>1</v>
      </c>
      <c r="N150" s="285" t="s">
        <v>47</v>
      </c>
      <c r="O150" s="94"/>
      <c r="P150" s="260">
        <f>O150*H150</f>
        <v>0</v>
      </c>
      <c r="Q150" s="260">
        <v>0.00012</v>
      </c>
      <c r="R150" s="260">
        <f>Q150*H150</f>
        <v>0.0207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788</v>
      </c>
      <c r="AT150" s="262" t="s">
        <v>210</v>
      </c>
      <c r="AU150" s="262" t="s">
        <v>92</v>
      </c>
      <c r="AY150" s="18" t="s">
        <v>198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373</v>
      </c>
      <c r="BM150" s="262" t="s">
        <v>2955</v>
      </c>
    </row>
    <row r="151" spans="1:51" s="13" customFormat="1" ht="12">
      <c r="A151" s="13"/>
      <c r="B151" s="263"/>
      <c r="C151" s="264"/>
      <c r="D151" s="265" t="s">
        <v>206</v>
      </c>
      <c r="E151" s="266" t="s">
        <v>1</v>
      </c>
      <c r="F151" s="267" t="s">
        <v>2956</v>
      </c>
      <c r="G151" s="264"/>
      <c r="H151" s="268">
        <v>172.5</v>
      </c>
      <c r="I151" s="269"/>
      <c r="J151" s="264"/>
      <c r="K151" s="264"/>
      <c r="L151" s="270"/>
      <c r="M151" s="271"/>
      <c r="N151" s="272"/>
      <c r="O151" s="272"/>
      <c r="P151" s="272"/>
      <c r="Q151" s="272"/>
      <c r="R151" s="272"/>
      <c r="S151" s="272"/>
      <c r="T151" s="27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4" t="s">
        <v>206</v>
      </c>
      <c r="AU151" s="274" t="s">
        <v>92</v>
      </c>
      <c r="AV151" s="13" t="s">
        <v>92</v>
      </c>
      <c r="AW151" s="13" t="s">
        <v>35</v>
      </c>
      <c r="AX151" s="13" t="s">
        <v>90</v>
      </c>
      <c r="AY151" s="274" t="s">
        <v>198</v>
      </c>
    </row>
    <row r="152" spans="1:65" s="2" customFormat="1" ht="24.15" customHeight="1">
      <c r="A152" s="41"/>
      <c r="B152" s="42"/>
      <c r="C152" s="250" t="s">
        <v>380</v>
      </c>
      <c r="D152" s="250" t="s">
        <v>200</v>
      </c>
      <c r="E152" s="251" t="s">
        <v>2957</v>
      </c>
      <c r="F152" s="252" t="s">
        <v>2958</v>
      </c>
      <c r="G152" s="253" t="s">
        <v>219</v>
      </c>
      <c r="H152" s="254">
        <v>60</v>
      </c>
      <c r="I152" s="255"/>
      <c r="J152" s="256">
        <f>ROUND(I152*H152,2)</f>
        <v>0</v>
      </c>
      <c r="K152" s="257"/>
      <c r="L152" s="44"/>
      <c r="M152" s="258" t="s">
        <v>1</v>
      </c>
      <c r="N152" s="259" t="s">
        <v>47</v>
      </c>
      <c r="O152" s="94"/>
      <c r="P152" s="260">
        <f>O152*H152</f>
        <v>0</v>
      </c>
      <c r="Q152" s="260">
        <v>0</v>
      </c>
      <c r="R152" s="260">
        <f>Q152*H152</f>
        <v>0</v>
      </c>
      <c r="S152" s="260">
        <v>0</v>
      </c>
      <c r="T152" s="261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2" t="s">
        <v>373</v>
      </c>
      <c r="AT152" s="262" t="s">
        <v>200</v>
      </c>
      <c r="AU152" s="262" t="s">
        <v>92</v>
      </c>
      <c r="AY152" s="18" t="s">
        <v>198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90</v>
      </c>
      <c r="BK152" s="154">
        <f>ROUND(I152*H152,2)</f>
        <v>0</v>
      </c>
      <c r="BL152" s="18" t="s">
        <v>373</v>
      </c>
      <c r="BM152" s="262" t="s">
        <v>2959</v>
      </c>
    </row>
    <row r="153" spans="1:65" s="2" customFormat="1" ht="49.05" customHeight="1">
      <c r="A153" s="41"/>
      <c r="B153" s="42"/>
      <c r="C153" s="275" t="s">
        <v>99</v>
      </c>
      <c r="D153" s="275" t="s">
        <v>210</v>
      </c>
      <c r="E153" s="276" t="s">
        <v>2960</v>
      </c>
      <c r="F153" s="277" t="s">
        <v>2961</v>
      </c>
      <c r="G153" s="278" t="s">
        <v>219</v>
      </c>
      <c r="H153" s="279">
        <v>69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47</v>
      </c>
      <c r="O153" s="94"/>
      <c r="P153" s="260">
        <f>O153*H153</f>
        <v>0</v>
      </c>
      <c r="Q153" s="260">
        <v>0.00065</v>
      </c>
      <c r="R153" s="260">
        <f>Q153*H153</f>
        <v>0.04485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788</v>
      </c>
      <c r="AT153" s="262" t="s">
        <v>210</v>
      </c>
      <c r="AU153" s="262" t="s">
        <v>92</v>
      </c>
      <c r="AY153" s="18" t="s">
        <v>198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373</v>
      </c>
      <c r="BM153" s="262" t="s">
        <v>2962</v>
      </c>
    </row>
    <row r="154" spans="1:51" s="13" customFormat="1" ht="12">
      <c r="A154" s="13"/>
      <c r="B154" s="263"/>
      <c r="C154" s="264"/>
      <c r="D154" s="265" t="s">
        <v>206</v>
      </c>
      <c r="E154" s="266" t="s">
        <v>1</v>
      </c>
      <c r="F154" s="267" t="s">
        <v>2963</v>
      </c>
      <c r="G154" s="264"/>
      <c r="H154" s="268">
        <v>69</v>
      </c>
      <c r="I154" s="269"/>
      <c r="J154" s="264"/>
      <c r="K154" s="264"/>
      <c r="L154" s="270"/>
      <c r="M154" s="271"/>
      <c r="N154" s="272"/>
      <c r="O154" s="272"/>
      <c r="P154" s="272"/>
      <c r="Q154" s="272"/>
      <c r="R154" s="272"/>
      <c r="S154" s="272"/>
      <c r="T154" s="27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4" t="s">
        <v>206</v>
      </c>
      <c r="AU154" s="274" t="s">
        <v>92</v>
      </c>
      <c r="AV154" s="13" t="s">
        <v>92</v>
      </c>
      <c r="AW154" s="13" t="s">
        <v>35</v>
      </c>
      <c r="AX154" s="13" t="s">
        <v>90</v>
      </c>
      <c r="AY154" s="274" t="s">
        <v>198</v>
      </c>
    </row>
    <row r="155" spans="1:65" s="2" customFormat="1" ht="33" customHeight="1">
      <c r="A155" s="41"/>
      <c r="B155" s="42"/>
      <c r="C155" s="250" t="s">
        <v>1799</v>
      </c>
      <c r="D155" s="250" t="s">
        <v>200</v>
      </c>
      <c r="E155" s="251" t="s">
        <v>2964</v>
      </c>
      <c r="F155" s="252" t="s">
        <v>2965</v>
      </c>
      <c r="G155" s="253" t="s">
        <v>219</v>
      </c>
      <c r="H155" s="254">
        <v>186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373</v>
      </c>
      <c r="AT155" s="262" t="s">
        <v>200</v>
      </c>
      <c r="AU155" s="262" t="s">
        <v>92</v>
      </c>
      <c r="AY155" s="18" t="s">
        <v>198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373</v>
      </c>
      <c r="BM155" s="262" t="s">
        <v>2966</v>
      </c>
    </row>
    <row r="156" spans="1:65" s="2" customFormat="1" ht="49.05" customHeight="1">
      <c r="A156" s="41"/>
      <c r="B156" s="42"/>
      <c r="C156" s="275" t="s">
        <v>722</v>
      </c>
      <c r="D156" s="275" t="s">
        <v>210</v>
      </c>
      <c r="E156" s="276" t="s">
        <v>2967</v>
      </c>
      <c r="F156" s="277" t="s">
        <v>2968</v>
      </c>
      <c r="G156" s="278" t="s">
        <v>219</v>
      </c>
      <c r="H156" s="279">
        <v>213.9</v>
      </c>
      <c r="I156" s="280"/>
      <c r="J156" s="281">
        <f>ROUND(I156*H156,2)</f>
        <v>0</v>
      </c>
      <c r="K156" s="282"/>
      <c r="L156" s="283"/>
      <c r="M156" s="284" t="s">
        <v>1</v>
      </c>
      <c r="N156" s="285" t="s">
        <v>47</v>
      </c>
      <c r="O156" s="94"/>
      <c r="P156" s="260">
        <f>O156*H156</f>
        <v>0</v>
      </c>
      <c r="Q156" s="260">
        <v>0.00098</v>
      </c>
      <c r="R156" s="260">
        <f>Q156*H156</f>
        <v>0.209622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788</v>
      </c>
      <c r="AT156" s="262" t="s">
        <v>210</v>
      </c>
      <c r="AU156" s="262" t="s">
        <v>92</v>
      </c>
      <c r="AY156" s="18" t="s">
        <v>198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373</v>
      </c>
      <c r="BM156" s="262" t="s">
        <v>2969</v>
      </c>
    </row>
    <row r="157" spans="1:51" s="13" customFormat="1" ht="12">
      <c r="A157" s="13"/>
      <c r="B157" s="263"/>
      <c r="C157" s="264"/>
      <c r="D157" s="265" t="s">
        <v>206</v>
      </c>
      <c r="E157" s="266" t="s">
        <v>1</v>
      </c>
      <c r="F157" s="267" t="s">
        <v>2970</v>
      </c>
      <c r="G157" s="264"/>
      <c r="H157" s="268">
        <v>213.9</v>
      </c>
      <c r="I157" s="269"/>
      <c r="J157" s="264"/>
      <c r="K157" s="264"/>
      <c r="L157" s="270"/>
      <c r="M157" s="271"/>
      <c r="N157" s="272"/>
      <c r="O157" s="272"/>
      <c r="P157" s="272"/>
      <c r="Q157" s="272"/>
      <c r="R157" s="272"/>
      <c r="S157" s="272"/>
      <c r="T157" s="27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4" t="s">
        <v>206</v>
      </c>
      <c r="AU157" s="274" t="s">
        <v>92</v>
      </c>
      <c r="AV157" s="13" t="s">
        <v>92</v>
      </c>
      <c r="AW157" s="13" t="s">
        <v>35</v>
      </c>
      <c r="AX157" s="13" t="s">
        <v>90</v>
      </c>
      <c r="AY157" s="274" t="s">
        <v>198</v>
      </c>
    </row>
    <row r="158" spans="1:65" s="2" customFormat="1" ht="24.15" customHeight="1">
      <c r="A158" s="41"/>
      <c r="B158" s="42"/>
      <c r="C158" s="250" t="s">
        <v>1287</v>
      </c>
      <c r="D158" s="250" t="s">
        <v>200</v>
      </c>
      <c r="E158" s="251" t="s">
        <v>2509</v>
      </c>
      <c r="F158" s="252" t="s">
        <v>2510</v>
      </c>
      <c r="G158" s="253" t="s">
        <v>363</v>
      </c>
      <c r="H158" s="254">
        <v>30</v>
      </c>
      <c r="I158" s="255"/>
      <c r="J158" s="256">
        <f>ROUND(I158*H158,2)</f>
        <v>0</v>
      </c>
      <c r="K158" s="257"/>
      <c r="L158" s="44"/>
      <c r="M158" s="258" t="s">
        <v>1</v>
      </c>
      <c r="N158" s="259" t="s">
        <v>47</v>
      </c>
      <c r="O158" s="94"/>
      <c r="P158" s="260">
        <f>O158*H158</f>
        <v>0</v>
      </c>
      <c r="Q158" s="260">
        <v>0</v>
      </c>
      <c r="R158" s="260">
        <f>Q158*H158</f>
        <v>0</v>
      </c>
      <c r="S158" s="260">
        <v>0</v>
      </c>
      <c r="T158" s="26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2" t="s">
        <v>373</v>
      </c>
      <c r="AT158" s="262" t="s">
        <v>200</v>
      </c>
      <c r="AU158" s="262" t="s">
        <v>92</v>
      </c>
      <c r="AY158" s="18" t="s">
        <v>198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90</v>
      </c>
      <c r="BK158" s="154">
        <f>ROUND(I158*H158,2)</f>
        <v>0</v>
      </c>
      <c r="BL158" s="18" t="s">
        <v>373</v>
      </c>
      <c r="BM158" s="262" t="s">
        <v>2971</v>
      </c>
    </row>
    <row r="159" spans="1:65" s="2" customFormat="1" ht="24.15" customHeight="1">
      <c r="A159" s="41"/>
      <c r="B159" s="42"/>
      <c r="C159" s="250" t="s">
        <v>1524</v>
      </c>
      <c r="D159" s="250" t="s">
        <v>200</v>
      </c>
      <c r="E159" s="251" t="s">
        <v>2972</v>
      </c>
      <c r="F159" s="252" t="s">
        <v>2973</v>
      </c>
      <c r="G159" s="253" t="s">
        <v>363</v>
      </c>
      <c r="H159" s="254">
        <v>52</v>
      </c>
      <c r="I159" s="255"/>
      <c r="J159" s="256">
        <f>ROUND(I159*H159,2)</f>
        <v>0</v>
      </c>
      <c r="K159" s="257"/>
      <c r="L159" s="44"/>
      <c r="M159" s="258" t="s">
        <v>1</v>
      </c>
      <c r="N159" s="259" t="s">
        <v>47</v>
      </c>
      <c r="O159" s="94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373</v>
      </c>
      <c r="AT159" s="262" t="s">
        <v>200</v>
      </c>
      <c r="AU159" s="262" t="s">
        <v>92</v>
      </c>
      <c r="AY159" s="18" t="s">
        <v>198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373</v>
      </c>
      <c r="BM159" s="262" t="s">
        <v>2974</v>
      </c>
    </row>
    <row r="160" spans="1:65" s="2" customFormat="1" ht="24.15" customHeight="1">
      <c r="A160" s="41"/>
      <c r="B160" s="42"/>
      <c r="C160" s="250" t="s">
        <v>8</v>
      </c>
      <c r="D160" s="250" t="s">
        <v>200</v>
      </c>
      <c r="E160" s="251" t="s">
        <v>2512</v>
      </c>
      <c r="F160" s="252" t="s">
        <v>2513</v>
      </c>
      <c r="G160" s="253" t="s">
        <v>363</v>
      </c>
      <c r="H160" s="254">
        <v>20</v>
      </c>
      <c r="I160" s="255"/>
      <c r="J160" s="256">
        <f>ROUND(I160*H160,2)</f>
        <v>0</v>
      </c>
      <c r="K160" s="257"/>
      <c r="L160" s="44"/>
      <c r="M160" s="258" t="s">
        <v>1</v>
      </c>
      <c r="N160" s="259" t="s">
        <v>47</v>
      </c>
      <c r="O160" s="94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373</v>
      </c>
      <c r="AT160" s="262" t="s">
        <v>200</v>
      </c>
      <c r="AU160" s="262" t="s">
        <v>92</v>
      </c>
      <c r="AY160" s="18" t="s">
        <v>198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373</v>
      </c>
      <c r="BM160" s="262" t="s">
        <v>2975</v>
      </c>
    </row>
    <row r="161" spans="1:65" s="2" customFormat="1" ht="24.15" customHeight="1">
      <c r="A161" s="41"/>
      <c r="B161" s="42"/>
      <c r="C161" s="250" t="s">
        <v>373</v>
      </c>
      <c r="D161" s="250" t="s">
        <v>200</v>
      </c>
      <c r="E161" s="251" t="s">
        <v>2515</v>
      </c>
      <c r="F161" s="252" t="s">
        <v>2516</v>
      </c>
      <c r="G161" s="253" t="s">
        <v>363</v>
      </c>
      <c r="H161" s="254">
        <v>20</v>
      </c>
      <c r="I161" s="255"/>
      <c r="J161" s="256">
        <f>ROUND(I161*H161,2)</f>
        <v>0</v>
      </c>
      <c r="K161" s="257"/>
      <c r="L161" s="44"/>
      <c r="M161" s="258" t="s">
        <v>1</v>
      </c>
      <c r="N161" s="259" t="s">
        <v>47</v>
      </c>
      <c r="O161" s="94"/>
      <c r="P161" s="260">
        <f>O161*H161</f>
        <v>0</v>
      </c>
      <c r="Q161" s="260">
        <v>0</v>
      </c>
      <c r="R161" s="260">
        <f>Q161*H161</f>
        <v>0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373</v>
      </c>
      <c r="AT161" s="262" t="s">
        <v>200</v>
      </c>
      <c r="AU161" s="262" t="s">
        <v>92</v>
      </c>
      <c r="AY161" s="18" t="s">
        <v>198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373</v>
      </c>
      <c r="BM161" s="262" t="s">
        <v>2976</v>
      </c>
    </row>
    <row r="162" spans="1:65" s="2" customFormat="1" ht="16.5" customHeight="1">
      <c r="A162" s="41"/>
      <c r="B162" s="42"/>
      <c r="C162" s="250" t="s">
        <v>281</v>
      </c>
      <c r="D162" s="250" t="s">
        <v>200</v>
      </c>
      <c r="E162" s="251" t="s">
        <v>2977</v>
      </c>
      <c r="F162" s="252" t="s">
        <v>2978</v>
      </c>
      <c r="G162" s="253" t="s">
        <v>363</v>
      </c>
      <c r="H162" s="254">
        <v>60</v>
      </c>
      <c r="I162" s="255"/>
      <c r="J162" s="256">
        <f>ROUND(I162*H162,2)</f>
        <v>0</v>
      </c>
      <c r="K162" s="257"/>
      <c r="L162" s="44"/>
      <c r="M162" s="258" t="s">
        <v>1</v>
      </c>
      <c r="N162" s="259" t="s">
        <v>47</v>
      </c>
      <c r="O162" s="94"/>
      <c r="P162" s="260">
        <f>O162*H162</f>
        <v>0</v>
      </c>
      <c r="Q162" s="260">
        <v>0</v>
      </c>
      <c r="R162" s="260">
        <f>Q162*H162</f>
        <v>0</v>
      </c>
      <c r="S162" s="260">
        <v>0</v>
      </c>
      <c r="T162" s="261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2" t="s">
        <v>373</v>
      </c>
      <c r="AT162" s="262" t="s">
        <v>200</v>
      </c>
      <c r="AU162" s="262" t="s">
        <v>92</v>
      </c>
      <c r="AY162" s="18" t="s">
        <v>198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90</v>
      </c>
      <c r="BK162" s="154">
        <f>ROUND(I162*H162,2)</f>
        <v>0</v>
      </c>
      <c r="BL162" s="18" t="s">
        <v>373</v>
      </c>
      <c r="BM162" s="262" t="s">
        <v>2979</v>
      </c>
    </row>
    <row r="163" spans="1:65" s="2" customFormat="1" ht="21.75" customHeight="1">
      <c r="A163" s="41"/>
      <c r="B163" s="42"/>
      <c r="C163" s="275" t="s">
        <v>204</v>
      </c>
      <c r="D163" s="275" t="s">
        <v>210</v>
      </c>
      <c r="E163" s="276" t="s">
        <v>2980</v>
      </c>
      <c r="F163" s="277" t="s">
        <v>2981</v>
      </c>
      <c r="G163" s="278" t="s">
        <v>363</v>
      </c>
      <c r="H163" s="279">
        <v>60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47</v>
      </c>
      <c r="O163" s="94"/>
      <c r="P163" s="260">
        <f>O163*H163</f>
        <v>0</v>
      </c>
      <c r="Q163" s="260">
        <v>1E-05</v>
      </c>
      <c r="R163" s="260">
        <f>Q163*H163</f>
        <v>0.0006000000000000001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788</v>
      </c>
      <c r="AT163" s="262" t="s">
        <v>210</v>
      </c>
      <c r="AU163" s="262" t="s">
        <v>92</v>
      </c>
      <c r="AY163" s="18" t="s">
        <v>198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373</v>
      </c>
      <c r="BM163" s="262" t="s">
        <v>2982</v>
      </c>
    </row>
    <row r="164" spans="1:65" s="2" customFormat="1" ht="24.15" customHeight="1">
      <c r="A164" s="41"/>
      <c r="B164" s="42"/>
      <c r="C164" s="250" t="s">
        <v>1854</v>
      </c>
      <c r="D164" s="250" t="s">
        <v>200</v>
      </c>
      <c r="E164" s="251" t="s">
        <v>2983</v>
      </c>
      <c r="F164" s="252" t="s">
        <v>2984</v>
      </c>
      <c r="G164" s="253" t="s">
        <v>363</v>
      </c>
      <c r="H164" s="254">
        <v>2</v>
      </c>
      <c r="I164" s="255"/>
      <c r="J164" s="256">
        <f>ROUND(I164*H164,2)</f>
        <v>0</v>
      </c>
      <c r="K164" s="257"/>
      <c r="L164" s="44"/>
      <c r="M164" s="258" t="s">
        <v>1</v>
      </c>
      <c r="N164" s="259" t="s">
        <v>47</v>
      </c>
      <c r="O164" s="94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373</v>
      </c>
      <c r="AT164" s="262" t="s">
        <v>200</v>
      </c>
      <c r="AU164" s="262" t="s">
        <v>92</v>
      </c>
      <c r="AY164" s="18" t="s">
        <v>198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373</v>
      </c>
      <c r="BM164" s="262" t="s">
        <v>2985</v>
      </c>
    </row>
    <row r="165" spans="1:65" s="2" customFormat="1" ht="16.5" customHeight="1">
      <c r="A165" s="41"/>
      <c r="B165" s="42"/>
      <c r="C165" s="275" t="s">
        <v>459</v>
      </c>
      <c r="D165" s="275" t="s">
        <v>210</v>
      </c>
      <c r="E165" s="276" t="s">
        <v>2716</v>
      </c>
      <c r="F165" s="277" t="s">
        <v>2986</v>
      </c>
      <c r="G165" s="278" t="s">
        <v>363</v>
      </c>
      <c r="H165" s="279">
        <v>2</v>
      </c>
      <c r="I165" s="280"/>
      <c r="J165" s="281">
        <f>ROUND(I165*H165,2)</f>
        <v>0</v>
      </c>
      <c r="K165" s="282"/>
      <c r="L165" s="283"/>
      <c r="M165" s="284" t="s">
        <v>1</v>
      </c>
      <c r="N165" s="285" t="s">
        <v>47</v>
      </c>
      <c r="O165" s="94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788</v>
      </c>
      <c r="AT165" s="262" t="s">
        <v>210</v>
      </c>
      <c r="AU165" s="262" t="s">
        <v>92</v>
      </c>
      <c r="AY165" s="18" t="s">
        <v>198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373</v>
      </c>
      <c r="BM165" s="262" t="s">
        <v>2987</v>
      </c>
    </row>
    <row r="166" spans="1:65" s="2" customFormat="1" ht="24.15" customHeight="1">
      <c r="A166" s="41"/>
      <c r="B166" s="42"/>
      <c r="C166" s="250" t="s">
        <v>469</v>
      </c>
      <c r="D166" s="250" t="s">
        <v>200</v>
      </c>
      <c r="E166" s="251" t="s">
        <v>2521</v>
      </c>
      <c r="F166" s="252" t="s">
        <v>2522</v>
      </c>
      <c r="G166" s="253" t="s">
        <v>363</v>
      </c>
      <c r="H166" s="254">
        <v>2</v>
      </c>
      <c r="I166" s="255"/>
      <c r="J166" s="256">
        <f>ROUND(I166*H166,2)</f>
        <v>0</v>
      </c>
      <c r="K166" s="257"/>
      <c r="L166" s="44"/>
      <c r="M166" s="258" t="s">
        <v>1</v>
      </c>
      <c r="N166" s="259" t="s">
        <v>47</v>
      </c>
      <c r="O166" s="94"/>
      <c r="P166" s="260">
        <f>O166*H166</f>
        <v>0</v>
      </c>
      <c r="Q166" s="260">
        <v>0</v>
      </c>
      <c r="R166" s="260">
        <f>Q166*H166</f>
        <v>0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373</v>
      </c>
      <c r="AT166" s="262" t="s">
        <v>200</v>
      </c>
      <c r="AU166" s="262" t="s">
        <v>92</v>
      </c>
      <c r="AY166" s="18" t="s">
        <v>198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373</v>
      </c>
      <c r="BM166" s="262" t="s">
        <v>2988</v>
      </c>
    </row>
    <row r="167" spans="1:65" s="2" customFormat="1" ht="16.5" customHeight="1">
      <c r="A167" s="41"/>
      <c r="B167" s="42"/>
      <c r="C167" s="275" t="s">
        <v>453</v>
      </c>
      <c r="D167" s="275" t="s">
        <v>210</v>
      </c>
      <c r="E167" s="276" t="s">
        <v>2720</v>
      </c>
      <c r="F167" s="277" t="s">
        <v>2989</v>
      </c>
      <c r="G167" s="278" t="s">
        <v>877</v>
      </c>
      <c r="H167" s="279">
        <v>2</v>
      </c>
      <c r="I167" s="280"/>
      <c r="J167" s="281">
        <f>ROUND(I167*H167,2)</f>
        <v>0</v>
      </c>
      <c r="K167" s="282"/>
      <c r="L167" s="283"/>
      <c r="M167" s="284" t="s">
        <v>1</v>
      </c>
      <c r="N167" s="285" t="s">
        <v>47</v>
      </c>
      <c r="O167" s="94"/>
      <c r="P167" s="260">
        <f>O167*H167</f>
        <v>0</v>
      </c>
      <c r="Q167" s="260">
        <v>0</v>
      </c>
      <c r="R167" s="260">
        <f>Q167*H167</f>
        <v>0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788</v>
      </c>
      <c r="AT167" s="262" t="s">
        <v>210</v>
      </c>
      <c r="AU167" s="262" t="s">
        <v>92</v>
      </c>
      <c r="AY167" s="18" t="s">
        <v>198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373</v>
      </c>
      <c r="BM167" s="262" t="s">
        <v>2990</v>
      </c>
    </row>
    <row r="168" spans="1:65" s="2" customFormat="1" ht="24.15" customHeight="1">
      <c r="A168" s="41"/>
      <c r="B168" s="42"/>
      <c r="C168" s="250" t="s">
        <v>1867</v>
      </c>
      <c r="D168" s="250" t="s">
        <v>200</v>
      </c>
      <c r="E168" s="251" t="s">
        <v>2622</v>
      </c>
      <c r="F168" s="252" t="s">
        <v>2623</v>
      </c>
      <c r="G168" s="253" t="s">
        <v>363</v>
      </c>
      <c r="H168" s="254">
        <v>2</v>
      </c>
      <c r="I168" s="255"/>
      <c r="J168" s="256">
        <f>ROUND(I168*H168,2)</f>
        <v>0</v>
      </c>
      <c r="K168" s="257"/>
      <c r="L168" s="44"/>
      <c r="M168" s="258" t="s">
        <v>1</v>
      </c>
      <c r="N168" s="259" t="s">
        <v>47</v>
      </c>
      <c r="O168" s="94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2" t="s">
        <v>373</v>
      </c>
      <c r="AT168" s="262" t="s">
        <v>200</v>
      </c>
      <c r="AU168" s="262" t="s">
        <v>92</v>
      </c>
      <c r="AY168" s="18" t="s">
        <v>198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90</v>
      </c>
      <c r="BK168" s="154">
        <f>ROUND(I168*H168,2)</f>
        <v>0</v>
      </c>
      <c r="BL168" s="18" t="s">
        <v>373</v>
      </c>
      <c r="BM168" s="262" t="s">
        <v>2991</v>
      </c>
    </row>
    <row r="169" spans="1:65" s="2" customFormat="1" ht="24.15" customHeight="1">
      <c r="A169" s="41"/>
      <c r="B169" s="42"/>
      <c r="C169" s="275" t="s">
        <v>1871</v>
      </c>
      <c r="D169" s="275" t="s">
        <v>210</v>
      </c>
      <c r="E169" s="276" t="s">
        <v>2992</v>
      </c>
      <c r="F169" s="277" t="s">
        <v>2993</v>
      </c>
      <c r="G169" s="278" t="s">
        <v>363</v>
      </c>
      <c r="H169" s="279">
        <v>2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47</v>
      </c>
      <c r="O169" s="94"/>
      <c r="P169" s="260">
        <f>O169*H169</f>
        <v>0</v>
      </c>
      <c r="Q169" s="260">
        <v>0.00105</v>
      </c>
      <c r="R169" s="260">
        <f>Q169*H169</f>
        <v>0.0021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788</v>
      </c>
      <c r="AT169" s="262" t="s">
        <v>210</v>
      </c>
      <c r="AU169" s="262" t="s">
        <v>92</v>
      </c>
      <c r="AY169" s="18" t="s">
        <v>198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373</v>
      </c>
      <c r="BM169" s="262" t="s">
        <v>2994</v>
      </c>
    </row>
    <row r="170" spans="1:65" s="2" customFormat="1" ht="24.15" customHeight="1">
      <c r="A170" s="41"/>
      <c r="B170" s="42"/>
      <c r="C170" s="250" t="s">
        <v>788</v>
      </c>
      <c r="D170" s="250" t="s">
        <v>200</v>
      </c>
      <c r="E170" s="251" t="s">
        <v>2634</v>
      </c>
      <c r="F170" s="252" t="s">
        <v>2635</v>
      </c>
      <c r="G170" s="253" t="s">
        <v>363</v>
      </c>
      <c r="H170" s="254">
        <v>1</v>
      </c>
      <c r="I170" s="255"/>
      <c r="J170" s="256">
        <f>ROUND(I170*H170,2)</f>
        <v>0</v>
      </c>
      <c r="K170" s="257"/>
      <c r="L170" s="44"/>
      <c r="M170" s="258" t="s">
        <v>1</v>
      </c>
      <c r="N170" s="259" t="s">
        <v>47</v>
      </c>
      <c r="O170" s="94"/>
      <c r="P170" s="260">
        <f>O170*H170</f>
        <v>0</v>
      </c>
      <c r="Q170" s="260">
        <v>0</v>
      </c>
      <c r="R170" s="260">
        <f>Q170*H170</f>
        <v>0</v>
      </c>
      <c r="S170" s="260">
        <v>0</v>
      </c>
      <c r="T170" s="26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2" t="s">
        <v>373</v>
      </c>
      <c r="AT170" s="262" t="s">
        <v>200</v>
      </c>
      <c r="AU170" s="262" t="s">
        <v>92</v>
      </c>
      <c r="AY170" s="18" t="s">
        <v>198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90</v>
      </c>
      <c r="BK170" s="154">
        <f>ROUND(I170*H170,2)</f>
        <v>0</v>
      </c>
      <c r="BL170" s="18" t="s">
        <v>373</v>
      </c>
      <c r="BM170" s="262" t="s">
        <v>2995</v>
      </c>
    </row>
    <row r="171" spans="1:65" s="2" customFormat="1" ht="24.15" customHeight="1">
      <c r="A171" s="41"/>
      <c r="B171" s="42"/>
      <c r="C171" s="275" t="s">
        <v>1878</v>
      </c>
      <c r="D171" s="275" t="s">
        <v>210</v>
      </c>
      <c r="E171" s="276" t="s">
        <v>2996</v>
      </c>
      <c r="F171" s="277" t="s">
        <v>2997</v>
      </c>
      <c r="G171" s="278" t="s">
        <v>363</v>
      </c>
      <c r="H171" s="279">
        <v>1</v>
      </c>
      <c r="I171" s="280"/>
      <c r="J171" s="281">
        <f>ROUND(I171*H171,2)</f>
        <v>0</v>
      </c>
      <c r="K171" s="282"/>
      <c r="L171" s="283"/>
      <c r="M171" s="284" t="s">
        <v>1</v>
      </c>
      <c r="N171" s="285" t="s">
        <v>47</v>
      </c>
      <c r="O171" s="94"/>
      <c r="P171" s="260">
        <f>O171*H171</f>
        <v>0</v>
      </c>
      <c r="Q171" s="260">
        <v>0.00105</v>
      </c>
      <c r="R171" s="260">
        <f>Q171*H171</f>
        <v>0.00105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788</v>
      </c>
      <c r="AT171" s="262" t="s">
        <v>210</v>
      </c>
      <c r="AU171" s="262" t="s">
        <v>92</v>
      </c>
      <c r="AY171" s="18" t="s">
        <v>198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373</v>
      </c>
      <c r="BM171" s="262" t="s">
        <v>2998</v>
      </c>
    </row>
    <row r="172" spans="1:65" s="2" customFormat="1" ht="24.15" customHeight="1">
      <c r="A172" s="41"/>
      <c r="B172" s="42"/>
      <c r="C172" s="250" t="s">
        <v>1574</v>
      </c>
      <c r="D172" s="250" t="s">
        <v>200</v>
      </c>
      <c r="E172" s="251" t="s">
        <v>2737</v>
      </c>
      <c r="F172" s="252" t="s">
        <v>2738</v>
      </c>
      <c r="G172" s="253" t="s">
        <v>219</v>
      </c>
      <c r="H172" s="254">
        <v>25</v>
      </c>
      <c r="I172" s="255"/>
      <c r="J172" s="256">
        <f>ROUND(I172*H172,2)</f>
        <v>0</v>
      </c>
      <c r="K172" s="257"/>
      <c r="L172" s="44"/>
      <c r="M172" s="258" t="s">
        <v>1</v>
      </c>
      <c r="N172" s="259" t="s">
        <v>47</v>
      </c>
      <c r="O172" s="94"/>
      <c r="P172" s="260">
        <f>O172*H172</f>
        <v>0</v>
      </c>
      <c r="Q172" s="260">
        <v>0</v>
      </c>
      <c r="R172" s="260">
        <f>Q172*H172</f>
        <v>0</v>
      </c>
      <c r="S172" s="260">
        <v>0</v>
      </c>
      <c r="T172" s="26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2" t="s">
        <v>373</v>
      </c>
      <c r="AT172" s="262" t="s">
        <v>200</v>
      </c>
      <c r="AU172" s="262" t="s">
        <v>92</v>
      </c>
      <c r="AY172" s="18" t="s">
        <v>198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8" t="s">
        <v>90</v>
      </c>
      <c r="BK172" s="154">
        <f>ROUND(I172*H172,2)</f>
        <v>0</v>
      </c>
      <c r="BL172" s="18" t="s">
        <v>373</v>
      </c>
      <c r="BM172" s="262" t="s">
        <v>2999</v>
      </c>
    </row>
    <row r="173" spans="1:65" s="2" customFormat="1" ht="16.5" customHeight="1">
      <c r="A173" s="41"/>
      <c r="B173" s="42"/>
      <c r="C173" s="275" t="s">
        <v>1582</v>
      </c>
      <c r="D173" s="275" t="s">
        <v>210</v>
      </c>
      <c r="E173" s="276" t="s">
        <v>3000</v>
      </c>
      <c r="F173" s="277" t="s">
        <v>3001</v>
      </c>
      <c r="G173" s="278" t="s">
        <v>551</v>
      </c>
      <c r="H173" s="279">
        <v>25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47</v>
      </c>
      <c r="O173" s="94"/>
      <c r="P173" s="260">
        <f>O173*H173</f>
        <v>0</v>
      </c>
      <c r="Q173" s="260">
        <v>0.001</v>
      </c>
      <c r="R173" s="260">
        <f>Q173*H173</f>
        <v>0.025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788</v>
      </c>
      <c r="AT173" s="262" t="s">
        <v>210</v>
      </c>
      <c r="AU173" s="262" t="s">
        <v>92</v>
      </c>
      <c r="AY173" s="18" t="s">
        <v>198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373</v>
      </c>
      <c r="BM173" s="262" t="s">
        <v>3002</v>
      </c>
    </row>
    <row r="174" spans="1:65" s="2" customFormat="1" ht="16.5" customHeight="1">
      <c r="A174" s="41"/>
      <c r="B174" s="42"/>
      <c r="C174" s="250" t="s">
        <v>1586</v>
      </c>
      <c r="D174" s="250" t="s">
        <v>200</v>
      </c>
      <c r="E174" s="251" t="s">
        <v>2764</v>
      </c>
      <c r="F174" s="252" t="s">
        <v>2765</v>
      </c>
      <c r="G174" s="253" t="s">
        <v>363</v>
      </c>
      <c r="H174" s="254">
        <v>30</v>
      </c>
      <c r="I174" s="255"/>
      <c r="J174" s="256">
        <f>ROUND(I174*H174,2)</f>
        <v>0</v>
      </c>
      <c r="K174" s="257"/>
      <c r="L174" s="44"/>
      <c r="M174" s="258" t="s">
        <v>1</v>
      </c>
      <c r="N174" s="259" t="s">
        <v>47</v>
      </c>
      <c r="O174" s="94"/>
      <c r="P174" s="260">
        <f>O174*H174</f>
        <v>0</v>
      </c>
      <c r="Q174" s="260">
        <v>0</v>
      </c>
      <c r="R174" s="260">
        <f>Q174*H174</f>
        <v>0</v>
      </c>
      <c r="S174" s="260">
        <v>0</v>
      </c>
      <c r="T174" s="26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2" t="s">
        <v>373</v>
      </c>
      <c r="AT174" s="262" t="s">
        <v>200</v>
      </c>
      <c r="AU174" s="262" t="s">
        <v>92</v>
      </c>
      <c r="AY174" s="18" t="s">
        <v>198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90</v>
      </c>
      <c r="BK174" s="154">
        <f>ROUND(I174*H174,2)</f>
        <v>0</v>
      </c>
      <c r="BL174" s="18" t="s">
        <v>373</v>
      </c>
      <c r="BM174" s="262" t="s">
        <v>3003</v>
      </c>
    </row>
    <row r="175" spans="1:65" s="2" customFormat="1" ht="16.5" customHeight="1">
      <c r="A175" s="41"/>
      <c r="B175" s="42"/>
      <c r="C175" s="275" t="s">
        <v>1590</v>
      </c>
      <c r="D175" s="275" t="s">
        <v>210</v>
      </c>
      <c r="E175" s="276" t="s">
        <v>3004</v>
      </c>
      <c r="F175" s="277" t="s">
        <v>3005</v>
      </c>
      <c r="G175" s="278" t="s">
        <v>363</v>
      </c>
      <c r="H175" s="279">
        <v>30</v>
      </c>
      <c r="I175" s="280"/>
      <c r="J175" s="281">
        <f>ROUND(I175*H175,2)</f>
        <v>0</v>
      </c>
      <c r="K175" s="282"/>
      <c r="L175" s="283"/>
      <c r="M175" s="284" t="s">
        <v>1</v>
      </c>
      <c r="N175" s="285" t="s">
        <v>47</v>
      </c>
      <c r="O175" s="94"/>
      <c r="P175" s="260">
        <f>O175*H175</f>
        <v>0</v>
      </c>
      <c r="Q175" s="260">
        <v>0.00023</v>
      </c>
      <c r="R175" s="260">
        <f>Q175*H175</f>
        <v>0.0069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788</v>
      </c>
      <c r="AT175" s="262" t="s">
        <v>210</v>
      </c>
      <c r="AU175" s="262" t="s">
        <v>92</v>
      </c>
      <c r="AY175" s="18" t="s">
        <v>198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373</v>
      </c>
      <c r="BM175" s="262" t="s">
        <v>3006</v>
      </c>
    </row>
    <row r="176" spans="1:65" s="2" customFormat="1" ht="24.15" customHeight="1">
      <c r="A176" s="41"/>
      <c r="B176" s="42"/>
      <c r="C176" s="250" t="s">
        <v>513</v>
      </c>
      <c r="D176" s="250" t="s">
        <v>200</v>
      </c>
      <c r="E176" s="251" t="s">
        <v>3007</v>
      </c>
      <c r="F176" s="252" t="s">
        <v>3008</v>
      </c>
      <c r="G176" s="253" t="s">
        <v>363</v>
      </c>
      <c r="H176" s="254">
        <v>30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</v>
      </c>
      <c r="R176" s="260">
        <f>Q176*H176</f>
        <v>0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373</v>
      </c>
      <c r="AT176" s="262" t="s">
        <v>200</v>
      </c>
      <c r="AU176" s="262" t="s">
        <v>92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373</v>
      </c>
      <c r="BM176" s="262" t="s">
        <v>3009</v>
      </c>
    </row>
    <row r="177" spans="1:65" s="2" customFormat="1" ht="37.8" customHeight="1">
      <c r="A177" s="41"/>
      <c r="B177" s="42"/>
      <c r="C177" s="275" t="s">
        <v>518</v>
      </c>
      <c r="D177" s="275" t="s">
        <v>210</v>
      </c>
      <c r="E177" s="276" t="s">
        <v>3010</v>
      </c>
      <c r="F177" s="277" t="s">
        <v>3011</v>
      </c>
      <c r="G177" s="278" t="s">
        <v>3012</v>
      </c>
      <c r="H177" s="279">
        <v>5</v>
      </c>
      <c r="I177" s="280"/>
      <c r="J177" s="281">
        <f>ROUND(I177*H177,2)</f>
        <v>0</v>
      </c>
      <c r="K177" s="282"/>
      <c r="L177" s="283"/>
      <c r="M177" s="284" t="s">
        <v>1</v>
      </c>
      <c r="N177" s="285" t="s">
        <v>47</v>
      </c>
      <c r="O177" s="94"/>
      <c r="P177" s="260">
        <f>O177*H177</f>
        <v>0</v>
      </c>
      <c r="Q177" s="260">
        <v>0.027</v>
      </c>
      <c r="R177" s="260">
        <f>Q177*H177</f>
        <v>0.135</v>
      </c>
      <c r="S177" s="260">
        <v>0</v>
      </c>
      <c r="T177" s="26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2" t="s">
        <v>788</v>
      </c>
      <c r="AT177" s="262" t="s">
        <v>210</v>
      </c>
      <c r="AU177" s="262" t="s">
        <v>92</v>
      </c>
      <c r="AY177" s="18" t="s">
        <v>198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90</v>
      </c>
      <c r="BK177" s="154">
        <f>ROUND(I177*H177,2)</f>
        <v>0</v>
      </c>
      <c r="BL177" s="18" t="s">
        <v>373</v>
      </c>
      <c r="BM177" s="262" t="s">
        <v>3013</v>
      </c>
    </row>
    <row r="178" spans="1:65" s="2" customFormat="1" ht="24.15" customHeight="1">
      <c r="A178" s="41"/>
      <c r="B178" s="42"/>
      <c r="C178" s="250" t="s">
        <v>1890</v>
      </c>
      <c r="D178" s="250" t="s">
        <v>200</v>
      </c>
      <c r="E178" s="251" t="s">
        <v>3014</v>
      </c>
      <c r="F178" s="252" t="s">
        <v>3015</v>
      </c>
      <c r="G178" s="253" t="s">
        <v>363</v>
      </c>
      <c r="H178" s="254">
        <v>30</v>
      </c>
      <c r="I178" s="255"/>
      <c r="J178" s="256">
        <f>ROUND(I178*H178,2)</f>
        <v>0</v>
      </c>
      <c r="K178" s="257"/>
      <c r="L178" s="44"/>
      <c r="M178" s="258" t="s">
        <v>1</v>
      </c>
      <c r="N178" s="259" t="s">
        <v>47</v>
      </c>
      <c r="O178" s="94"/>
      <c r="P178" s="260">
        <f>O178*H178</f>
        <v>0</v>
      </c>
      <c r="Q178" s="260">
        <v>0</v>
      </c>
      <c r="R178" s="260">
        <f>Q178*H178</f>
        <v>0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373</v>
      </c>
      <c r="AT178" s="262" t="s">
        <v>200</v>
      </c>
      <c r="AU178" s="262" t="s">
        <v>92</v>
      </c>
      <c r="AY178" s="18" t="s">
        <v>198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373</v>
      </c>
      <c r="BM178" s="262" t="s">
        <v>3016</v>
      </c>
    </row>
    <row r="179" spans="1:65" s="2" customFormat="1" ht="24.15" customHeight="1">
      <c r="A179" s="41"/>
      <c r="B179" s="42"/>
      <c r="C179" s="275" t="s">
        <v>548</v>
      </c>
      <c r="D179" s="275" t="s">
        <v>210</v>
      </c>
      <c r="E179" s="276" t="s">
        <v>2702</v>
      </c>
      <c r="F179" s="277" t="s">
        <v>3017</v>
      </c>
      <c r="G179" s="278" t="s">
        <v>363</v>
      </c>
      <c r="H179" s="279">
        <v>30</v>
      </c>
      <c r="I179" s="280"/>
      <c r="J179" s="281">
        <f>ROUND(I179*H179,2)</f>
        <v>0</v>
      </c>
      <c r="K179" s="282"/>
      <c r="L179" s="283"/>
      <c r="M179" s="284" t="s">
        <v>1</v>
      </c>
      <c r="N179" s="285" t="s">
        <v>47</v>
      </c>
      <c r="O179" s="94"/>
      <c r="P179" s="260">
        <f>O179*H179</f>
        <v>0</v>
      </c>
      <c r="Q179" s="260">
        <v>0</v>
      </c>
      <c r="R179" s="260">
        <f>Q179*H179</f>
        <v>0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788</v>
      </c>
      <c r="AT179" s="262" t="s">
        <v>210</v>
      </c>
      <c r="AU179" s="262" t="s">
        <v>92</v>
      </c>
      <c r="AY179" s="18" t="s">
        <v>198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373</v>
      </c>
      <c r="BM179" s="262" t="s">
        <v>3018</v>
      </c>
    </row>
    <row r="180" spans="1:65" s="2" customFormat="1" ht="37.8" customHeight="1">
      <c r="A180" s="41"/>
      <c r="B180" s="42"/>
      <c r="C180" s="250" t="s">
        <v>557</v>
      </c>
      <c r="D180" s="250" t="s">
        <v>200</v>
      </c>
      <c r="E180" s="251" t="s">
        <v>3019</v>
      </c>
      <c r="F180" s="252" t="s">
        <v>3020</v>
      </c>
      <c r="G180" s="253" t="s">
        <v>363</v>
      </c>
      <c r="H180" s="254">
        <v>2</v>
      </c>
      <c r="I180" s="255"/>
      <c r="J180" s="256">
        <f>ROUND(I180*H180,2)</f>
        <v>0</v>
      </c>
      <c r="K180" s="257"/>
      <c r="L180" s="44"/>
      <c r="M180" s="258" t="s">
        <v>1</v>
      </c>
      <c r="N180" s="259" t="s">
        <v>47</v>
      </c>
      <c r="O180" s="94"/>
      <c r="P180" s="260">
        <f>O180*H180</f>
        <v>0</v>
      </c>
      <c r="Q180" s="260">
        <v>0</v>
      </c>
      <c r="R180" s="260">
        <f>Q180*H180</f>
        <v>0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373</v>
      </c>
      <c r="AT180" s="262" t="s">
        <v>200</v>
      </c>
      <c r="AU180" s="262" t="s">
        <v>92</v>
      </c>
      <c r="AY180" s="18" t="s">
        <v>198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373</v>
      </c>
      <c r="BM180" s="262" t="s">
        <v>3021</v>
      </c>
    </row>
    <row r="181" spans="1:65" s="2" customFormat="1" ht="21.75" customHeight="1">
      <c r="A181" s="41"/>
      <c r="B181" s="42"/>
      <c r="C181" s="275" t="s">
        <v>628</v>
      </c>
      <c r="D181" s="275" t="s">
        <v>210</v>
      </c>
      <c r="E181" s="276" t="s">
        <v>2705</v>
      </c>
      <c r="F181" s="277" t="s">
        <v>3022</v>
      </c>
      <c r="G181" s="278" t="s">
        <v>363</v>
      </c>
      <c r="H181" s="279">
        <v>2</v>
      </c>
      <c r="I181" s="280"/>
      <c r="J181" s="281">
        <f>ROUND(I181*H181,2)</f>
        <v>0</v>
      </c>
      <c r="K181" s="282"/>
      <c r="L181" s="283"/>
      <c r="M181" s="284" t="s">
        <v>1</v>
      </c>
      <c r="N181" s="285" t="s">
        <v>47</v>
      </c>
      <c r="O181" s="94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788</v>
      </c>
      <c r="AT181" s="262" t="s">
        <v>210</v>
      </c>
      <c r="AU181" s="262" t="s">
        <v>92</v>
      </c>
      <c r="AY181" s="18" t="s">
        <v>198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373</v>
      </c>
      <c r="BM181" s="262" t="s">
        <v>3023</v>
      </c>
    </row>
    <row r="182" spans="1:65" s="2" customFormat="1" ht="24.15" customHeight="1">
      <c r="A182" s="41"/>
      <c r="B182" s="42"/>
      <c r="C182" s="250" t="s">
        <v>581</v>
      </c>
      <c r="D182" s="250" t="s">
        <v>200</v>
      </c>
      <c r="E182" s="251" t="s">
        <v>3024</v>
      </c>
      <c r="F182" s="252" t="s">
        <v>3025</v>
      </c>
      <c r="G182" s="253" t="s">
        <v>363</v>
      </c>
      <c r="H182" s="254">
        <v>32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373</v>
      </c>
      <c r="AT182" s="262" t="s">
        <v>200</v>
      </c>
      <c r="AU182" s="262" t="s">
        <v>92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373</v>
      </c>
      <c r="BM182" s="262" t="s">
        <v>3026</v>
      </c>
    </row>
    <row r="183" spans="1:65" s="2" customFormat="1" ht="16.5" customHeight="1">
      <c r="A183" s="41"/>
      <c r="B183" s="42"/>
      <c r="C183" s="275" t="s">
        <v>586</v>
      </c>
      <c r="D183" s="275" t="s">
        <v>210</v>
      </c>
      <c r="E183" s="276" t="s">
        <v>2708</v>
      </c>
      <c r="F183" s="277" t="s">
        <v>3027</v>
      </c>
      <c r="G183" s="278" t="s">
        <v>363</v>
      </c>
      <c r="H183" s="279">
        <v>2</v>
      </c>
      <c r="I183" s="280"/>
      <c r="J183" s="281">
        <f>ROUND(I183*H183,2)</f>
        <v>0</v>
      </c>
      <c r="K183" s="282"/>
      <c r="L183" s="283"/>
      <c r="M183" s="284" t="s">
        <v>1</v>
      </c>
      <c r="N183" s="285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788</v>
      </c>
      <c r="AT183" s="262" t="s">
        <v>210</v>
      </c>
      <c r="AU183" s="262" t="s">
        <v>92</v>
      </c>
      <c r="AY183" s="18" t="s">
        <v>198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373</v>
      </c>
      <c r="BM183" s="262" t="s">
        <v>3028</v>
      </c>
    </row>
    <row r="184" spans="1:65" s="2" customFormat="1" ht="21.75" customHeight="1">
      <c r="A184" s="41"/>
      <c r="B184" s="42"/>
      <c r="C184" s="275" t="s">
        <v>599</v>
      </c>
      <c r="D184" s="275" t="s">
        <v>210</v>
      </c>
      <c r="E184" s="276" t="s">
        <v>3029</v>
      </c>
      <c r="F184" s="277" t="s">
        <v>3030</v>
      </c>
      <c r="G184" s="278" t="s">
        <v>363</v>
      </c>
      <c r="H184" s="279">
        <v>30</v>
      </c>
      <c r="I184" s="280"/>
      <c r="J184" s="281">
        <f>ROUND(I184*H184,2)</f>
        <v>0</v>
      </c>
      <c r="K184" s="282"/>
      <c r="L184" s="283"/>
      <c r="M184" s="284" t="s">
        <v>1</v>
      </c>
      <c r="N184" s="285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788</v>
      </c>
      <c r="AT184" s="262" t="s">
        <v>210</v>
      </c>
      <c r="AU184" s="262" t="s">
        <v>92</v>
      </c>
      <c r="AY184" s="18" t="s">
        <v>198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373</v>
      </c>
      <c r="BM184" s="262" t="s">
        <v>3031</v>
      </c>
    </row>
    <row r="185" spans="1:65" s="2" customFormat="1" ht="37.8" customHeight="1">
      <c r="A185" s="41"/>
      <c r="B185" s="42"/>
      <c r="C185" s="250" t="s">
        <v>633</v>
      </c>
      <c r="D185" s="250" t="s">
        <v>200</v>
      </c>
      <c r="E185" s="251" t="s">
        <v>3032</v>
      </c>
      <c r="F185" s="252" t="s">
        <v>3033</v>
      </c>
      <c r="G185" s="253" t="s">
        <v>363</v>
      </c>
      <c r="H185" s="254">
        <v>16</v>
      </c>
      <c r="I185" s="255"/>
      <c r="J185" s="256">
        <f>ROUND(I185*H185,2)</f>
        <v>0</v>
      </c>
      <c r="K185" s="257"/>
      <c r="L185" s="44"/>
      <c r="M185" s="258" t="s">
        <v>1</v>
      </c>
      <c r="N185" s="259" t="s">
        <v>47</v>
      </c>
      <c r="O185" s="94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373</v>
      </c>
      <c r="AT185" s="262" t="s">
        <v>200</v>
      </c>
      <c r="AU185" s="262" t="s">
        <v>92</v>
      </c>
      <c r="AY185" s="18" t="s">
        <v>198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373</v>
      </c>
      <c r="BM185" s="262" t="s">
        <v>3034</v>
      </c>
    </row>
    <row r="186" spans="1:65" s="2" customFormat="1" ht="37.8" customHeight="1">
      <c r="A186" s="41"/>
      <c r="B186" s="42"/>
      <c r="C186" s="275" t="s">
        <v>590</v>
      </c>
      <c r="D186" s="275" t="s">
        <v>210</v>
      </c>
      <c r="E186" s="276" t="s">
        <v>3035</v>
      </c>
      <c r="F186" s="277" t="s">
        <v>3036</v>
      </c>
      <c r="G186" s="278" t="s">
        <v>363</v>
      </c>
      <c r="H186" s="279">
        <v>16</v>
      </c>
      <c r="I186" s="280"/>
      <c r="J186" s="281">
        <f>ROUND(I186*H186,2)</f>
        <v>0</v>
      </c>
      <c r="K186" s="282"/>
      <c r="L186" s="283"/>
      <c r="M186" s="284" t="s">
        <v>1</v>
      </c>
      <c r="N186" s="285" t="s">
        <v>47</v>
      </c>
      <c r="O186" s="94"/>
      <c r="P186" s="260">
        <f>O186*H186</f>
        <v>0</v>
      </c>
      <c r="Q186" s="260">
        <v>0.042</v>
      </c>
      <c r="R186" s="260">
        <f>Q186*H186</f>
        <v>0.672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788</v>
      </c>
      <c r="AT186" s="262" t="s">
        <v>210</v>
      </c>
      <c r="AU186" s="262" t="s">
        <v>92</v>
      </c>
      <c r="AY186" s="18" t="s">
        <v>198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373</v>
      </c>
      <c r="BM186" s="262" t="s">
        <v>3037</v>
      </c>
    </row>
    <row r="187" spans="1:65" s="2" customFormat="1" ht="24.15" customHeight="1">
      <c r="A187" s="41"/>
      <c r="B187" s="42"/>
      <c r="C187" s="275" t="s">
        <v>594</v>
      </c>
      <c r="D187" s="275" t="s">
        <v>210</v>
      </c>
      <c r="E187" s="276" t="s">
        <v>3038</v>
      </c>
      <c r="F187" s="277" t="s">
        <v>3039</v>
      </c>
      <c r="G187" s="278" t="s">
        <v>363</v>
      </c>
      <c r="H187" s="279">
        <v>16</v>
      </c>
      <c r="I187" s="280"/>
      <c r="J187" s="281">
        <f>ROUND(I187*H187,2)</f>
        <v>0</v>
      </c>
      <c r="K187" s="282"/>
      <c r="L187" s="283"/>
      <c r="M187" s="284" t="s">
        <v>1</v>
      </c>
      <c r="N187" s="285" t="s">
        <v>47</v>
      </c>
      <c r="O187" s="94"/>
      <c r="P187" s="260">
        <f>O187*H187</f>
        <v>0</v>
      </c>
      <c r="Q187" s="260">
        <v>0.001</v>
      </c>
      <c r="R187" s="260">
        <f>Q187*H187</f>
        <v>0.016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788</v>
      </c>
      <c r="AT187" s="262" t="s">
        <v>210</v>
      </c>
      <c r="AU187" s="262" t="s">
        <v>92</v>
      </c>
      <c r="AY187" s="18" t="s">
        <v>198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373</v>
      </c>
      <c r="BM187" s="262" t="s">
        <v>3040</v>
      </c>
    </row>
    <row r="188" spans="1:65" s="2" customFormat="1" ht="16.5" customHeight="1">
      <c r="A188" s="41"/>
      <c r="B188" s="42"/>
      <c r="C188" s="250" t="s">
        <v>756</v>
      </c>
      <c r="D188" s="250" t="s">
        <v>200</v>
      </c>
      <c r="E188" s="251" t="s">
        <v>3041</v>
      </c>
      <c r="F188" s="252" t="s">
        <v>3042</v>
      </c>
      <c r="G188" s="253" t="s">
        <v>363</v>
      </c>
      <c r="H188" s="254">
        <v>2</v>
      </c>
      <c r="I188" s="255"/>
      <c r="J188" s="256">
        <f>ROUND(I188*H188,2)</f>
        <v>0</v>
      </c>
      <c r="K188" s="257"/>
      <c r="L188" s="44"/>
      <c r="M188" s="258" t="s">
        <v>1</v>
      </c>
      <c r="N188" s="259" t="s">
        <v>47</v>
      </c>
      <c r="O188" s="94"/>
      <c r="P188" s="260">
        <f>O188*H188</f>
        <v>0</v>
      </c>
      <c r="Q188" s="260">
        <v>0</v>
      </c>
      <c r="R188" s="260">
        <f>Q188*H188</f>
        <v>0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373</v>
      </c>
      <c r="AT188" s="262" t="s">
        <v>200</v>
      </c>
      <c r="AU188" s="262" t="s">
        <v>92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373</v>
      </c>
      <c r="BM188" s="262" t="s">
        <v>3043</v>
      </c>
    </row>
    <row r="189" spans="1:65" s="2" customFormat="1" ht="24.15" customHeight="1">
      <c r="A189" s="41"/>
      <c r="B189" s="42"/>
      <c r="C189" s="275" t="s">
        <v>1630</v>
      </c>
      <c r="D189" s="275" t="s">
        <v>210</v>
      </c>
      <c r="E189" s="276" t="s">
        <v>3044</v>
      </c>
      <c r="F189" s="277" t="s">
        <v>3045</v>
      </c>
      <c r="G189" s="278" t="s">
        <v>363</v>
      </c>
      <c r="H189" s="279">
        <v>2</v>
      </c>
      <c r="I189" s="280"/>
      <c r="J189" s="281">
        <f>ROUND(I189*H189,2)</f>
        <v>0</v>
      </c>
      <c r="K189" s="282"/>
      <c r="L189" s="283"/>
      <c r="M189" s="284" t="s">
        <v>1</v>
      </c>
      <c r="N189" s="285" t="s">
        <v>47</v>
      </c>
      <c r="O189" s="94"/>
      <c r="P189" s="260">
        <f>O189*H189</f>
        <v>0</v>
      </c>
      <c r="Q189" s="260">
        <v>0</v>
      </c>
      <c r="R189" s="260">
        <f>Q189*H189</f>
        <v>0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788</v>
      </c>
      <c r="AT189" s="262" t="s">
        <v>210</v>
      </c>
      <c r="AU189" s="262" t="s">
        <v>92</v>
      </c>
      <c r="AY189" s="18" t="s">
        <v>198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373</v>
      </c>
      <c r="BM189" s="262" t="s">
        <v>3046</v>
      </c>
    </row>
    <row r="190" spans="1:65" s="2" customFormat="1" ht="16.5" customHeight="1">
      <c r="A190" s="41"/>
      <c r="B190" s="42"/>
      <c r="C190" s="250" t="s">
        <v>604</v>
      </c>
      <c r="D190" s="250" t="s">
        <v>200</v>
      </c>
      <c r="E190" s="251" t="s">
        <v>3047</v>
      </c>
      <c r="F190" s="252" t="s">
        <v>3048</v>
      </c>
      <c r="G190" s="253" t="s">
        <v>363</v>
      </c>
      <c r="H190" s="254">
        <v>2</v>
      </c>
      <c r="I190" s="255"/>
      <c r="J190" s="256">
        <f>ROUND(I190*H190,2)</f>
        <v>0</v>
      </c>
      <c r="K190" s="257"/>
      <c r="L190" s="44"/>
      <c r="M190" s="258" t="s">
        <v>1</v>
      </c>
      <c r="N190" s="259" t="s">
        <v>47</v>
      </c>
      <c r="O190" s="94"/>
      <c r="P190" s="260">
        <f>O190*H190</f>
        <v>0</v>
      </c>
      <c r="Q190" s="260">
        <v>0</v>
      </c>
      <c r="R190" s="260">
        <f>Q190*H190</f>
        <v>0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373</v>
      </c>
      <c r="AT190" s="262" t="s">
        <v>200</v>
      </c>
      <c r="AU190" s="262" t="s">
        <v>92</v>
      </c>
      <c r="AY190" s="18" t="s">
        <v>198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373</v>
      </c>
      <c r="BM190" s="262" t="s">
        <v>3049</v>
      </c>
    </row>
    <row r="191" spans="1:65" s="2" customFormat="1" ht="21.75" customHeight="1">
      <c r="A191" s="41"/>
      <c r="B191" s="42"/>
      <c r="C191" s="275" t="s">
        <v>609</v>
      </c>
      <c r="D191" s="275" t="s">
        <v>210</v>
      </c>
      <c r="E191" s="276" t="s">
        <v>3050</v>
      </c>
      <c r="F191" s="277" t="s">
        <v>3051</v>
      </c>
      <c r="G191" s="278" t="s">
        <v>363</v>
      </c>
      <c r="H191" s="279">
        <v>2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47</v>
      </c>
      <c r="O191" s="94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788</v>
      </c>
      <c r="AT191" s="262" t="s">
        <v>210</v>
      </c>
      <c r="AU191" s="262" t="s">
        <v>92</v>
      </c>
      <c r="AY191" s="18" t="s">
        <v>198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373</v>
      </c>
      <c r="BM191" s="262" t="s">
        <v>3052</v>
      </c>
    </row>
    <row r="192" spans="1:65" s="2" customFormat="1" ht="24.15" customHeight="1">
      <c r="A192" s="41"/>
      <c r="B192" s="42"/>
      <c r="C192" s="250" t="s">
        <v>2597</v>
      </c>
      <c r="D192" s="250" t="s">
        <v>200</v>
      </c>
      <c r="E192" s="251" t="s">
        <v>2800</v>
      </c>
      <c r="F192" s="252" t="s">
        <v>2801</v>
      </c>
      <c r="G192" s="253" t="s">
        <v>363</v>
      </c>
      <c r="H192" s="254">
        <v>1</v>
      </c>
      <c r="I192" s="255"/>
      <c r="J192" s="256">
        <f>ROUND(I192*H192,2)</f>
        <v>0</v>
      </c>
      <c r="K192" s="257"/>
      <c r="L192" s="44"/>
      <c r="M192" s="258" t="s">
        <v>1</v>
      </c>
      <c r="N192" s="259" t="s">
        <v>47</v>
      </c>
      <c r="O192" s="94"/>
      <c r="P192" s="260">
        <f>O192*H192</f>
        <v>0</v>
      </c>
      <c r="Q192" s="260">
        <v>0</v>
      </c>
      <c r="R192" s="260">
        <f>Q192*H192</f>
        <v>0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373</v>
      </c>
      <c r="AT192" s="262" t="s">
        <v>200</v>
      </c>
      <c r="AU192" s="262" t="s">
        <v>92</v>
      </c>
      <c r="AY192" s="18" t="s">
        <v>198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373</v>
      </c>
      <c r="BM192" s="262" t="s">
        <v>3053</v>
      </c>
    </row>
    <row r="193" spans="1:65" s="2" customFormat="1" ht="24.15" customHeight="1">
      <c r="A193" s="41"/>
      <c r="B193" s="42"/>
      <c r="C193" s="250" t="s">
        <v>766</v>
      </c>
      <c r="D193" s="250" t="s">
        <v>200</v>
      </c>
      <c r="E193" s="251" t="s">
        <v>2803</v>
      </c>
      <c r="F193" s="252" t="s">
        <v>2804</v>
      </c>
      <c r="G193" s="253" t="s">
        <v>363</v>
      </c>
      <c r="H193" s="254">
        <v>2</v>
      </c>
      <c r="I193" s="255"/>
      <c r="J193" s="256">
        <f>ROUND(I193*H193,2)</f>
        <v>0</v>
      </c>
      <c r="K193" s="257"/>
      <c r="L193" s="44"/>
      <c r="M193" s="258" t="s">
        <v>1</v>
      </c>
      <c r="N193" s="259" t="s">
        <v>47</v>
      </c>
      <c r="O193" s="94"/>
      <c r="P193" s="260">
        <f>O193*H193</f>
        <v>0</v>
      </c>
      <c r="Q193" s="260">
        <v>0</v>
      </c>
      <c r="R193" s="260">
        <f>Q193*H193</f>
        <v>0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373</v>
      </c>
      <c r="AT193" s="262" t="s">
        <v>200</v>
      </c>
      <c r="AU193" s="262" t="s">
        <v>92</v>
      </c>
      <c r="AY193" s="18" t="s">
        <v>198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373</v>
      </c>
      <c r="BM193" s="262" t="s">
        <v>3054</v>
      </c>
    </row>
    <row r="194" spans="1:65" s="2" customFormat="1" ht="16.5" customHeight="1">
      <c r="A194" s="41"/>
      <c r="B194" s="42"/>
      <c r="C194" s="250" t="s">
        <v>632</v>
      </c>
      <c r="D194" s="250" t="s">
        <v>200</v>
      </c>
      <c r="E194" s="251" t="s">
        <v>2809</v>
      </c>
      <c r="F194" s="252" t="s">
        <v>2810</v>
      </c>
      <c r="G194" s="253" t="s">
        <v>219</v>
      </c>
      <c r="H194" s="254">
        <v>200</v>
      </c>
      <c r="I194" s="255"/>
      <c r="J194" s="256">
        <f>ROUND(I194*H194,2)</f>
        <v>0</v>
      </c>
      <c r="K194" s="257"/>
      <c r="L194" s="44"/>
      <c r="M194" s="258" t="s">
        <v>1</v>
      </c>
      <c r="N194" s="259" t="s">
        <v>47</v>
      </c>
      <c r="O194" s="94"/>
      <c r="P194" s="260">
        <f>O194*H194</f>
        <v>0</v>
      </c>
      <c r="Q194" s="260">
        <v>0</v>
      </c>
      <c r="R194" s="260">
        <f>Q194*H194</f>
        <v>0</v>
      </c>
      <c r="S194" s="260">
        <v>0</v>
      </c>
      <c r="T194" s="261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373</v>
      </c>
      <c r="AT194" s="262" t="s">
        <v>200</v>
      </c>
      <c r="AU194" s="262" t="s">
        <v>92</v>
      </c>
      <c r="AY194" s="18" t="s">
        <v>198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373</v>
      </c>
      <c r="BM194" s="262" t="s">
        <v>3055</v>
      </c>
    </row>
    <row r="195" spans="1:65" s="2" customFormat="1" ht="33" customHeight="1">
      <c r="A195" s="41"/>
      <c r="B195" s="42"/>
      <c r="C195" s="275" t="s">
        <v>1827</v>
      </c>
      <c r="D195" s="275" t="s">
        <v>210</v>
      </c>
      <c r="E195" s="276" t="s">
        <v>2506</v>
      </c>
      <c r="F195" s="277" t="s">
        <v>3056</v>
      </c>
      <c r="G195" s="278" t="s">
        <v>219</v>
      </c>
      <c r="H195" s="279">
        <v>168</v>
      </c>
      <c r="I195" s="280"/>
      <c r="J195" s="281">
        <f>ROUND(I195*H195,2)</f>
        <v>0</v>
      </c>
      <c r="K195" s="282"/>
      <c r="L195" s="283"/>
      <c r="M195" s="284" t="s">
        <v>1</v>
      </c>
      <c r="N195" s="285" t="s">
        <v>47</v>
      </c>
      <c r="O195" s="94"/>
      <c r="P195" s="260">
        <f>O195*H195</f>
        <v>0</v>
      </c>
      <c r="Q195" s="260">
        <v>0</v>
      </c>
      <c r="R195" s="260">
        <f>Q195*H195</f>
        <v>0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788</v>
      </c>
      <c r="AT195" s="262" t="s">
        <v>210</v>
      </c>
      <c r="AU195" s="262" t="s">
        <v>92</v>
      </c>
      <c r="AY195" s="18" t="s">
        <v>198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373</v>
      </c>
      <c r="BM195" s="262" t="s">
        <v>3057</v>
      </c>
    </row>
    <row r="196" spans="1:51" s="13" customFormat="1" ht="12">
      <c r="A196" s="13"/>
      <c r="B196" s="263"/>
      <c r="C196" s="264"/>
      <c r="D196" s="265" t="s">
        <v>206</v>
      </c>
      <c r="E196" s="266" t="s">
        <v>1</v>
      </c>
      <c r="F196" s="267" t="s">
        <v>3058</v>
      </c>
      <c r="G196" s="264"/>
      <c r="H196" s="268">
        <v>168</v>
      </c>
      <c r="I196" s="269"/>
      <c r="J196" s="264"/>
      <c r="K196" s="264"/>
      <c r="L196" s="270"/>
      <c r="M196" s="271"/>
      <c r="N196" s="272"/>
      <c r="O196" s="272"/>
      <c r="P196" s="272"/>
      <c r="Q196" s="272"/>
      <c r="R196" s="272"/>
      <c r="S196" s="272"/>
      <c r="T196" s="27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4" t="s">
        <v>206</v>
      </c>
      <c r="AU196" s="274" t="s">
        <v>92</v>
      </c>
      <c r="AV196" s="13" t="s">
        <v>92</v>
      </c>
      <c r="AW196" s="13" t="s">
        <v>35</v>
      </c>
      <c r="AX196" s="13" t="s">
        <v>90</v>
      </c>
      <c r="AY196" s="274" t="s">
        <v>198</v>
      </c>
    </row>
    <row r="197" spans="1:65" s="2" customFormat="1" ht="24.15" customHeight="1">
      <c r="A197" s="41"/>
      <c r="B197" s="42"/>
      <c r="C197" s="275" t="s">
        <v>1838</v>
      </c>
      <c r="D197" s="275" t="s">
        <v>210</v>
      </c>
      <c r="E197" s="276" t="s">
        <v>2726</v>
      </c>
      <c r="F197" s="277" t="s">
        <v>3059</v>
      </c>
      <c r="G197" s="278" t="s">
        <v>219</v>
      </c>
      <c r="H197" s="279">
        <v>42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47</v>
      </c>
      <c r="O197" s="94"/>
      <c r="P197" s="260">
        <f>O197*H197</f>
        <v>0</v>
      </c>
      <c r="Q197" s="260">
        <v>0</v>
      </c>
      <c r="R197" s="260">
        <f>Q197*H197</f>
        <v>0</v>
      </c>
      <c r="S197" s="260">
        <v>0</v>
      </c>
      <c r="T197" s="26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2" t="s">
        <v>788</v>
      </c>
      <c r="AT197" s="262" t="s">
        <v>210</v>
      </c>
      <c r="AU197" s="262" t="s">
        <v>92</v>
      </c>
      <c r="AY197" s="18" t="s">
        <v>198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8" t="s">
        <v>90</v>
      </c>
      <c r="BK197" s="154">
        <f>ROUND(I197*H197,2)</f>
        <v>0</v>
      </c>
      <c r="BL197" s="18" t="s">
        <v>373</v>
      </c>
      <c r="BM197" s="262" t="s">
        <v>3060</v>
      </c>
    </row>
    <row r="198" spans="1:51" s="13" customFormat="1" ht="12">
      <c r="A198" s="13"/>
      <c r="B198" s="263"/>
      <c r="C198" s="264"/>
      <c r="D198" s="265" t="s">
        <v>206</v>
      </c>
      <c r="E198" s="266" t="s">
        <v>1</v>
      </c>
      <c r="F198" s="267" t="s">
        <v>3061</v>
      </c>
      <c r="G198" s="264"/>
      <c r="H198" s="268">
        <v>42</v>
      </c>
      <c r="I198" s="269"/>
      <c r="J198" s="264"/>
      <c r="K198" s="264"/>
      <c r="L198" s="270"/>
      <c r="M198" s="271"/>
      <c r="N198" s="272"/>
      <c r="O198" s="272"/>
      <c r="P198" s="272"/>
      <c r="Q198" s="272"/>
      <c r="R198" s="272"/>
      <c r="S198" s="272"/>
      <c r="T198" s="27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4" t="s">
        <v>206</v>
      </c>
      <c r="AU198" s="274" t="s">
        <v>92</v>
      </c>
      <c r="AV198" s="13" t="s">
        <v>92</v>
      </c>
      <c r="AW198" s="13" t="s">
        <v>35</v>
      </c>
      <c r="AX198" s="13" t="s">
        <v>90</v>
      </c>
      <c r="AY198" s="274" t="s">
        <v>198</v>
      </c>
    </row>
    <row r="199" spans="1:65" s="2" customFormat="1" ht="16.5" customHeight="1">
      <c r="A199" s="41"/>
      <c r="B199" s="42"/>
      <c r="C199" s="250" t="s">
        <v>1831</v>
      </c>
      <c r="D199" s="250" t="s">
        <v>200</v>
      </c>
      <c r="E199" s="251" t="s">
        <v>3062</v>
      </c>
      <c r="F199" s="252" t="s">
        <v>3063</v>
      </c>
      <c r="G199" s="253" t="s">
        <v>219</v>
      </c>
      <c r="H199" s="254">
        <v>40</v>
      </c>
      <c r="I199" s="255"/>
      <c r="J199" s="256">
        <f>ROUND(I199*H199,2)</f>
        <v>0</v>
      </c>
      <c r="K199" s="257"/>
      <c r="L199" s="44"/>
      <c r="M199" s="258" t="s">
        <v>1</v>
      </c>
      <c r="N199" s="259" t="s">
        <v>47</v>
      </c>
      <c r="O199" s="94"/>
      <c r="P199" s="260">
        <f>O199*H199</f>
        <v>0</v>
      </c>
      <c r="Q199" s="260">
        <v>0</v>
      </c>
      <c r="R199" s="260">
        <f>Q199*H199</f>
        <v>0</v>
      </c>
      <c r="S199" s="260">
        <v>0</v>
      </c>
      <c r="T199" s="261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2" t="s">
        <v>373</v>
      </c>
      <c r="AT199" s="262" t="s">
        <v>200</v>
      </c>
      <c r="AU199" s="262" t="s">
        <v>92</v>
      </c>
      <c r="AY199" s="18" t="s">
        <v>198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8" t="s">
        <v>90</v>
      </c>
      <c r="BK199" s="154">
        <f>ROUND(I199*H199,2)</f>
        <v>0</v>
      </c>
      <c r="BL199" s="18" t="s">
        <v>373</v>
      </c>
      <c r="BM199" s="262" t="s">
        <v>3064</v>
      </c>
    </row>
    <row r="200" spans="1:65" s="2" customFormat="1" ht="21.75" customHeight="1">
      <c r="A200" s="41"/>
      <c r="B200" s="42"/>
      <c r="C200" s="275" t="s">
        <v>7</v>
      </c>
      <c r="D200" s="275" t="s">
        <v>210</v>
      </c>
      <c r="E200" s="276" t="s">
        <v>3065</v>
      </c>
      <c r="F200" s="277" t="s">
        <v>3066</v>
      </c>
      <c r="G200" s="278" t="s">
        <v>363</v>
      </c>
      <c r="H200" s="279">
        <v>20</v>
      </c>
      <c r="I200" s="280"/>
      <c r="J200" s="281">
        <f>ROUND(I200*H200,2)</f>
        <v>0</v>
      </c>
      <c r="K200" s="282"/>
      <c r="L200" s="283"/>
      <c r="M200" s="284" t="s">
        <v>1</v>
      </c>
      <c r="N200" s="285" t="s">
        <v>47</v>
      </c>
      <c r="O200" s="94"/>
      <c r="P200" s="260">
        <f>O200*H200</f>
        <v>0</v>
      </c>
      <c r="Q200" s="260">
        <v>0</v>
      </c>
      <c r="R200" s="260">
        <f>Q200*H200</f>
        <v>0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788</v>
      </c>
      <c r="AT200" s="262" t="s">
        <v>210</v>
      </c>
      <c r="AU200" s="262" t="s">
        <v>92</v>
      </c>
      <c r="AY200" s="18" t="s">
        <v>198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373</v>
      </c>
      <c r="BM200" s="262" t="s">
        <v>3067</v>
      </c>
    </row>
    <row r="201" spans="1:65" s="2" customFormat="1" ht="44.25" customHeight="1">
      <c r="A201" s="41"/>
      <c r="B201" s="42"/>
      <c r="C201" s="250" t="s">
        <v>1542</v>
      </c>
      <c r="D201" s="250" t="s">
        <v>200</v>
      </c>
      <c r="E201" s="251" t="s">
        <v>3068</v>
      </c>
      <c r="F201" s="252" t="s">
        <v>3069</v>
      </c>
      <c r="G201" s="253" t="s">
        <v>363</v>
      </c>
      <c r="H201" s="254">
        <v>4</v>
      </c>
      <c r="I201" s="255"/>
      <c r="J201" s="256">
        <f>ROUND(I201*H201,2)</f>
        <v>0</v>
      </c>
      <c r="K201" s="257"/>
      <c r="L201" s="44"/>
      <c r="M201" s="258" t="s">
        <v>1</v>
      </c>
      <c r="N201" s="259" t="s">
        <v>47</v>
      </c>
      <c r="O201" s="94"/>
      <c r="P201" s="260">
        <f>O201*H201</f>
        <v>0</v>
      </c>
      <c r="Q201" s="260">
        <v>0.00184</v>
      </c>
      <c r="R201" s="260">
        <f>Q201*H201</f>
        <v>0.00736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373</v>
      </c>
      <c r="AT201" s="262" t="s">
        <v>200</v>
      </c>
      <c r="AU201" s="262" t="s">
        <v>92</v>
      </c>
      <c r="AY201" s="18" t="s">
        <v>198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373</v>
      </c>
      <c r="BM201" s="262" t="s">
        <v>3070</v>
      </c>
    </row>
    <row r="202" spans="1:65" s="2" customFormat="1" ht="24.15" customHeight="1">
      <c r="A202" s="41"/>
      <c r="B202" s="42"/>
      <c r="C202" s="250" t="s">
        <v>1614</v>
      </c>
      <c r="D202" s="250" t="s">
        <v>200</v>
      </c>
      <c r="E202" s="251" t="s">
        <v>2840</v>
      </c>
      <c r="F202" s="252" t="s">
        <v>2841</v>
      </c>
      <c r="G202" s="253" t="s">
        <v>275</v>
      </c>
      <c r="H202" s="254">
        <v>1.151</v>
      </c>
      <c r="I202" s="255"/>
      <c r="J202" s="256">
        <f>ROUND(I202*H202,2)</f>
        <v>0</v>
      </c>
      <c r="K202" s="257"/>
      <c r="L202" s="44"/>
      <c r="M202" s="258" t="s">
        <v>1</v>
      </c>
      <c r="N202" s="259" t="s">
        <v>47</v>
      </c>
      <c r="O202" s="94"/>
      <c r="P202" s="260">
        <f>O202*H202</f>
        <v>0</v>
      </c>
      <c r="Q202" s="260">
        <v>0</v>
      </c>
      <c r="R202" s="260">
        <f>Q202*H202</f>
        <v>0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373</v>
      </c>
      <c r="AT202" s="262" t="s">
        <v>200</v>
      </c>
      <c r="AU202" s="262" t="s">
        <v>92</v>
      </c>
      <c r="AY202" s="18" t="s">
        <v>198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373</v>
      </c>
      <c r="BM202" s="262" t="s">
        <v>3071</v>
      </c>
    </row>
    <row r="203" spans="1:63" s="12" customFormat="1" ht="22.8" customHeight="1">
      <c r="A203" s="12"/>
      <c r="B203" s="236"/>
      <c r="C203" s="237"/>
      <c r="D203" s="238" t="s">
        <v>81</v>
      </c>
      <c r="E203" s="318" t="s">
        <v>2843</v>
      </c>
      <c r="F203" s="318" t="s">
        <v>2844</v>
      </c>
      <c r="G203" s="237"/>
      <c r="H203" s="237"/>
      <c r="I203" s="240"/>
      <c r="J203" s="319">
        <f>BK203</f>
        <v>0</v>
      </c>
      <c r="K203" s="237"/>
      <c r="L203" s="242"/>
      <c r="M203" s="243"/>
      <c r="N203" s="244"/>
      <c r="O203" s="244"/>
      <c r="P203" s="245">
        <f>SUM(P204:P208)</f>
        <v>0</v>
      </c>
      <c r="Q203" s="244"/>
      <c r="R203" s="245">
        <f>SUM(R204:R208)</f>
        <v>0.030000000000000002</v>
      </c>
      <c r="S203" s="244"/>
      <c r="T203" s="246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7" t="s">
        <v>92</v>
      </c>
      <c r="AT203" s="248" t="s">
        <v>81</v>
      </c>
      <c r="AU203" s="248" t="s">
        <v>90</v>
      </c>
      <c r="AY203" s="247" t="s">
        <v>198</v>
      </c>
      <c r="BK203" s="249">
        <f>SUM(BK204:BK208)</f>
        <v>0</v>
      </c>
    </row>
    <row r="204" spans="1:65" s="2" customFormat="1" ht="24.15" customHeight="1">
      <c r="A204" s="41"/>
      <c r="B204" s="42"/>
      <c r="C204" s="250" t="s">
        <v>1847</v>
      </c>
      <c r="D204" s="250" t="s">
        <v>200</v>
      </c>
      <c r="E204" s="251" t="s">
        <v>3072</v>
      </c>
      <c r="F204" s="252" t="s">
        <v>3073</v>
      </c>
      <c r="G204" s="253" t="s">
        <v>219</v>
      </c>
      <c r="H204" s="254">
        <v>500</v>
      </c>
      <c r="I204" s="255"/>
      <c r="J204" s="256">
        <f>ROUND(I204*H204,2)</f>
        <v>0</v>
      </c>
      <c r="K204" s="257"/>
      <c r="L204" s="44"/>
      <c r="M204" s="258" t="s">
        <v>1</v>
      </c>
      <c r="N204" s="259" t="s">
        <v>47</v>
      </c>
      <c r="O204" s="94"/>
      <c r="P204" s="260">
        <f>O204*H204</f>
        <v>0</v>
      </c>
      <c r="Q204" s="260">
        <v>0</v>
      </c>
      <c r="R204" s="260">
        <f>Q204*H204</f>
        <v>0</v>
      </c>
      <c r="S204" s="260">
        <v>0</v>
      </c>
      <c r="T204" s="26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2" t="s">
        <v>373</v>
      </c>
      <c r="AT204" s="262" t="s">
        <v>200</v>
      </c>
      <c r="AU204" s="262" t="s">
        <v>92</v>
      </c>
      <c r="AY204" s="18" t="s">
        <v>198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8" t="s">
        <v>90</v>
      </c>
      <c r="BK204" s="154">
        <f>ROUND(I204*H204,2)</f>
        <v>0</v>
      </c>
      <c r="BL204" s="18" t="s">
        <v>373</v>
      </c>
      <c r="BM204" s="262" t="s">
        <v>3074</v>
      </c>
    </row>
    <row r="205" spans="1:65" s="2" customFormat="1" ht="21.75" customHeight="1">
      <c r="A205" s="41"/>
      <c r="B205" s="42"/>
      <c r="C205" s="275" t="s">
        <v>517</v>
      </c>
      <c r="D205" s="275" t="s">
        <v>210</v>
      </c>
      <c r="E205" s="276" t="s">
        <v>3075</v>
      </c>
      <c r="F205" s="277" t="s">
        <v>3076</v>
      </c>
      <c r="G205" s="278" t="s">
        <v>219</v>
      </c>
      <c r="H205" s="279">
        <v>600</v>
      </c>
      <c r="I205" s="280"/>
      <c r="J205" s="281">
        <f>ROUND(I205*H205,2)</f>
        <v>0</v>
      </c>
      <c r="K205" s="282"/>
      <c r="L205" s="283"/>
      <c r="M205" s="284" t="s">
        <v>1</v>
      </c>
      <c r="N205" s="285" t="s">
        <v>47</v>
      </c>
      <c r="O205" s="94"/>
      <c r="P205" s="260">
        <f>O205*H205</f>
        <v>0</v>
      </c>
      <c r="Q205" s="260">
        <v>5E-05</v>
      </c>
      <c r="R205" s="260">
        <f>Q205*H205</f>
        <v>0.030000000000000002</v>
      </c>
      <c r="S205" s="260">
        <v>0</v>
      </c>
      <c r="T205" s="26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2" t="s">
        <v>788</v>
      </c>
      <c r="AT205" s="262" t="s">
        <v>210</v>
      </c>
      <c r="AU205" s="262" t="s">
        <v>92</v>
      </c>
      <c r="AY205" s="18" t="s">
        <v>198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90</v>
      </c>
      <c r="BK205" s="154">
        <f>ROUND(I205*H205,2)</f>
        <v>0</v>
      </c>
      <c r="BL205" s="18" t="s">
        <v>373</v>
      </c>
      <c r="BM205" s="262" t="s">
        <v>3077</v>
      </c>
    </row>
    <row r="206" spans="1:51" s="13" customFormat="1" ht="12">
      <c r="A206" s="13"/>
      <c r="B206" s="263"/>
      <c r="C206" s="264"/>
      <c r="D206" s="265" t="s">
        <v>206</v>
      </c>
      <c r="E206" s="266" t="s">
        <v>1</v>
      </c>
      <c r="F206" s="267" t="s">
        <v>3078</v>
      </c>
      <c r="G206" s="264"/>
      <c r="H206" s="268">
        <v>600</v>
      </c>
      <c r="I206" s="269"/>
      <c r="J206" s="264"/>
      <c r="K206" s="264"/>
      <c r="L206" s="270"/>
      <c r="M206" s="271"/>
      <c r="N206" s="272"/>
      <c r="O206" s="272"/>
      <c r="P206" s="272"/>
      <c r="Q206" s="272"/>
      <c r="R206" s="272"/>
      <c r="S206" s="272"/>
      <c r="T206" s="27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4" t="s">
        <v>206</v>
      </c>
      <c r="AU206" s="274" t="s">
        <v>92</v>
      </c>
      <c r="AV206" s="13" t="s">
        <v>92</v>
      </c>
      <c r="AW206" s="13" t="s">
        <v>35</v>
      </c>
      <c r="AX206" s="13" t="s">
        <v>90</v>
      </c>
      <c r="AY206" s="274" t="s">
        <v>198</v>
      </c>
    </row>
    <row r="207" spans="1:65" s="2" customFormat="1" ht="16.5" customHeight="1">
      <c r="A207" s="41"/>
      <c r="B207" s="42"/>
      <c r="C207" s="250" t="s">
        <v>622</v>
      </c>
      <c r="D207" s="250" t="s">
        <v>200</v>
      </c>
      <c r="E207" s="251" t="s">
        <v>3079</v>
      </c>
      <c r="F207" s="252" t="s">
        <v>3080</v>
      </c>
      <c r="G207" s="253" t="s">
        <v>363</v>
      </c>
      <c r="H207" s="254">
        <v>2</v>
      </c>
      <c r="I207" s="255"/>
      <c r="J207" s="256">
        <f>ROUND(I207*H207,2)</f>
        <v>0</v>
      </c>
      <c r="K207" s="257"/>
      <c r="L207" s="44"/>
      <c r="M207" s="258" t="s">
        <v>1</v>
      </c>
      <c r="N207" s="259" t="s">
        <v>47</v>
      </c>
      <c r="O207" s="94"/>
      <c r="P207" s="260">
        <f>O207*H207</f>
        <v>0</v>
      </c>
      <c r="Q207" s="260">
        <v>0</v>
      </c>
      <c r="R207" s="260">
        <f>Q207*H207</f>
        <v>0</v>
      </c>
      <c r="S207" s="260">
        <v>0</v>
      </c>
      <c r="T207" s="26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2" t="s">
        <v>373</v>
      </c>
      <c r="AT207" s="262" t="s">
        <v>200</v>
      </c>
      <c r="AU207" s="262" t="s">
        <v>92</v>
      </c>
      <c r="AY207" s="18" t="s">
        <v>198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90</v>
      </c>
      <c r="BK207" s="154">
        <f>ROUND(I207*H207,2)</f>
        <v>0</v>
      </c>
      <c r="BL207" s="18" t="s">
        <v>373</v>
      </c>
      <c r="BM207" s="262" t="s">
        <v>3081</v>
      </c>
    </row>
    <row r="208" spans="1:65" s="2" customFormat="1" ht="16.5" customHeight="1">
      <c r="A208" s="41"/>
      <c r="B208" s="42"/>
      <c r="C208" s="275" t="s">
        <v>1569</v>
      </c>
      <c r="D208" s="275" t="s">
        <v>210</v>
      </c>
      <c r="E208" s="276" t="s">
        <v>3082</v>
      </c>
      <c r="F208" s="277" t="s">
        <v>3083</v>
      </c>
      <c r="G208" s="278" t="s">
        <v>363</v>
      </c>
      <c r="H208" s="279">
        <v>2</v>
      </c>
      <c r="I208" s="280"/>
      <c r="J208" s="281">
        <f>ROUND(I208*H208,2)</f>
        <v>0</v>
      </c>
      <c r="K208" s="282"/>
      <c r="L208" s="283"/>
      <c r="M208" s="284" t="s">
        <v>1</v>
      </c>
      <c r="N208" s="285" t="s">
        <v>47</v>
      </c>
      <c r="O208" s="94"/>
      <c r="P208" s="260">
        <f>O208*H208</f>
        <v>0</v>
      </c>
      <c r="Q208" s="260">
        <v>0</v>
      </c>
      <c r="R208" s="260">
        <f>Q208*H208</f>
        <v>0</v>
      </c>
      <c r="S208" s="260">
        <v>0</v>
      </c>
      <c r="T208" s="261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2" t="s">
        <v>788</v>
      </c>
      <c r="AT208" s="262" t="s">
        <v>210</v>
      </c>
      <c r="AU208" s="262" t="s">
        <v>92</v>
      </c>
      <c r="AY208" s="18" t="s">
        <v>198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90</v>
      </c>
      <c r="BK208" s="154">
        <f>ROUND(I208*H208,2)</f>
        <v>0</v>
      </c>
      <c r="BL208" s="18" t="s">
        <v>373</v>
      </c>
      <c r="BM208" s="262" t="s">
        <v>3084</v>
      </c>
    </row>
    <row r="209" spans="1:63" s="12" customFormat="1" ht="25.9" customHeight="1">
      <c r="A209" s="12"/>
      <c r="B209" s="236"/>
      <c r="C209" s="237"/>
      <c r="D209" s="238" t="s">
        <v>81</v>
      </c>
      <c r="E209" s="239" t="s">
        <v>210</v>
      </c>
      <c r="F209" s="239" t="s">
        <v>1718</v>
      </c>
      <c r="G209" s="237"/>
      <c r="H209" s="237"/>
      <c r="I209" s="240"/>
      <c r="J209" s="241">
        <f>BK209</f>
        <v>0</v>
      </c>
      <c r="K209" s="237"/>
      <c r="L209" s="242"/>
      <c r="M209" s="243"/>
      <c r="N209" s="244"/>
      <c r="O209" s="244"/>
      <c r="P209" s="245">
        <f>P210</f>
        <v>0</v>
      </c>
      <c r="Q209" s="244"/>
      <c r="R209" s="245">
        <f>R210</f>
        <v>0.020217000000000002</v>
      </c>
      <c r="S209" s="244"/>
      <c r="T209" s="246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7" t="s">
        <v>281</v>
      </c>
      <c r="AT209" s="248" t="s">
        <v>81</v>
      </c>
      <c r="AU209" s="248" t="s">
        <v>82</v>
      </c>
      <c r="AY209" s="247" t="s">
        <v>198</v>
      </c>
      <c r="BK209" s="249">
        <f>BK210</f>
        <v>0</v>
      </c>
    </row>
    <row r="210" spans="1:63" s="12" customFormat="1" ht="22.8" customHeight="1">
      <c r="A210" s="12"/>
      <c r="B210" s="236"/>
      <c r="C210" s="237"/>
      <c r="D210" s="238" t="s">
        <v>81</v>
      </c>
      <c r="E210" s="318" t="s">
        <v>2870</v>
      </c>
      <c r="F210" s="318" t="s">
        <v>2871</v>
      </c>
      <c r="G210" s="237"/>
      <c r="H210" s="237"/>
      <c r="I210" s="240"/>
      <c r="J210" s="319">
        <f>BK210</f>
        <v>0</v>
      </c>
      <c r="K210" s="237"/>
      <c r="L210" s="242"/>
      <c r="M210" s="243"/>
      <c r="N210" s="244"/>
      <c r="O210" s="244"/>
      <c r="P210" s="245">
        <f>SUM(P211:P222)</f>
        <v>0</v>
      </c>
      <c r="Q210" s="244"/>
      <c r="R210" s="245">
        <f>SUM(R211:R222)</f>
        <v>0.020217000000000002</v>
      </c>
      <c r="S210" s="244"/>
      <c r="T210" s="246">
        <f>SUM(T211:T222)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47" t="s">
        <v>281</v>
      </c>
      <c r="AT210" s="248" t="s">
        <v>81</v>
      </c>
      <c r="AU210" s="248" t="s">
        <v>90</v>
      </c>
      <c r="AY210" s="247" t="s">
        <v>198</v>
      </c>
      <c r="BK210" s="249">
        <f>SUM(BK211:BK222)</f>
        <v>0</v>
      </c>
    </row>
    <row r="211" spans="1:65" s="2" customFormat="1" ht="24.15" customHeight="1">
      <c r="A211" s="41"/>
      <c r="B211" s="42"/>
      <c r="C211" s="250" t="s">
        <v>1594</v>
      </c>
      <c r="D211" s="250" t="s">
        <v>200</v>
      </c>
      <c r="E211" s="251" t="s">
        <v>2883</v>
      </c>
      <c r="F211" s="252" t="s">
        <v>2884</v>
      </c>
      <c r="G211" s="253" t="s">
        <v>219</v>
      </c>
      <c r="H211" s="254">
        <v>34</v>
      </c>
      <c r="I211" s="255"/>
      <c r="J211" s="256">
        <f>ROUND(I211*H211,2)</f>
        <v>0</v>
      </c>
      <c r="K211" s="257"/>
      <c r="L211" s="44"/>
      <c r="M211" s="258" t="s">
        <v>1</v>
      </c>
      <c r="N211" s="259" t="s">
        <v>47</v>
      </c>
      <c r="O211" s="94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2" t="s">
        <v>1634</v>
      </c>
      <c r="AT211" s="262" t="s">
        <v>200</v>
      </c>
      <c r="AU211" s="262" t="s">
        <v>92</v>
      </c>
      <c r="AY211" s="18" t="s">
        <v>198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8" t="s">
        <v>90</v>
      </c>
      <c r="BK211" s="154">
        <f>ROUND(I211*H211,2)</f>
        <v>0</v>
      </c>
      <c r="BL211" s="18" t="s">
        <v>1634</v>
      </c>
      <c r="BM211" s="262" t="s">
        <v>3085</v>
      </c>
    </row>
    <row r="212" spans="1:65" s="2" customFormat="1" ht="37.8" customHeight="1">
      <c r="A212" s="41"/>
      <c r="B212" s="42"/>
      <c r="C212" s="250" t="s">
        <v>486</v>
      </c>
      <c r="D212" s="250" t="s">
        <v>200</v>
      </c>
      <c r="E212" s="251" t="s">
        <v>2886</v>
      </c>
      <c r="F212" s="252" t="s">
        <v>2887</v>
      </c>
      <c r="G212" s="253" t="s">
        <v>260</v>
      </c>
      <c r="H212" s="254">
        <v>1.202</v>
      </c>
      <c r="I212" s="255"/>
      <c r="J212" s="256">
        <f>ROUND(I212*H212,2)</f>
        <v>0</v>
      </c>
      <c r="K212" s="257"/>
      <c r="L212" s="44"/>
      <c r="M212" s="258" t="s">
        <v>1</v>
      </c>
      <c r="N212" s="259" t="s">
        <v>47</v>
      </c>
      <c r="O212" s="94"/>
      <c r="P212" s="260">
        <f>O212*H212</f>
        <v>0</v>
      </c>
      <c r="Q212" s="260">
        <v>0</v>
      </c>
      <c r="R212" s="260">
        <f>Q212*H212</f>
        <v>0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1634</v>
      </c>
      <c r="AT212" s="262" t="s">
        <v>200</v>
      </c>
      <c r="AU212" s="262" t="s">
        <v>92</v>
      </c>
      <c r="AY212" s="18" t="s">
        <v>198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1634</v>
      </c>
      <c r="BM212" s="262" t="s">
        <v>3086</v>
      </c>
    </row>
    <row r="213" spans="1:65" s="2" customFormat="1" ht="37.8" customHeight="1">
      <c r="A213" s="41"/>
      <c r="B213" s="42"/>
      <c r="C213" s="250" t="s">
        <v>613</v>
      </c>
      <c r="D213" s="250" t="s">
        <v>200</v>
      </c>
      <c r="E213" s="251" t="s">
        <v>2890</v>
      </c>
      <c r="F213" s="252" t="s">
        <v>2891</v>
      </c>
      <c r="G213" s="253" t="s">
        <v>260</v>
      </c>
      <c r="H213" s="254">
        <v>12.02</v>
      </c>
      <c r="I213" s="255"/>
      <c r="J213" s="256">
        <f>ROUND(I213*H213,2)</f>
        <v>0</v>
      </c>
      <c r="K213" s="257"/>
      <c r="L213" s="44"/>
      <c r="M213" s="258" t="s">
        <v>1</v>
      </c>
      <c r="N213" s="259" t="s">
        <v>47</v>
      </c>
      <c r="O213" s="94"/>
      <c r="P213" s="260">
        <f>O213*H213</f>
        <v>0</v>
      </c>
      <c r="Q213" s="260">
        <v>0</v>
      </c>
      <c r="R213" s="260">
        <f>Q213*H213</f>
        <v>0</v>
      </c>
      <c r="S213" s="260">
        <v>0</v>
      </c>
      <c r="T213" s="26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2" t="s">
        <v>1634</v>
      </c>
      <c r="AT213" s="262" t="s">
        <v>200</v>
      </c>
      <c r="AU213" s="262" t="s">
        <v>92</v>
      </c>
      <c r="AY213" s="18" t="s">
        <v>198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90</v>
      </c>
      <c r="BK213" s="154">
        <f>ROUND(I213*H213,2)</f>
        <v>0</v>
      </c>
      <c r="BL213" s="18" t="s">
        <v>1634</v>
      </c>
      <c r="BM213" s="262" t="s">
        <v>3087</v>
      </c>
    </row>
    <row r="214" spans="1:51" s="13" customFormat="1" ht="12">
      <c r="A214" s="13"/>
      <c r="B214" s="263"/>
      <c r="C214" s="264"/>
      <c r="D214" s="265" t="s">
        <v>206</v>
      </c>
      <c r="E214" s="266" t="s">
        <v>1</v>
      </c>
      <c r="F214" s="267" t="s">
        <v>3088</v>
      </c>
      <c r="G214" s="264"/>
      <c r="H214" s="268">
        <v>12.02</v>
      </c>
      <c r="I214" s="269"/>
      <c r="J214" s="264"/>
      <c r="K214" s="264"/>
      <c r="L214" s="270"/>
      <c r="M214" s="271"/>
      <c r="N214" s="272"/>
      <c r="O214" s="272"/>
      <c r="P214" s="272"/>
      <c r="Q214" s="272"/>
      <c r="R214" s="272"/>
      <c r="S214" s="272"/>
      <c r="T214" s="27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4" t="s">
        <v>206</v>
      </c>
      <c r="AU214" s="274" t="s">
        <v>92</v>
      </c>
      <c r="AV214" s="13" t="s">
        <v>92</v>
      </c>
      <c r="AW214" s="13" t="s">
        <v>35</v>
      </c>
      <c r="AX214" s="13" t="s">
        <v>90</v>
      </c>
      <c r="AY214" s="274" t="s">
        <v>198</v>
      </c>
    </row>
    <row r="215" spans="1:65" s="2" customFormat="1" ht="24.15" customHeight="1">
      <c r="A215" s="41"/>
      <c r="B215" s="42"/>
      <c r="C215" s="250" t="s">
        <v>1634</v>
      </c>
      <c r="D215" s="250" t="s">
        <v>200</v>
      </c>
      <c r="E215" s="251" t="s">
        <v>2901</v>
      </c>
      <c r="F215" s="252" t="s">
        <v>2902</v>
      </c>
      <c r="G215" s="253" t="s">
        <v>219</v>
      </c>
      <c r="H215" s="254">
        <v>34</v>
      </c>
      <c r="I215" s="255"/>
      <c r="J215" s="256">
        <f>ROUND(I215*H215,2)</f>
        <v>0</v>
      </c>
      <c r="K215" s="257"/>
      <c r="L215" s="44"/>
      <c r="M215" s="258" t="s">
        <v>1</v>
      </c>
      <c r="N215" s="259" t="s">
        <v>47</v>
      </c>
      <c r="O215" s="94"/>
      <c r="P215" s="260">
        <f>O215*H215</f>
        <v>0</v>
      </c>
      <c r="Q215" s="260">
        <v>0</v>
      </c>
      <c r="R215" s="260">
        <f>Q215*H215</f>
        <v>0</v>
      </c>
      <c r="S215" s="260">
        <v>0</v>
      </c>
      <c r="T215" s="26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2" t="s">
        <v>1634</v>
      </c>
      <c r="AT215" s="262" t="s">
        <v>200</v>
      </c>
      <c r="AU215" s="262" t="s">
        <v>92</v>
      </c>
      <c r="AY215" s="18" t="s">
        <v>198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8" t="s">
        <v>90</v>
      </c>
      <c r="BK215" s="154">
        <f>ROUND(I215*H215,2)</f>
        <v>0</v>
      </c>
      <c r="BL215" s="18" t="s">
        <v>1634</v>
      </c>
      <c r="BM215" s="262" t="s">
        <v>3089</v>
      </c>
    </row>
    <row r="216" spans="1:65" s="2" customFormat="1" ht="16.5" customHeight="1">
      <c r="A216" s="41"/>
      <c r="B216" s="42"/>
      <c r="C216" s="250" t="s">
        <v>761</v>
      </c>
      <c r="D216" s="250" t="s">
        <v>200</v>
      </c>
      <c r="E216" s="251" t="s">
        <v>2908</v>
      </c>
      <c r="F216" s="252" t="s">
        <v>2909</v>
      </c>
      <c r="G216" s="253" t="s">
        <v>203</v>
      </c>
      <c r="H216" s="254">
        <v>11.9</v>
      </c>
      <c r="I216" s="255"/>
      <c r="J216" s="256">
        <f>ROUND(I216*H216,2)</f>
        <v>0</v>
      </c>
      <c r="K216" s="257"/>
      <c r="L216" s="44"/>
      <c r="M216" s="258" t="s">
        <v>1</v>
      </c>
      <c r="N216" s="259" t="s">
        <v>47</v>
      </c>
      <c r="O216" s="94"/>
      <c r="P216" s="260">
        <f>O216*H216</f>
        <v>0</v>
      </c>
      <c r="Q216" s="260">
        <v>3E-05</v>
      </c>
      <c r="R216" s="260">
        <f>Q216*H216</f>
        <v>0.000357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1634</v>
      </c>
      <c r="AT216" s="262" t="s">
        <v>200</v>
      </c>
      <c r="AU216" s="262" t="s">
        <v>92</v>
      </c>
      <c r="AY216" s="18" t="s">
        <v>198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1634</v>
      </c>
      <c r="BM216" s="262" t="s">
        <v>3090</v>
      </c>
    </row>
    <row r="217" spans="1:51" s="13" customFormat="1" ht="12">
      <c r="A217" s="13"/>
      <c r="B217" s="263"/>
      <c r="C217" s="264"/>
      <c r="D217" s="265" t="s">
        <v>206</v>
      </c>
      <c r="E217" s="266" t="s">
        <v>1</v>
      </c>
      <c r="F217" s="267" t="s">
        <v>3091</v>
      </c>
      <c r="G217" s="264"/>
      <c r="H217" s="268">
        <v>11.9</v>
      </c>
      <c r="I217" s="269"/>
      <c r="J217" s="264"/>
      <c r="K217" s="264"/>
      <c r="L217" s="270"/>
      <c r="M217" s="271"/>
      <c r="N217" s="272"/>
      <c r="O217" s="272"/>
      <c r="P217" s="272"/>
      <c r="Q217" s="272"/>
      <c r="R217" s="272"/>
      <c r="S217" s="272"/>
      <c r="T217" s="27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4" t="s">
        <v>206</v>
      </c>
      <c r="AU217" s="274" t="s">
        <v>92</v>
      </c>
      <c r="AV217" s="13" t="s">
        <v>92</v>
      </c>
      <c r="AW217" s="13" t="s">
        <v>35</v>
      </c>
      <c r="AX217" s="13" t="s">
        <v>90</v>
      </c>
      <c r="AY217" s="274" t="s">
        <v>198</v>
      </c>
    </row>
    <row r="218" spans="1:65" s="2" customFormat="1" ht="24.15" customHeight="1">
      <c r="A218" s="41"/>
      <c r="B218" s="42"/>
      <c r="C218" s="250" t="s">
        <v>1598</v>
      </c>
      <c r="D218" s="250" t="s">
        <v>200</v>
      </c>
      <c r="E218" s="251" t="s">
        <v>2912</v>
      </c>
      <c r="F218" s="252" t="s">
        <v>2913</v>
      </c>
      <c r="G218" s="253" t="s">
        <v>219</v>
      </c>
      <c r="H218" s="254">
        <v>34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1634</v>
      </c>
      <c r="AT218" s="262" t="s">
        <v>200</v>
      </c>
      <c r="AU218" s="262" t="s">
        <v>92</v>
      </c>
      <c r="AY218" s="18" t="s">
        <v>198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1634</v>
      </c>
      <c r="BM218" s="262" t="s">
        <v>3092</v>
      </c>
    </row>
    <row r="219" spans="1:65" s="2" customFormat="1" ht="16.5" customHeight="1">
      <c r="A219" s="41"/>
      <c r="B219" s="42"/>
      <c r="C219" s="250" t="s">
        <v>1602</v>
      </c>
      <c r="D219" s="250" t="s">
        <v>200</v>
      </c>
      <c r="E219" s="251" t="s">
        <v>3093</v>
      </c>
      <c r="F219" s="252" t="s">
        <v>3094</v>
      </c>
      <c r="G219" s="253" t="s">
        <v>219</v>
      </c>
      <c r="H219" s="254">
        <v>34</v>
      </c>
      <c r="I219" s="255"/>
      <c r="J219" s="256">
        <f>ROUND(I219*H219,2)</f>
        <v>0</v>
      </c>
      <c r="K219" s="257"/>
      <c r="L219" s="44"/>
      <c r="M219" s="258" t="s">
        <v>1</v>
      </c>
      <c r="N219" s="259" t="s">
        <v>47</v>
      </c>
      <c r="O219" s="94"/>
      <c r="P219" s="260">
        <f>O219*H219</f>
        <v>0</v>
      </c>
      <c r="Q219" s="260">
        <v>9E-05</v>
      </c>
      <c r="R219" s="260">
        <f>Q219*H219</f>
        <v>0.0030600000000000002</v>
      </c>
      <c r="S219" s="260">
        <v>0</v>
      </c>
      <c r="T219" s="26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2" t="s">
        <v>1634</v>
      </c>
      <c r="AT219" s="262" t="s">
        <v>200</v>
      </c>
      <c r="AU219" s="262" t="s">
        <v>92</v>
      </c>
      <c r="AY219" s="18" t="s">
        <v>198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8" t="s">
        <v>90</v>
      </c>
      <c r="BK219" s="154">
        <f>ROUND(I219*H219,2)</f>
        <v>0</v>
      </c>
      <c r="BL219" s="18" t="s">
        <v>1634</v>
      </c>
      <c r="BM219" s="262" t="s">
        <v>3095</v>
      </c>
    </row>
    <row r="220" spans="1:65" s="2" customFormat="1" ht="24.15" customHeight="1">
      <c r="A220" s="41"/>
      <c r="B220" s="42"/>
      <c r="C220" s="250" t="s">
        <v>1606</v>
      </c>
      <c r="D220" s="250" t="s">
        <v>200</v>
      </c>
      <c r="E220" s="251" t="s">
        <v>3096</v>
      </c>
      <c r="F220" s="252" t="s">
        <v>3097</v>
      </c>
      <c r="G220" s="253" t="s">
        <v>219</v>
      </c>
      <c r="H220" s="254">
        <v>40</v>
      </c>
      <c r="I220" s="255"/>
      <c r="J220" s="256">
        <f>ROUND(I220*H220,2)</f>
        <v>0</v>
      </c>
      <c r="K220" s="257"/>
      <c r="L220" s="44"/>
      <c r="M220" s="258" t="s">
        <v>1</v>
      </c>
      <c r="N220" s="259" t="s">
        <v>47</v>
      </c>
      <c r="O220" s="94"/>
      <c r="P220" s="260">
        <f>O220*H220</f>
        <v>0</v>
      </c>
      <c r="Q220" s="260">
        <v>0</v>
      </c>
      <c r="R220" s="260">
        <f>Q220*H220</f>
        <v>0</v>
      </c>
      <c r="S220" s="260">
        <v>0</v>
      </c>
      <c r="T220" s="261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2" t="s">
        <v>1634</v>
      </c>
      <c r="AT220" s="262" t="s">
        <v>200</v>
      </c>
      <c r="AU220" s="262" t="s">
        <v>92</v>
      </c>
      <c r="AY220" s="18" t="s">
        <v>198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8" t="s">
        <v>90</v>
      </c>
      <c r="BK220" s="154">
        <f>ROUND(I220*H220,2)</f>
        <v>0</v>
      </c>
      <c r="BL220" s="18" t="s">
        <v>1634</v>
      </c>
      <c r="BM220" s="262" t="s">
        <v>3098</v>
      </c>
    </row>
    <row r="221" spans="1:65" s="2" customFormat="1" ht="24.15" customHeight="1">
      <c r="A221" s="41"/>
      <c r="B221" s="42"/>
      <c r="C221" s="275" t="s">
        <v>1610</v>
      </c>
      <c r="D221" s="275" t="s">
        <v>210</v>
      </c>
      <c r="E221" s="276" t="s">
        <v>3099</v>
      </c>
      <c r="F221" s="277" t="s">
        <v>3100</v>
      </c>
      <c r="G221" s="278" t="s">
        <v>219</v>
      </c>
      <c r="H221" s="279">
        <v>42</v>
      </c>
      <c r="I221" s="280"/>
      <c r="J221" s="281">
        <f>ROUND(I221*H221,2)</f>
        <v>0</v>
      </c>
      <c r="K221" s="282"/>
      <c r="L221" s="283"/>
      <c r="M221" s="284" t="s">
        <v>1</v>
      </c>
      <c r="N221" s="285" t="s">
        <v>47</v>
      </c>
      <c r="O221" s="94"/>
      <c r="P221" s="260">
        <f>O221*H221</f>
        <v>0</v>
      </c>
      <c r="Q221" s="260">
        <v>0.0004</v>
      </c>
      <c r="R221" s="260">
        <f>Q221*H221</f>
        <v>0.016800000000000002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699</v>
      </c>
      <c r="AT221" s="262" t="s">
        <v>210</v>
      </c>
      <c r="AU221" s="262" t="s">
        <v>92</v>
      </c>
      <c r="AY221" s="18" t="s">
        <v>198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699</v>
      </c>
      <c r="BM221" s="262" t="s">
        <v>3101</v>
      </c>
    </row>
    <row r="222" spans="1:51" s="13" customFormat="1" ht="12">
      <c r="A222" s="13"/>
      <c r="B222" s="263"/>
      <c r="C222" s="264"/>
      <c r="D222" s="265" t="s">
        <v>206</v>
      </c>
      <c r="E222" s="266" t="s">
        <v>1</v>
      </c>
      <c r="F222" s="267" t="s">
        <v>3061</v>
      </c>
      <c r="G222" s="264"/>
      <c r="H222" s="268">
        <v>42</v>
      </c>
      <c r="I222" s="269"/>
      <c r="J222" s="264"/>
      <c r="K222" s="264"/>
      <c r="L222" s="270"/>
      <c r="M222" s="328"/>
      <c r="N222" s="329"/>
      <c r="O222" s="329"/>
      <c r="P222" s="329"/>
      <c r="Q222" s="329"/>
      <c r="R222" s="329"/>
      <c r="S222" s="329"/>
      <c r="T222" s="3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4" t="s">
        <v>206</v>
      </c>
      <c r="AU222" s="274" t="s">
        <v>92</v>
      </c>
      <c r="AV222" s="13" t="s">
        <v>92</v>
      </c>
      <c r="AW222" s="13" t="s">
        <v>35</v>
      </c>
      <c r="AX222" s="13" t="s">
        <v>90</v>
      </c>
      <c r="AY222" s="274" t="s">
        <v>198</v>
      </c>
    </row>
    <row r="223" spans="1:31" s="2" customFormat="1" ht="6.95" customHeight="1">
      <c r="A223" s="41"/>
      <c r="B223" s="69"/>
      <c r="C223" s="70"/>
      <c r="D223" s="70"/>
      <c r="E223" s="70"/>
      <c r="F223" s="70"/>
      <c r="G223" s="70"/>
      <c r="H223" s="70"/>
      <c r="I223" s="70"/>
      <c r="J223" s="70"/>
      <c r="K223" s="70"/>
      <c r="L223" s="44"/>
      <c r="M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</row>
  </sheetData>
  <sheetProtection password="CC35" sheet="1" objects="1" scenarios="1" formatColumns="0" formatRows="0" autoFilter="0"/>
  <autoFilter ref="C134:K22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149</v>
      </c>
      <c r="L8" s="21"/>
    </row>
    <row r="9" spans="1:31" s="2" customFormat="1" ht="16.5" customHeight="1">
      <c r="A9" s="41"/>
      <c r="B9" s="44"/>
      <c r="C9" s="41"/>
      <c r="D9" s="41"/>
      <c r="E9" s="167" t="s">
        <v>2408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1753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3102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2410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37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38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151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142</v>
      </c>
      <c r="E33" s="41"/>
      <c r="F33" s="41"/>
      <c r="G33" s="41"/>
      <c r="H33" s="41"/>
      <c r="I33" s="41"/>
      <c r="J33" s="175">
        <f>J110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ROUND((SUM(BE110:BE117)+SUM(BE139:BE316)),2)</f>
        <v>0</v>
      </c>
      <c r="G37" s="41"/>
      <c r="H37" s="41"/>
      <c r="I37" s="182">
        <v>0.21</v>
      </c>
      <c r="J37" s="181">
        <f>ROUND(((SUM(BE110:BE117)+SUM(BE139:BE316))*I37),2)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ROUND((SUM(BF110:BF117)+SUM(BF139:BF316)),2)</f>
        <v>0</v>
      </c>
      <c r="G38" s="41"/>
      <c r="H38" s="41"/>
      <c r="I38" s="182">
        <v>0.15</v>
      </c>
      <c r="J38" s="181">
        <f>ROUND(((SUM(BF110:BF117)+SUM(BF139:BF316))*I38),2)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ROUND((SUM(BG110:BG117)+SUM(BG139:BG316)),2)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ROUND((SUM(BH110:BH117)+SUM(BH139:BH316)),2)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ROUND((SUM(BI110:BI117)+SUM(BI139:BI316)),2)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2408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1753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D1.4a - Slaboproud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 xml:space="preserve"> 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 xml:space="preserve">V.Rakyta,Trojmezí 171, 352 01 Hranice, 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153</v>
      </c>
      <c r="D96" s="160"/>
      <c r="E96" s="160"/>
      <c r="F96" s="160"/>
      <c r="G96" s="160"/>
      <c r="H96" s="160"/>
      <c r="I96" s="160"/>
      <c r="J96" s="203" t="s">
        <v>154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155</v>
      </c>
      <c r="D98" s="43"/>
      <c r="E98" s="43"/>
      <c r="F98" s="43"/>
      <c r="G98" s="43"/>
      <c r="H98" s="43"/>
      <c r="I98" s="43"/>
      <c r="J98" s="113">
        <f>J139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156</v>
      </c>
    </row>
    <row r="99" spans="1:31" s="9" customFormat="1" ht="24.95" customHeight="1">
      <c r="A99" s="9"/>
      <c r="B99" s="205"/>
      <c r="C99" s="206"/>
      <c r="D99" s="207" t="s">
        <v>167</v>
      </c>
      <c r="E99" s="208"/>
      <c r="F99" s="208"/>
      <c r="G99" s="208"/>
      <c r="H99" s="208"/>
      <c r="I99" s="208"/>
      <c r="J99" s="209">
        <f>J140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2414</v>
      </c>
      <c r="E100" s="213"/>
      <c r="F100" s="213"/>
      <c r="G100" s="213"/>
      <c r="H100" s="213"/>
      <c r="I100" s="213"/>
      <c r="J100" s="214">
        <f>J141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3103</v>
      </c>
      <c r="E101" s="213"/>
      <c r="F101" s="213"/>
      <c r="G101" s="213"/>
      <c r="H101" s="213"/>
      <c r="I101" s="213"/>
      <c r="J101" s="214">
        <f>J142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3104</v>
      </c>
      <c r="E102" s="213"/>
      <c r="F102" s="213"/>
      <c r="G102" s="213"/>
      <c r="H102" s="213"/>
      <c r="I102" s="213"/>
      <c r="J102" s="214">
        <f>J172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3105</v>
      </c>
      <c r="E103" s="213"/>
      <c r="F103" s="213"/>
      <c r="G103" s="213"/>
      <c r="H103" s="213"/>
      <c r="I103" s="213"/>
      <c r="J103" s="214">
        <f>J186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3106</v>
      </c>
      <c r="E104" s="213"/>
      <c r="F104" s="213"/>
      <c r="G104" s="213"/>
      <c r="H104" s="213"/>
      <c r="I104" s="213"/>
      <c r="J104" s="214">
        <f>J219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6"/>
      <c r="D105" s="212" t="s">
        <v>3107</v>
      </c>
      <c r="E105" s="213"/>
      <c r="F105" s="213"/>
      <c r="G105" s="213"/>
      <c r="H105" s="213"/>
      <c r="I105" s="213"/>
      <c r="J105" s="214">
        <f>J237</f>
        <v>0</v>
      </c>
      <c r="K105" s="136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6"/>
      <c r="D106" s="212" t="s">
        <v>3108</v>
      </c>
      <c r="E106" s="213"/>
      <c r="F106" s="213"/>
      <c r="G106" s="213"/>
      <c r="H106" s="213"/>
      <c r="I106" s="213"/>
      <c r="J106" s="214">
        <f>J272</f>
        <v>0</v>
      </c>
      <c r="K106" s="136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6"/>
      <c r="D107" s="212" t="s">
        <v>3109</v>
      </c>
      <c r="E107" s="213"/>
      <c r="F107" s="213"/>
      <c r="G107" s="213"/>
      <c r="H107" s="213"/>
      <c r="I107" s="213"/>
      <c r="J107" s="214">
        <f>J309</f>
        <v>0</v>
      </c>
      <c r="K107" s="136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6.95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6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29.25" customHeight="1">
      <c r="A110" s="41"/>
      <c r="B110" s="42"/>
      <c r="C110" s="204" t="s">
        <v>176</v>
      </c>
      <c r="D110" s="43"/>
      <c r="E110" s="43"/>
      <c r="F110" s="43"/>
      <c r="G110" s="43"/>
      <c r="H110" s="43"/>
      <c r="I110" s="43"/>
      <c r="J110" s="216">
        <f>ROUND(J111+J112+J113+J114+J115+J116,2)</f>
        <v>0</v>
      </c>
      <c r="K110" s="43"/>
      <c r="L110" s="66"/>
      <c r="N110" s="217" t="s">
        <v>46</v>
      </c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65" s="2" customFormat="1" ht="18" customHeight="1">
      <c r="A111" s="41"/>
      <c r="B111" s="42"/>
      <c r="C111" s="43"/>
      <c r="D111" s="155" t="s">
        <v>177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178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137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179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137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5" t="s">
        <v>180</v>
      </c>
      <c r="E114" s="150"/>
      <c r="F114" s="150"/>
      <c r="G114" s="43"/>
      <c r="H114" s="43"/>
      <c r="I114" s="43"/>
      <c r="J114" s="151"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137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65" s="2" customFormat="1" ht="18" customHeight="1">
      <c r="A115" s="41"/>
      <c r="B115" s="42"/>
      <c r="C115" s="43"/>
      <c r="D115" s="155" t="s">
        <v>181</v>
      </c>
      <c r="E115" s="150"/>
      <c r="F115" s="150"/>
      <c r="G115" s="43"/>
      <c r="H115" s="43"/>
      <c r="I115" s="43"/>
      <c r="J115" s="151">
        <v>0</v>
      </c>
      <c r="K115" s="43"/>
      <c r="L115" s="218"/>
      <c r="M115" s="219"/>
      <c r="N115" s="220" t="s">
        <v>48</v>
      </c>
      <c r="O115" s="219"/>
      <c r="P115" s="219"/>
      <c r="Q115" s="219"/>
      <c r="R115" s="219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22" t="s">
        <v>137</v>
      </c>
      <c r="AZ115" s="219"/>
      <c r="BA115" s="219"/>
      <c r="BB115" s="219"/>
      <c r="BC115" s="219"/>
      <c r="BD115" s="219"/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2" t="s">
        <v>92</v>
      </c>
      <c r="BK115" s="219"/>
      <c r="BL115" s="219"/>
      <c r="BM115" s="219"/>
    </row>
    <row r="116" spans="1:65" s="2" customFormat="1" ht="18" customHeight="1">
      <c r="A116" s="41"/>
      <c r="B116" s="42"/>
      <c r="C116" s="43"/>
      <c r="D116" s="150" t="s">
        <v>182</v>
      </c>
      <c r="E116" s="43"/>
      <c r="F116" s="43"/>
      <c r="G116" s="43"/>
      <c r="H116" s="43"/>
      <c r="I116" s="43"/>
      <c r="J116" s="151">
        <f>ROUND(J32*T116,2)</f>
        <v>0</v>
      </c>
      <c r="K116" s="43"/>
      <c r="L116" s="218"/>
      <c r="M116" s="219"/>
      <c r="N116" s="220" t="s">
        <v>48</v>
      </c>
      <c r="O116" s="219"/>
      <c r="P116" s="219"/>
      <c r="Q116" s="219"/>
      <c r="R116" s="219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22" t="s">
        <v>183</v>
      </c>
      <c r="AZ116" s="219"/>
      <c r="BA116" s="219"/>
      <c r="BB116" s="219"/>
      <c r="BC116" s="219"/>
      <c r="BD116" s="219"/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2" t="s">
        <v>92</v>
      </c>
      <c r="BK116" s="219"/>
      <c r="BL116" s="219"/>
      <c r="BM116" s="219"/>
    </row>
    <row r="117" spans="1:31" s="2" customFormat="1" ht="12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159" t="s">
        <v>147</v>
      </c>
      <c r="D118" s="160"/>
      <c r="E118" s="160"/>
      <c r="F118" s="160"/>
      <c r="G118" s="160"/>
      <c r="H118" s="160"/>
      <c r="I118" s="160"/>
      <c r="J118" s="161">
        <f>ROUND(J98+J110,2)</f>
        <v>0</v>
      </c>
      <c r="K118" s="160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3" spans="1:31" s="2" customFormat="1" ht="6.95" customHeight="1">
      <c r="A123" s="41"/>
      <c r="B123" s="71"/>
      <c r="C123" s="72"/>
      <c r="D123" s="72"/>
      <c r="E123" s="72"/>
      <c r="F123" s="72"/>
      <c r="G123" s="72"/>
      <c r="H123" s="72"/>
      <c r="I123" s="72"/>
      <c r="J123" s="72"/>
      <c r="K123" s="72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24.95" customHeight="1">
      <c r="A124" s="41"/>
      <c r="B124" s="42"/>
      <c r="C124" s="24" t="s">
        <v>184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16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201" t="str">
        <f>E7</f>
        <v>AUTO DÍLNY SPŠ OSTROV</v>
      </c>
      <c r="F127" s="33"/>
      <c r="G127" s="33"/>
      <c r="H127" s="3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2:12" s="1" customFormat="1" ht="12" customHeight="1">
      <c r="B128" s="22"/>
      <c r="C128" s="33" t="s">
        <v>149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1" t="s">
        <v>2408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1753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E11</f>
        <v>D1.4a - Slaboproud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F14</f>
        <v xml:space="preserve"> </v>
      </c>
      <c r="G133" s="43"/>
      <c r="H133" s="43"/>
      <c r="I133" s="33" t="s">
        <v>22</v>
      </c>
      <c r="J133" s="82" t="str">
        <f>IF(J14="","",J14)</f>
        <v>11. 7. 2023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40.05" customHeight="1">
      <c r="A135" s="41"/>
      <c r="B135" s="42"/>
      <c r="C135" s="33" t="s">
        <v>24</v>
      </c>
      <c r="D135" s="43"/>
      <c r="E135" s="43"/>
      <c r="F135" s="28" t="str">
        <f>E17</f>
        <v>Střední průmyslová škola Ostrov , Klínovecká 1197</v>
      </c>
      <c r="G135" s="43"/>
      <c r="H135" s="43"/>
      <c r="I135" s="33" t="s">
        <v>31</v>
      </c>
      <c r="J135" s="37" t="str">
        <f>E23</f>
        <v>Projekt stav, spol. s r.o.,Želivského 2227,Sokolov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25.65" customHeight="1">
      <c r="A136" s="41"/>
      <c r="B136" s="42"/>
      <c r="C136" s="33" t="s">
        <v>29</v>
      </c>
      <c r="D136" s="43"/>
      <c r="E136" s="43"/>
      <c r="F136" s="28" t="str">
        <f>IF(E20="","",E20)</f>
        <v>Vyplň údaj</v>
      </c>
      <c r="G136" s="43"/>
      <c r="H136" s="43"/>
      <c r="I136" s="33" t="s">
        <v>36</v>
      </c>
      <c r="J136" s="37" t="str">
        <f>E26</f>
        <v xml:space="preserve">V.Rakyta,Trojmezí 171, 352 01 Hranice, 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4"/>
      <c r="B138" s="225"/>
      <c r="C138" s="226" t="s">
        <v>185</v>
      </c>
      <c r="D138" s="227" t="s">
        <v>67</v>
      </c>
      <c r="E138" s="227" t="s">
        <v>63</v>
      </c>
      <c r="F138" s="227" t="s">
        <v>64</v>
      </c>
      <c r="G138" s="227" t="s">
        <v>186</v>
      </c>
      <c r="H138" s="227" t="s">
        <v>187</v>
      </c>
      <c r="I138" s="227" t="s">
        <v>188</v>
      </c>
      <c r="J138" s="228" t="s">
        <v>154</v>
      </c>
      <c r="K138" s="229" t="s">
        <v>189</v>
      </c>
      <c r="L138" s="230"/>
      <c r="M138" s="103" t="s">
        <v>1</v>
      </c>
      <c r="N138" s="104" t="s">
        <v>46</v>
      </c>
      <c r="O138" s="104" t="s">
        <v>190</v>
      </c>
      <c r="P138" s="104" t="s">
        <v>191</v>
      </c>
      <c r="Q138" s="104" t="s">
        <v>192</v>
      </c>
      <c r="R138" s="104" t="s">
        <v>193</v>
      </c>
      <c r="S138" s="104" t="s">
        <v>194</v>
      </c>
      <c r="T138" s="105" t="s">
        <v>195</v>
      </c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</row>
    <row r="139" spans="1:63" s="2" customFormat="1" ht="22.8" customHeight="1">
      <c r="A139" s="41"/>
      <c r="B139" s="42"/>
      <c r="C139" s="110" t="s">
        <v>196</v>
      </c>
      <c r="D139" s="43"/>
      <c r="E139" s="43"/>
      <c r="F139" s="43"/>
      <c r="G139" s="43"/>
      <c r="H139" s="43"/>
      <c r="I139" s="43"/>
      <c r="J139" s="231">
        <f>BK139</f>
        <v>0</v>
      </c>
      <c r="K139" s="43"/>
      <c r="L139" s="44"/>
      <c r="M139" s="106"/>
      <c r="N139" s="232"/>
      <c r="O139" s="107"/>
      <c r="P139" s="233">
        <f>P140</f>
        <v>0</v>
      </c>
      <c r="Q139" s="107"/>
      <c r="R139" s="233">
        <f>R140</f>
        <v>0</v>
      </c>
      <c r="S139" s="107"/>
      <c r="T139" s="234">
        <f>T140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81</v>
      </c>
      <c r="AU139" s="18" t="s">
        <v>156</v>
      </c>
      <c r="BK139" s="235">
        <f>BK140</f>
        <v>0</v>
      </c>
    </row>
    <row r="140" spans="1:63" s="12" customFormat="1" ht="25.9" customHeight="1">
      <c r="A140" s="12"/>
      <c r="B140" s="236"/>
      <c r="C140" s="237"/>
      <c r="D140" s="238" t="s">
        <v>81</v>
      </c>
      <c r="E140" s="239" t="s">
        <v>963</v>
      </c>
      <c r="F140" s="239" t="s">
        <v>964</v>
      </c>
      <c r="G140" s="237"/>
      <c r="H140" s="237"/>
      <c r="I140" s="240"/>
      <c r="J140" s="241">
        <f>BK140</f>
        <v>0</v>
      </c>
      <c r="K140" s="237"/>
      <c r="L140" s="242"/>
      <c r="M140" s="243"/>
      <c r="N140" s="244"/>
      <c r="O140" s="244"/>
      <c r="P140" s="245">
        <f>P141+P142+P172+P186+P219+P237+P272+P309</f>
        <v>0</v>
      </c>
      <c r="Q140" s="244"/>
      <c r="R140" s="245">
        <f>R141+R142+R172+R186+R219+R237+R272+R309</f>
        <v>0</v>
      </c>
      <c r="S140" s="244"/>
      <c r="T140" s="246">
        <f>T141+T142+T172+T186+T219+T237+T272+T309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7" t="s">
        <v>92</v>
      </c>
      <c r="AT140" s="248" t="s">
        <v>81</v>
      </c>
      <c r="AU140" s="248" t="s">
        <v>82</v>
      </c>
      <c r="AY140" s="247" t="s">
        <v>198</v>
      </c>
      <c r="BK140" s="249">
        <f>BK141+BK142+BK172+BK186+BK219+BK237+BK272+BK309</f>
        <v>0</v>
      </c>
    </row>
    <row r="141" spans="1:63" s="12" customFormat="1" ht="22.8" customHeight="1">
      <c r="A141" s="12"/>
      <c r="B141" s="236"/>
      <c r="C141" s="237"/>
      <c r="D141" s="238" t="s">
        <v>81</v>
      </c>
      <c r="E141" s="318" t="s">
        <v>2843</v>
      </c>
      <c r="F141" s="318" t="s">
        <v>2844</v>
      </c>
      <c r="G141" s="237"/>
      <c r="H141" s="237"/>
      <c r="I141" s="240"/>
      <c r="J141" s="319">
        <f>BK141</f>
        <v>0</v>
      </c>
      <c r="K141" s="237"/>
      <c r="L141" s="242"/>
      <c r="M141" s="243"/>
      <c r="N141" s="244"/>
      <c r="O141" s="244"/>
      <c r="P141" s="245">
        <v>0</v>
      </c>
      <c r="Q141" s="244"/>
      <c r="R141" s="245">
        <v>0</v>
      </c>
      <c r="S141" s="244"/>
      <c r="T141" s="246"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7" t="s">
        <v>92</v>
      </c>
      <c r="AT141" s="248" t="s">
        <v>81</v>
      </c>
      <c r="AU141" s="248" t="s">
        <v>90</v>
      </c>
      <c r="AY141" s="247" t="s">
        <v>198</v>
      </c>
      <c r="BK141" s="249">
        <v>0</v>
      </c>
    </row>
    <row r="142" spans="1:63" s="12" customFormat="1" ht="22.8" customHeight="1">
      <c r="A142" s="12"/>
      <c r="B142" s="236"/>
      <c r="C142" s="237"/>
      <c r="D142" s="238" t="s">
        <v>81</v>
      </c>
      <c r="E142" s="318" t="s">
        <v>3110</v>
      </c>
      <c r="F142" s="318" t="s">
        <v>3111</v>
      </c>
      <c r="G142" s="237"/>
      <c r="H142" s="237"/>
      <c r="I142" s="240"/>
      <c r="J142" s="319">
        <f>BK142</f>
        <v>0</v>
      </c>
      <c r="K142" s="237"/>
      <c r="L142" s="242"/>
      <c r="M142" s="243"/>
      <c r="N142" s="244"/>
      <c r="O142" s="244"/>
      <c r="P142" s="245">
        <f>SUM(P143:P171)</f>
        <v>0</v>
      </c>
      <c r="Q142" s="244"/>
      <c r="R142" s="245">
        <f>SUM(R143:R171)</f>
        <v>0</v>
      </c>
      <c r="S142" s="244"/>
      <c r="T142" s="246">
        <f>SUM(T143:T171)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7" t="s">
        <v>90</v>
      </c>
      <c r="AT142" s="248" t="s">
        <v>81</v>
      </c>
      <c r="AU142" s="248" t="s">
        <v>90</v>
      </c>
      <c r="AY142" s="247" t="s">
        <v>198</v>
      </c>
      <c r="BK142" s="249">
        <f>SUM(BK143:BK171)</f>
        <v>0</v>
      </c>
    </row>
    <row r="143" spans="1:65" s="2" customFormat="1" ht="16.5" customHeight="1">
      <c r="A143" s="41"/>
      <c r="B143" s="42"/>
      <c r="C143" s="250" t="s">
        <v>90</v>
      </c>
      <c r="D143" s="250" t="s">
        <v>200</v>
      </c>
      <c r="E143" s="251" t="s">
        <v>3112</v>
      </c>
      <c r="F143" s="252" t="s">
        <v>3113</v>
      </c>
      <c r="G143" s="253" t="s">
        <v>363</v>
      </c>
      <c r="H143" s="254">
        <v>36</v>
      </c>
      <c r="I143" s="255"/>
      <c r="J143" s="256">
        <f>ROUND(I143*H143,2)</f>
        <v>0</v>
      </c>
      <c r="K143" s="257"/>
      <c r="L143" s="44"/>
      <c r="M143" s="258" t="s">
        <v>1</v>
      </c>
      <c r="N143" s="259" t="s">
        <v>47</v>
      </c>
      <c r="O143" s="94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204</v>
      </c>
      <c r="AT143" s="262" t="s">
        <v>200</v>
      </c>
      <c r="AU143" s="262" t="s">
        <v>92</v>
      </c>
      <c r="AY143" s="18" t="s">
        <v>198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204</v>
      </c>
      <c r="BM143" s="262" t="s">
        <v>3114</v>
      </c>
    </row>
    <row r="144" spans="1:65" s="2" customFormat="1" ht="24.15" customHeight="1">
      <c r="A144" s="41"/>
      <c r="B144" s="42"/>
      <c r="C144" s="275" t="s">
        <v>92</v>
      </c>
      <c r="D144" s="275" t="s">
        <v>210</v>
      </c>
      <c r="E144" s="276" t="s">
        <v>3115</v>
      </c>
      <c r="F144" s="277" t="s">
        <v>3116</v>
      </c>
      <c r="G144" s="278" t="s">
        <v>363</v>
      </c>
      <c r="H144" s="279">
        <v>36</v>
      </c>
      <c r="I144" s="280"/>
      <c r="J144" s="281">
        <f>ROUND(I144*H144,2)</f>
        <v>0</v>
      </c>
      <c r="K144" s="282"/>
      <c r="L144" s="283"/>
      <c r="M144" s="284" t="s">
        <v>1</v>
      </c>
      <c r="N144" s="285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213</v>
      </c>
      <c r="AT144" s="262" t="s">
        <v>210</v>
      </c>
      <c r="AU144" s="262" t="s">
        <v>92</v>
      </c>
      <c r="AY144" s="18" t="s">
        <v>198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204</v>
      </c>
      <c r="BM144" s="262" t="s">
        <v>3117</v>
      </c>
    </row>
    <row r="145" spans="1:65" s="2" customFormat="1" ht="24.15" customHeight="1">
      <c r="A145" s="41"/>
      <c r="B145" s="42"/>
      <c r="C145" s="275" t="s">
        <v>281</v>
      </c>
      <c r="D145" s="275" t="s">
        <v>210</v>
      </c>
      <c r="E145" s="276" t="s">
        <v>3118</v>
      </c>
      <c r="F145" s="277" t="s">
        <v>3119</v>
      </c>
      <c r="G145" s="278" t="s">
        <v>363</v>
      </c>
      <c r="H145" s="279">
        <v>1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47</v>
      </c>
      <c r="O145" s="94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213</v>
      </c>
      <c r="AT145" s="262" t="s">
        <v>210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204</v>
      </c>
      <c r="BM145" s="262" t="s">
        <v>3120</v>
      </c>
    </row>
    <row r="146" spans="1:65" s="2" customFormat="1" ht="24.15" customHeight="1">
      <c r="A146" s="41"/>
      <c r="B146" s="42"/>
      <c r="C146" s="275" t="s">
        <v>204</v>
      </c>
      <c r="D146" s="275" t="s">
        <v>210</v>
      </c>
      <c r="E146" s="276" t="s">
        <v>3121</v>
      </c>
      <c r="F146" s="277" t="s">
        <v>3122</v>
      </c>
      <c r="G146" s="278" t="s">
        <v>363</v>
      </c>
      <c r="H146" s="279">
        <v>8</v>
      </c>
      <c r="I146" s="280"/>
      <c r="J146" s="281">
        <f>ROUND(I146*H146,2)</f>
        <v>0</v>
      </c>
      <c r="K146" s="282"/>
      <c r="L146" s="283"/>
      <c r="M146" s="284" t="s">
        <v>1</v>
      </c>
      <c r="N146" s="285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213</v>
      </c>
      <c r="AT146" s="262" t="s">
        <v>210</v>
      </c>
      <c r="AU146" s="262" t="s">
        <v>92</v>
      </c>
      <c r="AY146" s="18" t="s">
        <v>198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204</v>
      </c>
      <c r="BM146" s="262" t="s">
        <v>3123</v>
      </c>
    </row>
    <row r="147" spans="1:65" s="2" customFormat="1" ht="24.15" customHeight="1">
      <c r="A147" s="41"/>
      <c r="B147" s="42"/>
      <c r="C147" s="275" t="s">
        <v>585</v>
      </c>
      <c r="D147" s="275" t="s">
        <v>210</v>
      </c>
      <c r="E147" s="276" t="s">
        <v>3124</v>
      </c>
      <c r="F147" s="277" t="s">
        <v>3125</v>
      </c>
      <c r="G147" s="278" t="s">
        <v>363</v>
      </c>
      <c r="H147" s="279">
        <v>36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213</v>
      </c>
      <c r="AT147" s="262" t="s">
        <v>210</v>
      </c>
      <c r="AU147" s="262" t="s">
        <v>92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204</v>
      </c>
      <c r="BM147" s="262" t="s">
        <v>3126</v>
      </c>
    </row>
    <row r="148" spans="1:65" s="2" customFormat="1" ht="24.15" customHeight="1">
      <c r="A148" s="41"/>
      <c r="B148" s="42"/>
      <c r="C148" s="275" t="s">
        <v>657</v>
      </c>
      <c r="D148" s="275" t="s">
        <v>210</v>
      </c>
      <c r="E148" s="276" t="s">
        <v>3127</v>
      </c>
      <c r="F148" s="277" t="s">
        <v>3128</v>
      </c>
      <c r="G148" s="278" t="s">
        <v>363</v>
      </c>
      <c r="H148" s="279">
        <v>12</v>
      </c>
      <c r="I148" s="280"/>
      <c r="J148" s="281">
        <f>ROUND(I148*H148,2)</f>
        <v>0</v>
      </c>
      <c r="K148" s="282"/>
      <c r="L148" s="283"/>
      <c r="M148" s="284" t="s">
        <v>1</v>
      </c>
      <c r="N148" s="285" t="s">
        <v>47</v>
      </c>
      <c r="O148" s="94"/>
      <c r="P148" s="260">
        <f>O148*H148</f>
        <v>0</v>
      </c>
      <c r="Q148" s="260">
        <v>0</v>
      </c>
      <c r="R148" s="260">
        <f>Q148*H148</f>
        <v>0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213</v>
      </c>
      <c r="AT148" s="262" t="s">
        <v>210</v>
      </c>
      <c r="AU148" s="262" t="s">
        <v>92</v>
      </c>
      <c r="AY148" s="18" t="s">
        <v>198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204</v>
      </c>
      <c r="BM148" s="262" t="s">
        <v>3129</v>
      </c>
    </row>
    <row r="149" spans="1:65" s="2" customFormat="1" ht="16.5" customHeight="1">
      <c r="A149" s="41"/>
      <c r="B149" s="42"/>
      <c r="C149" s="250" t="s">
        <v>1490</v>
      </c>
      <c r="D149" s="250" t="s">
        <v>200</v>
      </c>
      <c r="E149" s="251" t="s">
        <v>3130</v>
      </c>
      <c r="F149" s="252" t="s">
        <v>3131</v>
      </c>
      <c r="G149" s="253" t="s">
        <v>363</v>
      </c>
      <c r="H149" s="254">
        <v>36</v>
      </c>
      <c r="I149" s="255"/>
      <c r="J149" s="256">
        <f>ROUND(I149*H149,2)</f>
        <v>0</v>
      </c>
      <c r="K149" s="257"/>
      <c r="L149" s="44"/>
      <c r="M149" s="258" t="s">
        <v>1</v>
      </c>
      <c r="N149" s="259" t="s">
        <v>47</v>
      </c>
      <c r="O149" s="94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204</v>
      </c>
      <c r="AT149" s="262" t="s">
        <v>200</v>
      </c>
      <c r="AU149" s="262" t="s">
        <v>92</v>
      </c>
      <c r="AY149" s="18" t="s">
        <v>198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204</v>
      </c>
      <c r="BM149" s="262" t="s">
        <v>3132</v>
      </c>
    </row>
    <row r="150" spans="1:65" s="2" customFormat="1" ht="24.15" customHeight="1">
      <c r="A150" s="41"/>
      <c r="B150" s="42"/>
      <c r="C150" s="275" t="s">
        <v>213</v>
      </c>
      <c r="D150" s="275" t="s">
        <v>210</v>
      </c>
      <c r="E150" s="276" t="s">
        <v>3133</v>
      </c>
      <c r="F150" s="277" t="s">
        <v>3134</v>
      </c>
      <c r="G150" s="278" t="s">
        <v>363</v>
      </c>
      <c r="H150" s="279">
        <v>36</v>
      </c>
      <c r="I150" s="280"/>
      <c r="J150" s="281">
        <f>ROUND(I150*H150,2)</f>
        <v>0</v>
      </c>
      <c r="K150" s="282"/>
      <c r="L150" s="283"/>
      <c r="M150" s="284" t="s">
        <v>1</v>
      </c>
      <c r="N150" s="285" t="s">
        <v>47</v>
      </c>
      <c r="O150" s="94"/>
      <c r="P150" s="260">
        <f>O150*H150</f>
        <v>0</v>
      </c>
      <c r="Q150" s="260">
        <v>0</v>
      </c>
      <c r="R150" s="260">
        <f>Q150*H150</f>
        <v>0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213</v>
      </c>
      <c r="AT150" s="262" t="s">
        <v>210</v>
      </c>
      <c r="AU150" s="262" t="s">
        <v>92</v>
      </c>
      <c r="AY150" s="18" t="s">
        <v>198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204</v>
      </c>
      <c r="BM150" s="262" t="s">
        <v>3135</v>
      </c>
    </row>
    <row r="151" spans="1:65" s="2" customFormat="1" ht="24.15" customHeight="1">
      <c r="A151" s="41"/>
      <c r="B151" s="42"/>
      <c r="C151" s="275" t="s">
        <v>380</v>
      </c>
      <c r="D151" s="275" t="s">
        <v>210</v>
      </c>
      <c r="E151" s="276" t="s">
        <v>3136</v>
      </c>
      <c r="F151" s="277" t="s">
        <v>3137</v>
      </c>
      <c r="G151" s="278" t="s">
        <v>363</v>
      </c>
      <c r="H151" s="279">
        <v>20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47</v>
      </c>
      <c r="O151" s="94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213</v>
      </c>
      <c r="AT151" s="262" t="s">
        <v>210</v>
      </c>
      <c r="AU151" s="262" t="s">
        <v>92</v>
      </c>
      <c r="AY151" s="18" t="s">
        <v>198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204</v>
      </c>
      <c r="BM151" s="262" t="s">
        <v>3138</v>
      </c>
    </row>
    <row r="152" spans="1:65" s="2" customFormat="1" ht="24.15" customHeight="1">
      <c r="A152" s="41"/>
      <c r="B152" s="42"/>
      <c r="C152" s="275" t="s">
        <v>99</v>
      </c>
      <c r="D152" s="275" t="s">
        <v>210</v>
      </c>
      <c r="E152" s="276" t="s">
        <v>3139</v>
      </c>
      <c r="F152" s="277" t="s">
        <v>3140</v>
      </c>
      <c r="G152" s="278" t="s">
        <v>363</v>
      </c>
      <c r="H152" s="279">
        <v>16</v>
      </c>
      <c r="I152" s="280"/>
      <c r="J152" s="281">
        <f>ROUND(I152*H152,2)</f>
        <v>0</v>
      </c>
      <c r="K152" s="282"/>
      <c r="L152" s="283"/>
      <c r="M152" s="284" t="s">
        <v>1</v>
      </c>
      <c r="N152" s="285" t="s">
        <v>47</v>
      </c>
      <c r="O152" s="94"/>
      <c r="P152" s="260">
        <f>O152*H152</f>
        <v>0</v>
      </c>
      <c r="Q152" s="260">
        <v>0</v>
      </c>
      <c r="R152" s="260">
        <f>Q152*H152</f>
        <v>0</v>
      </c>
      <c r="S152" s="260">
        <v>0</v>
      </c>
      <c r="T152" s="261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2" t="s">
        <v>213</v>
      </c>
      <c r="AT152" s="262" t="s">
        <v>210</v>
      </c>
      <c r="AU152" s="262" t="s">
        <v>92</v>
      </c>
      <c r="AY152" s="18" t="s">
        <v>198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90</v>
      </c>
      <c r="BK152" s="154">
        <f>ROUND(I152*H152,2)</f>
        <v>0</v>
      </c>
      <c r="BL152" s="18" t="s">
        <v>204</v>
      </c>
      <c r="BM152" s="262" t="s">
        <v>3141</v>
      </c>
    </row>
    <row r="153" spans="1:65" s="2" customFormat="1" ht="16.5" customHeight="1">
      <c r="A153" s="41"/>
      <c r="B153" s="42"/>
      <c r="C153" s="250" t="s">
        <v>1799</v>
      </c>
      <c r="D153" s="250" t="s">
        <v>200</v>
      </c>
      <c r="E153" s="251" t="s">
        <v>3142</v>
      </c>
      <c r="F153" s="252" t="s">
        <v>3143</v>
      </c>
      <c r="G153" s="253" t="s">
        <v>363</v>
      </c>
      <c r="H153" s="254">
        <v>6</v>
      </c>
      <c r="I153" s="255"/>
      <c r="J153" s="256">
        <f>ROUND(I153*H153,2)</f>
        <v>0</v>
      </c>
      <c r="K153" s="257"/>
      <c r="L153" s="44"/>
      <c r="M153" s="258" t="s">
        <v>1</v>
      </c>
      <c r="N153" s="259" t="s">
        <v>47</v>
      </c>
      <c r="O153" s="94"/>
      <c r="P153" s="260">
        <f>O153*H153</f>
        <v>0</v>
      </c>
      <c r="Q153" s="260">
        <v>0</v>
      </c>
      <c r="R153" s="260">
        <f>Q153*H153</f>
        <v>0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204</v>
      </c>
      <c r="AT153" s="262" t="s">
        <v>200</v>
      </c>
      <c r="AU153" s="262" t="s">
        <v>92</v>
      </c>
      <c r="AY153" s="18" t="s">
        <v>198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204</v>
      </c>
      <c r="BM153" s="262" t="s">
        <v>3144</v>
      </c>
    </row>
    <row r="154" spans="1:65" s="2" customFormat="1" ht="24.15" customHeight="1">
      <c r="A154" s="41"/>
      <c r="B154" s="42"/>
      <c r="C154" s="275" t="s">
        <v>722</v>
      </c>
      <c r="D154" s="275" t="s">
        <v>210</v>
      </c>
      <c r="E154" s="276" t="s">
        <v>3145</v>
      </c>
      <c r="F154" s="277" t="s">
        <v>3146</v>
      </c>
      <c r="G154" s="278" t="s">
        <v>363</v>
      </c>
      <c r="H154" s="279">
        <v>6</v>
      </c>
      <c r="I154" s="280"/>
      <c r="J154" s="281">
        <f>ROUND(I154*H154,2)</f>
        <v>0</v>
      </c>
      <c r="K154" s="282"/>
      <c r="L154" s="283"/>
      <c r="M154" s="284" t="s">
        <v>1</v>
      </c>
      <c r="N154" s="285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213</v>
      </c>
      <c r="AT154" s="262" t="s">
        <v>210</v>
      </c>
      <c r="AU154" s="262" t="s">
        <v>92</v>
      </c>
      <c r="AY154" s="18" t="s">
        <v>198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204</v>
      </c>
      <c r="BM154" s="262" t="s">
        <v>3147</v>
      </c>
    </row>
    <row r="155" spans="1:65" s="2" customFormat="1" ht="24.15" customHeight="1">
      <c r="A155" s="41"/>
      <c r="B155" s="42"/>
      <c r="C155" s="275" t="s">
        <v>1287</v>
      </c>
      <c r="D155" s="275" t="s">
        <v>210</v>
      </c>
      <c r="E155" s="276" t="s">
        <v>3148</v>
      </c>
      <c r="F155" s="277" t="s">
        <v>3149</v>
      </c>
      <c r="G155" s="278" t="s">
        <v>363</v>
      </c>
      <c r="H155" s="279">
        <v>6</v>
      </c>
      <c r="I155" s="280"/>
      <c r="J155" s="281">
        <f>ROUND(I155*H155,2)</f>
        <v>0</v>
      </c>
      <c r="K155" s="282"/>
      <c r="L155" s="283"/>
      <c r="M155" s="284" t="s">
        <v>1</v>
      </c>
      <c r="N155" s="285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213</v>
      </c>
      <c r="AT155" s="262" t="s">
        <v>210</v>
      </c>
      <c r="AU155" s="262" t="s">
        <v>92</v>
      </c>
      <c r="AY155" s="18" t="s">
        <v>198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204</v>
      </c>
      <c r="BM155" s="262" t="s">
        <v>3150</v>
      </c>
    </row>
    <row r="156" spans="1:65" s="2" customFormat="1" ht="24.15" customHeight="1">
      <c r="A156" s="41"/>
      <c r="B156" s="42"/>
      <c r="C156" s="275" t="s">
        <v>1524</v>
      </c>
      <c r="D156" s="275" t="s">
        <v>210</v>
      </c>
      <c r="E156" s="276" t="s">
        <v>3151</v>
      </c>
      <c r="F156" s="277" t="s">
        <v>3152</v>
      </c>
      <c r="G156" s="278" t="s">
        <v>363</v>
      </c>
      <c r="H156" s="279">
        <v>1</v>
      </c>
      <c r="I156" s="280"/>
      <c r="J156" s="281">
        <f>ROUND(I156*H156,2)</f>
        <v>0</v>
      </c>
      <c r="K156" s="282"/>
      <c r="L156" s="283"/>
      <c r="M156" s="284" t="s">
        <v>1</v>
      </c>
      <c r="N156" s="285" t="s">
        <v>47</v>
      </c>
      <c r="O156" s="94"/>
      <c r="P156" s="260">
        <f>O156*H156</f>
        <v>0</v>
      </c>
      <c r="Q156" s="260">
        <v>0</v>
      </c>
      <c r="R156" s="260">
        <f>Q156*H156</f>
        <v>0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213</v>
      </c>
      <c r="AT156" s="262" t="s">
        <v>210</v>
      </c>
      <c r="AU156" s="262" t="s">
        <v>92</v>
      </c>
      <c r="AY156" s="18" t="s">
        <v>198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204</v>
      </c>
      <c r="BM156" s="262" t="s">
        <v>3153</v>
      </c>
    </row>
    <row r="157" spans="1:65" s="2" customFormat="1" ht="24.15" customHeight="1">
      <c r="A157" s="41"/>
      <c r="B157" s="42"/>
      <c r="C157" s="275" t="s">
        <v>8</v>
      </c>
      <c r="D157" s="275" t="s">
        <v>210</v>
      </c>
      <c r="E157" s="276" t="s">
        <v>3154</v>
      </c>
      <c r="F157" s="277" t="s">
        <v>3155</v>
      </c>
      <c r="G157" s="278" t="s">
        <v>363</v>
      </c>
      <c r="H157" s="279">
        <v>1</v>
      </c>
      <c r="I157" s="280"/>
      <c r="J157" s="281">
        <f>ROUND(I157*H157,2)</f>
        <v>0</v>
      </c>
      <c r="K157" s="282"/>
      <c r="L157" s="283"/>
      <c r="M157" s="284" t="s">
        <v>1</v>
      </c>
      <c r="N157" s="285" t="s">
        <v>47</v>
      </c>
      <c r="O157" s="94"/>
      <c r="P157" s="260">
        <f>O157*H157</f>
        <v>0</v>
      </c>
      <c r="Q157" s="260">
        <v>0</v>
      </c>
      <c r="R157" s="260">
        <f>Q157*H157</f>
        <v>0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213</v>
      </c>
      <c r="AT157" s="262" t="s">
        <v>210</v>
      </c>
      <c r="AU157" s="262" t="s">
        <v>92</v>
      </c>
      <c r="AY157" s="18" t="s">
        <v>198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204</v>
      </c>
      <c r="BM157" s="262" t="s">
        <v>3156</v>
      </c>
    </row>
    <row r="158" spans="1:65" s="2" customFormat="1" ht="16.5" customHeight="1">
      <c r="A158" s="41"/>
      <c r="B158" s="42"/>
      <c r="C158" s="250" t="s">
        <v>373</v>
      </c>
      <c r="D158" s="250" t="s">
        <v>200</v>
      </c>
      <c r="E158" s="251" t="s">
        <v>3157</v>
      </c>
      <c r="F158" s="252" t="s">
        <v>3158</v>
      </c>
      <c r="G158" s="253" t="s">
        <v>363</v>
      </c>
      <c r="H158" s="254">
        <v>42</v>
      </c>
      <c r="I158" s="255"/>
      <c r="J158" s="256">
        <f>ROUND(I158*H158,2)</f>
        <v>0</v>
      </c>
      <c r="K158" s="257"/>
      <c r="L158" s="44"/>
      <c r="M158" s="258" t="s">
        <v>1</v>
      </c>
      <c r="N158" s="259" t="s">
        <v>47</v>
      </c>
      <c r="O158" s="94"/>
      <c r="P158" s="260">
        <f>O158*H158</f>
        <v>0</v>
      </c>
      <c r="Q158" s="260">
        <v>0</v>
      </c>
      <c r="R158" s="260">
        <f>Q158*H158</f>
        <v>0</v>
      </c>
      <c r="S158" s="260">
        <v>0</v>
      </c>
      <c r="T158" s="26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2" t="s">
        <v>204</v>
      </c>
      <c r="AT158" s="262" t="s">
        <v>200</v>
      </c>
      <c r="AU158" s="262" t="s">
        <v>92</v>
      </c>
      <c r="AY158" s="18" t="s">
        <v>198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90</v>
      </c>
      <c r="BK158" s="154">
        <f>ROUND(I158*H158,2)</f>
        <v>0</v>
      </c>
      <c r="BL158" s="18" t="s">
        <v>204</v>
      </c>
      <c r="BM158" s="262" t="s">
        <v>3159</v>
      </c>
    </row>
    <row r="159" spans="1:65" s="2" customFormat="1" ht="24.15" customHeight="1">
      <c r="A159" s="41"/>
      <c r="B159" s="42"/>
      <c r="C159" s="250" t="s">
        <v>1529</v>
      </c>
      <c r="D159" s="250" t="s">
        <v>200</v>
      </c>
      <c r="E159" s="251" t="s">
        <v>3160</v>
      </c>
      <c r="F159" s="252" t="s">
        <v>3161</v>
      </c>
      <c r="G159" s="253" t="s">
        <v>363</v>
      </c>
      <c r="H159" s="254">
        <v>2</v>
      </c>
      <c r="I159" s="255"/>
      <c r="J159" s="256">
        <f>ROUND(I159*H159,2)</f>
        <v>0</v>
      </c>
      <c r="K159" s="257"/>
      <c r="L159" s="44"/>
      <c r="M159" s="258" t="s">
        <v>1</v>
      </c>
      <c r="N159" s="259" t="s">
        <v>47</v>
      </c>
      <c r="O159" s="94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204</v>
      </c>
      <c r="AT159" s="262" t="s">
        <v>200</v>
      </c>
      <c r="AU159" s="262" t="s">
        <v>92</v>
      </c>
      <c r="AY159" s="18" t="s">
        <v>198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204</v>
      </c>
      <c r="BM159" s="262" t="s">
        <v>3162</v>
      </c>
    </row>
    <row r="160" spans="1:65" s="2" customFormat="1" ht="24.15" customHeight="1">
      <c r="A160" s="41"/>
      <c r="B160" s="42"/>
      <c r="C160" s="275" t="s">
        <v>632</v>
      </c>
      <c r="D160" s="275" t="s">
        <v>210</v>
      </c>
      <c r="E160" s="276" t="s">
        <v>3163</v>
      </c>
      <c r="F160" s="277" t="s">
        <v>3164</v>
      </c>
      <c r="G160" s="278" t="s">
        <v>363</v>
      </c>
      <c r="H160" s="279">
        <v>2</v>
      </c>
      <c r="I160" s="280"/>
      <c r="J160" s="281">
        <f>ROUND(I160*H160,2)</f>
        <v>0</v>
      </c>
      <c r="K160" s="282"/>
      <c r="L160" s="283"/>
      <c r="M160" s="284" t="s">
        <v>1</v>
      </c>
      <c r="N160" s="285" t="s">
        <v>47</v>
      </c>
      <c r="O160" s="94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213</v>
      </c>
      <c r="AT160" s="262" t="s">
        <v>210</v>
      </c>
      <c r="AU160" s="262" t="s">
        <v>92</v>
      </c>
      <c r="AY160" s="18" t="s">
        <v>198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204</v>
      </c>
      <c r="BM160" s="262" t="s">
        <v>3165</v>
      </c>
    </row>
    <row r="161" spans="1:65" s="2" customFormat="1" ht="24.15" customHeight="1">
      <c r="A161" s="41"/>
      <c r="B161" s="42"/>
      <c r="C161" s="275" t="s">
        <v>1827</v>
      </c>
      <c r="D161" s="275" t="s">
        <v>210</v>
      </c>
      <c r="E161" s="276" t="s">
        <v>3166</v>
      </c>
      <c r="F161" s="277" t="s">
        <v>3167</v>
      </c>
      <c r="G161" s="278" t="s">
        <v>363</v>
      </c>
      <c r="H161" s="279">
        <v>2</v>
      </c>
      <c r="I161" s="280"/>
      <c r="J161" s="281">
        <f>ROUND(I161*H161,2)</f>
        <v>0</v>
      </c>
      <c r="K161" s="282"/>
      <c r="L161" s="283"/>
      <c r="M161" s="284" t="s">
        <v>1</v>
      </c>
      <c r="N161" s="285" t="s">
        <v>47</v>
      </c>
      <c r="O161" s="94"/>
      <c r="P161" s="260">
        <f>O161*H161</f>
        <v>0</v>
      </c>
      <c r="Q161" s="260">
        <v>0</v>
      </c>
      <c r="R161" s="260">
        <f>Q161*H161</f>
        <v>0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213</v>
      </c>
      <c r="AT161" s="262" t="s">
        <v>210</v>
      </c>
      <c r="AU161" s="262" t="s">
        <v>92</v>
      </c>
      <c r="AY161" s="18" t="s">
        <v>198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204</v>
      </c>
      <c r="BM161" s="262" t="s">
        <v>3168</v>
      </c>
    </row>
    <row r="162" spans="1:65" s="2" customFormat="1" ht="21.75" customHeight="1">
      <c r="A162" s="41"/>
      <c r="B162" s="42"/>
      <c r="C162" s="250" t="s">
        <v>1831</v>
      </c>
      <c r="D162" s="250" t="s">
        <v>200</v>
      </c>
      <c r="E162" s="251" t="s">
        <v>3169</v>
      </c>
      <c r="F162" s="252" t="s">
        <v>3170</v>
      </c>
      <c r="G162" s="253" t="s">
        <v>363</v>
      </c>
      <c r="H162" s="254">
        <v>12</v>
      </c>
      <c r="I162" s="255"/>
      <c r="J162" s="256">
        <f>ROUND(I162*H162,2)</f>
        <v>0</v>
      </c>
      <c r="K162" s="257"/>
      <c r="L162" s="44"/>
      <c r="M162" s="258" t="s">
        <v>1</v>
      </c>
      <c r="N162" s="259" t="s">
        <v>47</v>
      </c>
      <c r="O162" s="94"/>
      <c r="P162" s="260">
        <f>O162*H162</f>
        <v>0</v>
      </c>
      <c r="Q162" s="260">
        <v>0</v>
      </c>
      <c r="R162" s="260">
        <f>Q162*H162</f>
        <v>0</v>
      </c>
      <c r="S162" s="260">
        <v>0</v>
      </c>
      <c r="T162" s="261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2" t="s">
        <v>204</v>
      </c>
      <c r="AT162" s="262" t="s">
        <v>200</v>
      </c>
      <c r="AU162" s="262" t="s">
        <v>92</v>
      </c>
      <c r="AY162" s="18" t="s">
        <v>198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90</v>
      </c>
      <c r="BK162" s="154">
        <f>ROUND(I162*H162,2)</f>
        <v>0</v>
      </c>
      <c r="BL162" s="18" t="s">
        <v>204</v>
      </c>
      <c r="BM162" s="262" t="s">
        <v>3171</v>
      </c>
    </row>
    <row r="163" spans="1:65" s="2" customFormat="1" ht="24.15" customHeight="1">
      <c r="A163" s="41"/>
      <c r="B163" s="42"/>
      <c r="C163" s="250" t="s">
        <v>7</v>
      </c>
      <c r="D163" s="250" t="s">
        <v>200</v>
      </c>
      <c r="E163" s="251" t="s">
        <v>3172</v>
      </c>
      <c r="F163" s="252" t="s">
        <v>3173</v>
      </c>
      <c r="G163" s="253" t="s">
        <v>363</v>
      </c>
      <c r="H163" s="254">
        <v>1</v>
      </c>
      <c r="I163" s="255"/>
      <c r="J163" s="256">
        <f>ROUND(I163*H163,2)</f>
        <v>0</v>
      </c>
      <c r="K163" s="257"/>
      <c r="L163" s="44"/>
      <c r="M163" s="258" t="s">
        <v>1</v>
      </c>
      <c r="N163" s="259" t="s">
        <v>47</v>
      </c>
      <c r="O163" s="94"/>
      <c r="P163" s="260">
        <f>O163*H163</f>
        <v>0</v>
      </c>
      <c r="Q163" s="260">
        <v>0</v>
      </c>
      <c r="R163" s="260">
        <f>Q163*H163</f>
        <v>0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204</v>
      </c>
      <c r="AT163" s="262" t="s">
        <v>200</v>
      </c>
      <c r="AU163" s="262" t="s">
        <v>92</v>
      </c>
      <c r="AY163" s="18" t="s">
        <v>198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204</v>
      </c>
      <c r="BM163" s="262" t="s">
        <v>3174</v>
      </c>
    </row>
    <row r="164" spans="1:65" s="2" customFormat="1" ht="33" customHeight="1">
      <c r="A164" s="41"/>
      <c r="B164" s="42"/>
      <c r="C164" s="275" t="s">
        <v>1838</v>
      </c>
      <c r="D164" s="275" t="s">
        <v>210</v>
      </c>
      <c r="E164" s="276" t="s">
        <v>3175</v>
      </c>
      <c r="F164" s="277" t="s">
        <v>3176</v>
      </c>
      <c r="G164" s="278" t="s">
        <v>363</v>
      </c>
      <c r="H164" s="279">
        <v>1</v>
      </c>
      <c r="I164" s="280"/>
      <c r="J164" s="281">
        <f>ROUND(I164*H164,2)</f>
        <v>0</v>
      </c>
      <c r="K164" s="282"/>
      <c r="L164" s="283"/>
      <c r="M164" s="284" t="s">
        <v>1</v>
      </c>
      <c r="N164" s="285" t="s">
        <v>47</v>
      </c>
      <c r="O164" s="94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213</v>
      </c>
      <c r="AT164" s="262" t="s">
        <v>210</v>
      </c>
      <c r="AU164" s="262" t="s">
        <v>92</v>
      </c>
      <c r="AY164" s="18" t="s">
        <v>198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204</v>
      </c>
      <c r="BM164" s="262" t="s">
        <v>3177</v>
      </c>
    </row>
    <row r="165" spans="1:65" s="2" customFormat="1" ht="21.75" customHeight="1">
      <c r="A165" s="41"/>
      <c r="B165" s="42"/>
      <c r="C165" s="250" t="s">
        <v>1542</v>
      </c>
      <c r="D165" s="250" t="s">
        <v>200</v>
      </c>
      <c r="E165" s="251" t="s">
        <v>3178</v>
      </c>
      <c r="F165" s="252" t="s">
        <v>3179</v>
      </c>
      <c r="G165" s="253" t="s">
        <v>363</v>
      </c>
      <c r="H165" s="254">
        <v>1</v>
      </c>
      <c r="I165" s="255"/>
      <c r="J165" s="256">
        <f>ROUND(I165*H165,2)</f>
        <v>0</v>
      </c>
      <c r="K165" s="257"/>
      <c r="L165" s="44"/>
      <c r="M165" s="258" t="s">
        <v>1</v>
      </c>
      <c r="N165" s="259" t="s">
        <v>47</v>
      </c>
      <c r="O165" s="94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204</v>
      </c>
      <c r="AT165" s="262" t="s">
        <v>200</v>
      </c>
      <c r="AU165" s="262" t="s">
        <v>92</v>
      </c>
      <c r="AY165" s="18" t="s">
        <v>198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204</v>
      </c>
      <c r="BM165" s="262" t="s">
        <v>3180</v>
      </c>
    </row>
    <row r="166" spans="1:65" s="2" customFormat="1" ht="24.15" customHeight="1">
      <c r="A166" s="41"/>
      <c r="B166" s="42"/>
      <c r="C166" s="275" t="s">
        <v>1847</v>
      </c>
      <c r="D166" s="275" t="s">
        <v>210</v>
      </c>
      <c r="E166" s="276" t="s">
        <v>3181</v>
      </c>
      <c r="F166" s="277" t="s">
        <v>3182</v>
      </c>
      <c r="G166" s="278" t="s">
        <v>363</v>
      </c>
      <c r="H166" s="279">
        <v>2</v>
      </c>
      <c r="I166" s="280"/>
      <c r="J166" s="281">
        <f>ROUND(I166*H166,2)</f>
        <v>0</v>
      </c>
      <c r="K166" s="282"/>
      <c r="L166" s="283"/>
      <c r="M166" s="284" t="s">
        <v>1</v>
      </c>
      <c r="N166" s="285" t="s">
        <v>47</v>
      </c>
      <c r="O166" s="94"/>
      <c r="P166" s="260">
        <f>O166*H166</f>
        <v>0</v>
      </c>
      <c r="Q166" s="260">
        <v>0</v>
      </c>
      <c r="R166" s="260">
        <f>Q166*H166</f>
        <v>0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213</v>
      </c>
      <c r="AT166" s="262" t="s">
        <v>210</v>
      </c>
      <c r="AU166" s="262" t="s">
        <v>92</v>
      </c>
      <c r="AY166" s="18" t="s">
        <v>198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204</v>
      </c>
      <c r="BM166" s="262" t="s">
        <v>3183</v>
      </c>
    </row>
    <row r="167" spans="1:65" s="2" customFormat="1" ht="24.15" customHeight="1">
      <c r="A167" s="41"/>
      <c r="B167" s="42"/>
      <c r="C167" s="250" t="s">
        <v>517</v>
      </c>
      <c r="D167" s="250" t="s">
        <v>200</v>
      </c>
      <c r="E167" s="251" t="s">
        <v>3184</v>
      </c>
      <c r="F167" s="252" t="s">
        <v>3185</v>
      </c>
      <c r="G167" s="253" t="s">
        <v>363</v>
      </c>
      <c r="H167" s="254">
        <v>1</v>
      </c>
      <c r="I167" s="255"/>
      <c r="J167" s="256">
        <f>ROUND(I167*H167,2)</f>
        <v>0</v>
      </c>
      <c r="K167" s="257"/>
      <c r="L167" s="44"/>
      <c r="M167" s="258" t="s">
        <v>1</v>
      </c>
      <c r="N167" s="259" t="s">
        <v>47</v>
      </c>
      <c r="O167" s="94"/>
      <c r="P167" s="260">
        <f>O167*H167</f>
        <v>0</v>
      </c>
      <c r="Q167" s="260">
        <v>0</v>
      </c>
      <c r="R167" s="260">
        <f>Q167*H167</f>
        <v>0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204</v>
      </c>
      <c r="AT167" s="262" t="s">
        <v>200</v>
      </c>
      <c r="AU167" s="262" t="s">
        <v>92</v>
      </c>
      <c r="AY167" s="18" t="s">
        <v>198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204</v>
      </c>
      <c r="BM167" s="262" t="s">
        <v>3186</v>
      </c>
    </row>
    <row r="168" spans="1:65" s="2" customFormat="1" ht="24.15" customHeight="1">
      <c r="A168" s="41"/>
      <c r="B168" s="42"/>
      <c r="C168" s="250" t="s">
        <v>1854</v>
      </c>
      <c r="D168" s="250" t="s">
        <v>200</v>
      </c>
      <c r="E168" s="251" t="s">
        <v>3187</v>
      </c>
      <c r="F168" s="252" t="s">
        <v>3188</v>
      </c>
      <c r="G168" s="253" t="s">
        <v>363</v>
      </c>
      <c r="H168" s="254">
        <v>42</v>
      </c>
      <c r="I168" s="255"/>
      <c r="J168" s="256">
        <f>ROUND(I168*H168,2)</f>
        <v>0</v>
      </c>
      <c r="K168" s="257"/>
      <c r="L168" s="44"/>
      <c r="M168" s="258" t="s">
        <v>1</v>
      </c>
      <c r="N168" s="259" t="s">
        <v>47</v>
      </c>
      <c r="O168" s="94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2" t="s">
        <v>204</v>
      </c>
      <c r="AT168" s="262" t="s">
        <v>200</v>
      </c>
      <c r="AU168" s="262" t="s">
        <v>92</v>
      </c>
      <c r="AY168" s="18" t="s">
        <v>198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90</v>
      </c>
      <c r="BK168" s="154">
        <f>ROUND(I168*H168,2)</f>
        <v>0</v>
      </c>
      <c r="BL168" s="18" t="s">
        <v>204</v>
      </c>
      <c r="BM168" s="262" t="s">
        <v>3189</v>
      </c>
    </row>
    <row r="169" spans="1:65" s="2" customFormat="1" ht="24.15" customHeight="1">
      <c r="A169" s="41"/>
      <c r="B169" s="42"/>
      <c r="C169" s="250" t="s">
        <v>459</v>
      </c>
      <c r="D169" s="250" t="s">
        <v>200</v>
      </c>
      <c r="E169" s="251" t="s">
        <v>3190</v>
      </c>
      <c r="F169" s="252" t="s">
        <v>3191</v>
      </c>
      <c r="G169" s="253" t="s">
        <v>363</v>
      </c>
      <c r="H169" s="254">
        <v>42</v>
      </c>
      <c r="I169" s="255"/>
      <c r="J169" s="256">
        <f>ROUND(I169*H169,2)</f>
        <v>0</v>
      </c>
      <c r="K169" s="257"/>
      <c r="L169" s="44"/>
      <c r="M169" s="258" t="s">
        <v>1</v>
      </c>
      <c r="N169" s="259" t="s">
        <v>47</v>
      </c>
      <c r="O169" s="94"/>
      <c r="P169" s="260">
        <f>O169*H169</f>
        <v>0</v>
      </c>
      <c r="Q169" s="260">
        <v>0</v>
      </c>
      <c r="R169" s="260">
        <f>Q169*H169</f>
        <v>0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204</v>
      </c>
      <c r="AT169" s="262" t="s">
        <v>200</v>
      </c>
      <c r="AU169" s="262" t="s">
        <v>92</v>
      </c>
      <c r="AY169" s="18" t="s">
        <v>198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204</v>
      </c>
      <c r="BM169" s="262" t="s">
        <v>3192</v>
      </c>
    </row>
    <row r="170" spans="1:65" s="2" customFormat="1" ht="21.75" customHeight="1">
      <c r="A170" s="41"/>
      <c r="B170" s="42"/>
      <c r="C170" s="250" t="s">
        <v>469</v>
      </c>
      <c r="D170" s="250" t="s">
        <v>200</v>
      </c>
      <c r="E170" s="251" t="s">
        <v>3193</v>
      </c>
      <c r="F170" s="252" t="s">
        <v>3194</v>
      </c>
      <c r="G170" s="253" t="s">
        <v>363</v>
      </c>
      <c r="H170" s="254">
        <v>1</v>
      </c>
      <c r="I170" s="255"/>
      <c r="J170" s="256">
        <f>ROUND(I170*H170,2)</f>
        <v>0</v>
      </c>
      <c r="K170" s="257"/>
      <c r="L170" s="44"/>
      <c r="M170" s="258" t="s">
        <v>1</v>
      </c>
      <c r="N170" s="259" t="s">
        <v>47</v>
      </c>
      <c r="O170" s="94"/>
      <c r="P170" s="260">
        <f>O170*H170</f>
        <v>0</v>
      </c>
      <c r="Q170" s="260">
        <v>0</v>
      </c>
      <c r="R170" s="260">
        <f>Q170*H170</f>
        <v>0</v>
      </c>
      <c r="S170" s="260">
        <v>0</v>
      </c>
      <c r="T170" s="26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2" t="s">
        <v>204</v>
      </c>
      <c r="AT170" s="262" t="s">
        <v>200</v>
      </c>
      <c r="AU170" s="262" t="s">
        <v>92</v>
      </c>
      <c r="AY170" s="18" t="s">
        <v>198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90</v>
      </c>
      <c r="BK170" s="154">
        <f>ROUND(I170*H170,2)</f>
        <v>0</v>
      </c>
      <c r="BL170" s="18" t="s">
        <v>204</v>
      </c>
      <c r="BM170" s="262" t="s">
        <v>3195</v>
      </c>
    </row>
    <row r="171" spans="1:65" s="2" customFormat="1" ht="16.5" customHeight="1">
      <c r="A171" s="41"/>
      <c r="B171" s="42"/>
      <c r="C171" s="250" t="s">
        <v>453</v>
      </c>
      <c r="D171" s="250" t="s">
        <v>200</v>
      </c>
      <c r="E171" s="251" t="s">
        <v>3196</v>
      </c>
      <c r="F171" s="252" t="s">
        <v>3197</v>
      </c>
      <c r="G171" s="253" t="s">
        <v>363</v>
      </c>
      <c r="H171" s="254">
        <v>1</v>
      </c>
      <c r="I171" s="255"/>
      <c r="J171" s="256">
        <f>ROUND(I171*H171,2)</f>
        <v>0</v>
      </c>
      <c r="K171" s="257"/>
      <c r="L171" s="44"/>
      <c r="M171" s="258" t="s">
        <v>1</v>
      </c>
      <c r="N171" s="259" t="s">
        <v>47</v>
      </c>
      <c r="O171" s="94"/>
      <c r="P171" s="260">
        <f>O171*H171</f>
        <v>0</v>
      </c>
      <c r="Q171" s="260">
        <v>0</v>
      </c>
      <c r="R171" s="260">
        <f>Q171*H171</f>
        <v>0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204</v>
      </c>
      <c r="AT171" s="262" t="s">
        <v>200</v>
      </c>
      <c r="AU171" s="262" t="s">
        <v>92</v>
      </c>
      <c r="AY171" s="18" t="s">
        <v>198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204</v>
      </c>
      <c r="BM171" s="262" t="s">
        <v>3198</v>
      </c>
    </row>
    <row r="172" spans="1:63" s="12" customFormat="1" ht="22.8" customHeight="1">
      <c r="A172" s="12"/>
      <c r="B172" s="236"/>
      <c r="C172" s="237"/>
      <c r="D172" s="238" t="s">
        <v>81</v>
      </c>
      <c r="E172" s="318" t="s">
        <v>3199</v>
      </c>
      <c r="F172" s="318" t="s">
        <v>3200</v>
      </c>
      <c r="G172" s="237"/>
      <c r="H172" s="237"/>
      <c r="I172" s="240"/>
      <c r="J172" s="319">
        <f>BK172</f>
        <v>0</v>
      </c>
      <c r="K172" s="237"/>
      <c r="L172" s="242"/>
      <c r="M172" s="243"/>
      <c r="N172" s="244"/>
      <c r="O172" s="244"/>
      <c r="P172" s="245">
        <f>SUM(P173:P185)</f>
        <v>0</v>
      </c>
      <c r="Q172" s="244"/>
      <c r="R172" s="245">
        <f>SUM(R173:R185)</f>
        <v>0</v>
      </c>
      <c r="S172" s="244"/>
      <c r="T172" s="246">
        <f>SUM(T173:T185)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7" t="s">
        <v>90</v>
      </c>
      <c r="AT172" s="248" t="s">
        <v>81</v>
      </c>
      <c r="AU172" s="248" t="s">
        <v>90</v>
      </c>
      <c r="AY172" s="247" t="s">
        <v>198</v>
      </c>
      <c r="BK172" s="249">
        <f>SUM(BK173:BK185)</f>
        <v>0</v>
      </c>
    </row>
    <row r="173" spans="1:65" s="2" customFormat="1" ht="24.15" customHeight="1">
      <c r="A173" s="41"/>
      <c r="B173" s="42"/>
      <c r="C173" s="250" t="s">
        <v>1867</v>
      </c>
      <c r="D173" s="250" t="s">
        <v>200</v>
      </c>
      <c r="E173" s="251" t="s">
        <v>3201</v>
      </c>
      <c r="F173" s="252" t="s">
        <v>3202</v>
      </c>
      <c r="G173" s="253" t="s">
        <v>363</v>
      </c>
      <c r="H173" s="254">
        <v>2</v>
      </c>
      <c r="I173" s="255"/>
      <c r="J173" s="256">
        <f>ROUND(I173*H173,2)</f>
        <v>0</v>
      </c>
      <c r="K173" s="257"/>
      <c r="L173" s="44"/>
      <c r="M173" s="258" t="s">
        <v>1</v>
      </c>
      <c r="N173" s="259" t="s">
        <v>47</v>
      </c>
      <c r="O173" s="94"/>
      <c r="P173" s="260">
        <f>O173*H173</f>
        <v>0</v>
      </c>
      <c r="Q173" s="260">
        <v>0</v>
      </c>
      <c r="R173" s="260">
        <f>Q173*H173</f>
        <v>0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204</v>
      </c>
      <c r="AT173" s="262" t="s">
        <v>200</v>
      </c>
      <c r="AU173" s="262" t="s">
        <v>92</v>
      </c>
      <c r="AY173" s="18" t="s">
        <v>198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204</v>
      </c>
      <c r="BM173" s="262" t="s">
        <v>3203</v>
      </c>
    </row>
    <row r="174" spans="1:65" s="2" customFormat="1" ht="24.15" customHeight="1">
      <c r="A174" s="41"/>
      <c r="B174" s="42"/>
      <c r="C174" s="275" t="s">
        <v>1871</v>
      </c>
      <c r="D174" s="275" t="s">
        <v>210</v>
      </c>
      <c r="E174" s="276" t="s">
        <v>3204</v>
      </c>
      <c r="F174" s="277" t="s">
        <v>3205</v>
      </c>
      <c r="G174" s="278" t="s">
        <v>363</v>
      </c>
      <c r="H174" s="279">
        <v>2</v>
      </c>
      <c r="I174" s="280"/>
      <c r="J174" s="281">
        <f>ROUND(I174*H174,2)</f>
        <v>0</v>
      </c>
      <c r="K174" s="282"/>
      <c r="L174" s="283"/>
      <c r="M174" s="284" t="s">
        <v>1</v>
      </c>
      <c r="N174" s="285" t="s">
        <v>47</v>
      </c>
      <c r="O174" s="94"/>
      <c r="P174" s="260">
        <f>O174*H174</f>
        <v>0</v>
      </c>
      <c r="Q174" s="260">
        <v>0</v>
      </c>
      <c r="R174" s="260">
        <f>Q174*H174</f>
        <v>0</v>
      </c>
      <c r="S174" s="260">
        <v>0</v>
      </c>
      <c r="T174" s="26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2" t="s">
        <v>213</v>
      </c>
      <c r="AT174" s="262" t="s">
        <v>210</v>
      </c>
      <c r="AU174" s="262" t="s">
        <v>92</v>
      </c>
      <c r="AY174" s="18" t="s">
        <v>198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90</v>
      </c>
      <c r="BK174" s="154">
        <f>ROUND(I174*H174,2)</f>
        <v>0</v>
      </c>
      <c r="BL174" s="18" t="s">
        <v>204</v>
      </c>
      <c r="BM174" s="262" t="s">
        <v>3206</v>
      </c>
    </row>
    <row r="175" spans="1:65" s="2" customFormat="1" ht="16.5" customHeight="1">
      <c r="A175" s="41"/>
      <c r="B175" s="42"/>
      <c r="C175" s="250" t="s">
        <v>788</v>
      </c>
      <c r="D175" s="250" t="s">
        <v>200</v>
      </c>
      <c r="E175" s="251" t="s">
        <v>3207</v>
      </c>
      <c r="F175" s="252" t="s">
        <v>3208</v>
      </c>
      <c r="G175" s="253" t="s">
        <v>363</v>
      </c>
      <c r="H175" s="254">
        <v>10</v>
      </c>
      <c r="I175" s="255"/>
      <c r="J175" s="256">
        <f>ROUND(I175*H175,2)</f>
        <v>0</v>
      </c>
      <c r="K175" s="257"/>
      <c r="L175" s="44"/>
      <c r="M175" s="258" t="s">
        <v>1</v>
      </c>
      <c r="N175" s="259" t="s">
        <v>47</v>
      </c>
      <c r="O175" s="94"/>
      <c r="P175" s="260">
        <f>O175*H175</f>
        <v>0</v>
      </c>
      <c r="Q175" s="260">
        <v>0</v>
      </c>
      <c r="R175" s="260">
        <f>Q175*H175</f>
        <v>0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204</v>
      </c>
      <c r="AT175" s="262" t="s">
        <v>200</v>
      </c>
      <c r="AU175" s="262" t="s">
        <v>92</v>
      </c>
      <c r="AY175" s="18" t="s">
        <v>198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204</v>
      </c>
      <c r="BM175" s="262" t="s">
        <v>3209</v>
      </c>
    </row>
    <row r="176" spans="1:65" s="2" customFormat="1" ht="24.15" customHeight="1">
      <c r="A176" s="41"/>
      <c r="B176" s="42"/>
      <c r="C176" s="275" t="s">
        <v>1878</v>
      </c>
      <c r="D176" s="275" t="s">
        <v>210</v>
      </c>
      <c r="E176" s="276" t="s">
        <v>3210</v>
      </c>
      <c r="F176" s="277" t="s">
        <v>3211</v>
      </c>
      <c r="G176" s="278" t="s">
        <v>363</v>
      </c>
      <c r="H176" s="279">
        <v>10</v>
      </c>
      <c r="I176" s="280"/>
      <c r="J176" s="281">
        <f>ROUND(I176*H176,2)</f>
        <v>0</v>
      </c>
      <c r="K176" s="282"/>
      <c r="L176" s="283"/>
      <c r="M176" s="284" t="s">
        <v>1</v>
      </c>
      <c r="N176" s="285" t="s">
        <v>47</v>
      </c>
      <c r="O176" s="94"/>
      <c r="P176" s="260">
        <f>O176*H176</f>
        <v>0</v>
      </c>
      <c r="Q176" s="260">
        <v>0</v>
      </c>
      <c r="R176" s="260">
        <f>Q176*H176</f>
        <v>0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213</v>
      </c>
      <c r="AT176" s="262" t="s">
        <v>210</v>
      </c>
      <c r="AU176" s="262" t="s">
        <v>92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204</v>
      </c>
      <c r="BM176" s="262" t="s">
        <v>3212</v>
      </c>
    </row>
    <row r="177" spans="1:65" s="2" customFormat="1" ht="24.15" customHeight="1">
      <c r="A177" s="41"/>
      <c r="B177" s="42"/>
      <c r="C177" s="250" t="s">
        <v>513</v>
      </c>
      <c r="D177" s="250" t="s">
        <v>200</v>
      </c>
      <c r="E177" s="251" t="s">
        <v>3213</v>
      </c>
      <c r="F177" s="252" t="s">
        <v>3214</v>
      </c>
      <c r="G177" s="253" t="s">
        <v>363</v>
      </c>
      <c r="H177" s="254">
        <v>10</v>
      </c>
      <c r="I177" s="255"/>
      <c r="J177" s="256">
        <f>ROUND(I177*H177,2)</f>
        <v>0</v>
      </c>
      <c r="K177" s="257"/>
      <c r="L177" s="44"/>
      <c r="M177" s="258" t="s">
        <v>1</v>
      </c>
      <c r="N177" s="259" t="s">
        <v>47</v>
      </c>
      <c r="O177" s="94"/>
      <c r="P177" s="260">
        <f>O177*H177</f>
        <v>0</v>
      </c>
      <c r="Q177" s="260">
        <v>0</v>
      </c>
      <c r="R177" s="260">
        <f>Q177*H177</f>
        <v>0</v>
      </c>
      <c r="S177" s="260">
        <v>0</v>
      </c>
      <c r="T177" s="26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2" t="s">
        <v>204</v>
      </c>
      <c r="AT177" s="262" t="s">
        <v>200</v>
      </c>
      <c r="AU177" s="262" t="s">
        <v>92</v>
      </c>
      <c r="AY177" s="18" t="s">
        <v>198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90</v>
      </c>
      <c r="BK177" s="154">
        <f>ROUND(I177*H177,2)</f>
        <v>0</v>
      </c>
      <c r="BL177" s="18" t="s">
        <v>204</v>
      </c>
      <c r="BM177" s="262" t="s">
        <v>3215</v>
      </c>
    </row>
    <row r="178" spans="1:65" s="2" customFormat="1" ht="21.75" customHeight="1">
      <c r="A178" s="41"/>
      <c r="B178" s="42"/>
      <c r="C178" s="275" t="s">
        <v>518</v>
      </c>
      <c r="D178" s="275" t="s">
        <v>210</v>
      </c>
      <c r="E178" s="276" t="s">
        <v>3216</v>
      </c>
      <c r="F178" s="277" t="s">
        <v>3217</v>
      </c>
      <c r="G178" s="278" t="s">
        <v>363</v>
      </c>
      <c r="H178" s="279">
        <v>10</v>
      </c>
      <c r="I178" s="280"/>
      <c r="J178" s="281">
        <f>ROUND(I178*H178,2)</f>
        <v>0</v>
      </c>
      <c r="K178" s="282"/>
      <c r="L178" s="283"/>
      <c r="M178" s="284" t="s">
        <v>1</v>
      </c>
      <c r="N178" s="285" t="s">
        <v>47</v>
      </c>
      <c r="O178" s="94"/>
      <c r="P178" s="260">
        <f>O178*H178</f>
        <v>0</v>
      </c>
      <c r="Q178" s="260">
        <v>0</v>
      </c>
      <c r="R178" s="260">
        <f>Q178*H178</f>
        <v>0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213</v>
      </c>
      <c r="AT178" s="262" t="s">
        <v>210</v>
      </c>
      <c r="AU178" s="262" t="s">
        <v>92</v>
      </c>
      <c r="AY178" s="18" t="s">
        <v>198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204</v>
      </c>
      <c r="BM178" s="262" t="s">
        <v>3218</v>
      </c>
    </row>
    <row r="179" spans="1:65" s="2" customFormat="1" ht="21.75" customHeight="1">
      <c r="A179" s="41"/>
      <c r="B179" s="42"/>
      <c r="C179" s="250" t="s">
        <v>1890</v>
      </c>
      <c r="D179" s="250" t="s">
        <v>200</v>
      </c>
      <c r="E179" s="251" t="s">
        <v>3219</v>
      </c>
      <c r="F179" s="252" t="s">
        <v>3220</v>
      </c>
      <c r="G179" s="253" t="s">
        <v>363</v>
      </c>
      <c r="H179" s="254">
        <v>2</v>
      </c>
      <c r="I179" s="255"/>
      <c r="J179" s="256">
        <f>ROUND(I179*H179,2)</f>
        <v>0</v>
      </c>
      <c r="K179" s="257"/>
      <c r="L179" s="44"/>
      <c r="M179" s="258" t="s">
        <v>1</v>
      </c>
      <c r="N179" s="259" t="s">
        <v>47</v>
      </c>
      <c r="O179" s="94"/>
      <c r="P179" s="260">
        <f>O179*H179</f>
        <v>0</v>
      </c>
      <c r="Q179" s="260">
        <v>0</v>
      </c>
      <c r="R179" s="260">
        <f>Q179*H179</f>
        <v>0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204</v>
      </c>
      <c r="AT179" s="262" t="s">
        <v>200</v>
      </c>
      <c r="AU179" s="262" t="s">
        <v>92</v>
      </c>
      <c r="AY179" s="18" t="s">
        <v>198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204</v>
      </c>
      <c r="BM179" s="262" t="s">
        <v>3221</v>
      </c>
    </row>
    <row r="180" spans="1:65" s="2" customFormat="1" ht="24.15" customHeight="1">
      <c r="A180" s="41"/>
      <c r="B180" s="42"/>
      <c r="C180" s="275" t="s">
        <v>548</v>
      </c>
      <c r="D180" s="275" t="s">
        <v>210</v>
      </c>
      <c r="E180" s="276" t="s">
        <v>3222</v>
      </c>
      <c r="F180" s="277" t="s">
        <v>3223</v>
      </c>
      <c r="G180" s="278" t="s">
        <v>363</v>
      </c>
      <c r="H180" s="279">
        <v>2</v>
      </c>
      <c r="I180" s="280"/>
      <c r="J180" s="281">
        <f>ROUND(I180*H180,2)</f>
        <v>0</v>
      </c>
      <c r="K180" s="282"/>
      <c r="L180" s="283"/>
      <c r="M180" s="284" t="s">
        <v>1</v>
      </c>
      <c r="N180" s="285" t="s">
        <v>47</v>
      </c>
      <c r="O180" s="94"/>
      <c r="P180" s="260">
        <f>O180*H180</f>
        <v>0</v>
      </c>
      <c r="Q180" s="260">
        <v>0</v>
      </c>
      <c r="R180" s="260">
        <f>Q180*H180</f>
        <v>0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213</v>
      </c>
      <c r="AT180" s="262" t="s">
        <v>210</v>
      </c>
      <c r="AU180" s="262" t="s">
        <v>92</v>
      </c>
      <c r="AY180" s="18" t="s">
        <v>198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204</v>
      </c>
      <c r="BM180" s="262" t="s">
        <v>3224</v>
      </c>
    </row>
    <row r="181" spans="1:65" s="2" customFormat="1" ht="16.5" customHeight="1">
      <c r="A181" s="41"/>
      <c r="B181" s="42"/>
      <c r="C181" s="250" t="s">
        <v>557</v>
      </c>
      <c r="D181" s="250" t="s">
        <v>200</v>
      </c>
      <c r="E181" s="251" t="s">
        <v>3225</v>
      </c>
      <c r="F181" s="252" t="s">
        <v>3226</v>
      </c>
      <c r="G181" s="253" t="s">
        <v>363</v>
      </c>
      <c r="H181" s="254">
        <v>6</v>
      </c>
      <c r="I181" s="255"/>
      <c r="J181" s="256">
        <f>ROUND(I181*H181,2)</f>
        <v>0</v>
      </c>
      <c r="K181" s="257"/>
      <c r="L181" s="44"/>
      <c r="M181" s="258" t="s">
        <v>1</v>
      </c>
      <c r="N181" s="259" t="s">
        <v>47</v>
      </c>
      <c r="O181" s="94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204</v>
      </c>
      <c r="AT181" s="262" t="s">
        <v>200</v>
      </c>
      <c r="AU181" s="262" t="s">
        <v>92</v>
      </c>
      <c r="AY181" s="18" t="s">
        <v>198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204</v>
      </c>
      <c r="BM181" s="262" t="s">
        <v>3227</v>
      </c>
    </row>
    <row r="182" spans="1:65" s="2" customFormat="1" ht="24.15" customHeight="1">
      <c r="A182" s="41"/>
      <c r="B182" s="42"/>
      <c r="C182" s="275" t="s">
        <v>628</v>
      </c>
      <c r="D182" s="275" t="s">
        <v>210</v>
      </c>
      <c r="E182" s="276" t="s">
        <v>3228</v>
      </c>
      <c r="F182" s="277" t="s">
        <v>3229</v>
      </c>
      <c r="G182" s="278" t="s">
        <v>363</v>
      </c>
      <c r="H182" s="279">
        <v>6</v>
      </c>
      <c r="I182" s="280"/>
      <c r="J182" s="281">
        <f>ROUND(I182*H182,2)</f>
        <v>0</v>
      </c>
      <c r="K182" s="282"/>
      <c r="L182" s="283"/>
      <c r="M182" s="284" t="s">
        <v>1</v>
      </c>
      <c r="N182" s="285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213</v>
      </c>
      <c r="AT182" s="262" t="s">
        <v>210</v>
      </c>
      <c r="AU182" s="262" t="s">
        <v>92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204</v>
      </c>
      <c r="BM182" s="262" t="s">
        <v>3230</v>
      </c>
    </row>
    <row r="183" spans="1:65" s="2" customFormat="1" ht="24.15" customHeight="1">
      <c r="A183" s="41"/>
      <c r="B183" s="42"/>
      <c r="C183" s="250" t="s">
        <v>633</v>
      </c>
      <c r="D183" s="250" t="s">
        <v>200</v>
      </c>
      <c r="E183" s="251" t="s">
        <v>3231</v>
      </c>
      <c r="F183" s="252" t="s">
        <v>3232</v>
      </c>
      <c r="G183" s="253" t="s">
        <v>363</v>
      </c>
      <c r="H183" s="254">
        <v>1</v>
      </c>
      <c r="I183" s="255"/>
      <c r="J183" s="256">
        <f>ROUND(I183*H183,2)</f>
        <v>0</v>
      </c>
      <c r="K183" s="257"/>
      <c r="L183" s="44"/>
      <c r="M183" s="258" t="s">
        <v>1</v>
      </c>
      <c r="N183" s="259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204</v>
      </c>
      <c r="AT183" s="262" t="s">
        <v>200</v>
      </c>
      <c r="AU183" s="262" t="s">
        <v>92</v>
      </c>
      <c r="AY183" s="18" t="s">
        <v>198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204</v>
      </c>
      <c r="BM183" s="262" t="s">
        <v>3233</v>
      </c>
    </row>
    <row r="184" spans="1:65" s="2" customFormat="1" ht="24.15" customHeight="1">
      <c r="A184" s="41"/>
      <c r="B184" s="42"/>
      <c r="C184" s="250" t="s">
        <v>590</v>
      </c>
      <c r="D184" s="250" t="s">
        <v>200</v>
      </c>
      <c r="E184" s="251" t="s">
        <v>3234</v>
      </c>
      <c r="F184" s="252" t="s">
        <v>3235</v>
      </c>
      <c r="G184" s="253" t="s">
        <v>363</v>
      </c>
      <c r="H184" s="254">
        <v>4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204</v>
      </c>
      <c r="AT184" s="262" t="s">
        <v>200</v>
      </c>
      <c r="AU184" s="262" t="s">
        <v>92</v>
      </c>
      <c r="AY184" s="18" t="s">
        <v>198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204</v>
      </c>
      <c r="BM184" s="262" t="s">
        <v>3236</v>
      </c>
    </row>
    <row r="185" spans="1:65" s="2" customFormat="1" ht="16.5" customHeight="1">
      <c r="A185" s="41"/>
      <c r="B185" s="42"/>
      <c r="C185" s="250" t="s">
        <v>594</v>
      </c>
      <c r="D185" s="250" t="s">
        <v>200</v>
      </c>
      <c r="E185" s="251" t="s">
        <v>3237</v>
      </c>
      <c r="F185" s="252" t="s">
        <v>3238</v>
      </c>
      <c r="G185" s="253" t="s">
        <v>363</v>
      </c>
      <c r="H185" s="254">
        <v>1</v>
      </c>
      <c r="I185" s="255"/>
      <c r="J185" s="256">
        <f>ROUND(I185*H185,2)</f>
        <v>0</v>
      </c>
      <c r="K185" s="257"/>
      <c r="L185" s="44"/>
      <c r="M185" s="258" t="s">
        <v>1</v>
      </c>
      <c r="N185" s="259" t="s">
        <v>47</v>
      </c>
      <c r="O185" s="94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204</v>
      </c>
      <c r="AT185" s="262" t="s">
        <v>200</v>
      </c>
      <c r="AU185" s="262" t="s">
        <v>92</v>
      </c>
      <c r="AY185" s="18" t="s">
        <v>198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204</v>
      </c>
      <c r="BM185" s="262" t="s">
        <v>3239</v>
      </c>
    </row>
    <row r="186" spans="1:63" s="12" customFormat="1" ht="22.8" customHeight="1">
      <c r="A186" s="12"/>
      <c r="B186" s="236"/>
      <c r="C186" s="237"/>
      <c r="D186" s="238" t="s">
        <v>81</v>
      </c>
      <c r="E186" s="318" t="s">
        <v>3240</v>
      </c>
      <c r="F186" s="318" t="s">
        <v>3241</v>
      </c>
      <c r="G186" s="237"/>
      <c r="H186" s="237"/>
      <c r="I186" s="240"/>
      <c r="J186" s="319">
        <f>BK186</f>
        <v>0</v>
      </c>
      <c r="K186" s="237"/>
      <c r="L186" s="242"/>
      <c r="M186" s="243"/>
      <c r="N186" s="244"/>
      <c r="O186" s="244"/>
      <c r="P186" s="245">
        <f>SUM(P187:P218)</f>
        <v>0</v>
      </c>
      <c r="Q186" s="244"/>
      <c r="R186" s="245">
        <f>SUM(R187:R218)</f>
        <v>0</v>
      </c>
      <c r="S186" s="244"/>
      <c r="T186" s="246">
        <f>SUM(T187:T218)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7" t="s">
        <v>90</v>
      </c>
      <c r="AT186" s="248" t="s">
        <v>81</v>
      </c>
      <c r="AU186" s="248" t="s">
        <v>90</v>
      </c>
      <c r="AY186" s="247" t="s">
        <v>198</v>
      </c>
      <c r="BK186" s="249">
        <f>SUM(BK187:BK218)</f>
        <v>0</v>
      </c>
    </row>
    <row r="187" spans="1:65" s="2" customFormat="1" ht="24.15" customHeight="1">
      <c r="A187" s="41"/>
      <c r="B187" s="42"/>
      <c r="C187" s="250" t="s">
        <v>581</v>
      </c>
      <c r="D187" s="250" t="s">
        <v>200</v>
      </c>
      <c r="E187" s="251" t="s">
        <v>3242</v>
      </c>
      <c r="F187" s="252" t="s">
        <v>3243</v>
      </c>
      <c r="G187" s="253" t="s">
        <v>363</v>
      </c>
      <c r="H187" s="254">
        <v>1</v>
      </c>
      <c r="I187" s="255"/>
      <c r="J187" s="256">
        <f>ROUND(I187*H187,2)</f>
        <v>0</v>
      </c>
      <c r="K187" s="257"/>
      <c r="L187" s="44"/>
      <c r="M187" s="258" t="s">
        <v>1</v>
      </c>
      <c r="N187" s="259" t="s">
        <v>47</v>
      </c>
      <c r="O187" s="94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204</v>
      </c>
      <c r="AT187" s="262" t="s">
        <v>200</v>
      </c>
      <c r="AU187" s="262" t="s">
        <v>92</v>
      </c>
      <c r="AY187" s="18" t="s">
        <v>198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204</v>
      </c>
      <c r="BM187" s="262" t="s">
        <v>3244</v>
      </c>
    </row>
    <row r="188" spans="1:65" s="2" customFormat="1" ht="24.15" customHeight="1">
      <c r="A188" s="41"/>
      <c r="B188" s="42"/>
      <c r="C188" s="275" t="s">
        <v>586</v>
      </c>
      <c r="D188" s="275" t="s">
        <v>210</v>
      </c>
      <c r="E188" s="276" t="s">
        <v>3245</v>
      </c>
      <c r="F188" s="277" t="s">
        <v>3246</v>
      </c>
      <c r="G188" s="278" t="s">
        <v>363</v>
      </c>
      <c r="H188" s="279">
        <v>1</v>
      </c>
      <c r="I188" s="280"/>
      <c r="J188" s="281">
        <f>ROUND(I188*H188,2)</f>
        <v>0</v>
      </c>
      <c r="K188" s="282"/>
      <c r="L188" s="283"/>
      <c r="M188" s="284" t="s">
        <v>1</v>
      </c>
      <c r="N188" s="285" t="s">
        <v>47</v>
      </c>
      <c r="O188" s="94"/>
      <c r="P188" s="260">
        <f>O188*H188</f>
        <v>0</v>
      </c>
      <c r="Q188" s="260">
        <v>0</v>
      </c>
      <c r="R188" s="260">
        <f>Q188*H188</f>
        <v>0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213</v>
      </c>
      <c r="AT188" s="262" t="s">
        <v>210</v>
      </c>
      <c r="AU188" s="262" t="s">
        <v>92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204</v>
      </c>
      <c r="BM188" s="262" t="s">
        <v>3247</v>
      </c>
    </row>
    <row r="189" spans="1:65" s="2" customFormat="1" ht="24.15" customHeight="1">
      <c r="A189" s="41"/>
      <c r="B189" s="42"/>
      <c r="C189" s="250" t="s">
        <v>599</v>
      </c>
      <c r="D189" s="250" t="s">
        <v>200</v>
      </c>
      <c r="E189" s="251" t="s">
        <v>3248</v>
      </c>
      <c r="F189" s="252" t="s">
        <v>3249</v>
      </c>
      <c r="G189" s="253" t="s">
        <v>363</v>
      </c>
      <c r="H189" s="254">
        <v>1</v>
      </c>
      <c r="I189" s="255"/>
      <c r="J189" s="256">
        <f>ROUND(I189*H189,2)</f>
        <v>0</v>
      </c>
      <c r="K189" s="257"/>
      <c r="L189" s="44"/>
      <c r="M189" s="258" t="s">
        <v>1</v>
      </c>
      <c r="N189" s="259" t="s">
        <v>47</v>
      </c>
      <c r="O189" s="94"/>
      <c r="P189" s="260">
        <f>O189*H189</f>
        <v>0</v>
      </c>
      <c r="Q189" s="260">
        <v>0</v>
      </c>
      <c r="R189" s="260">
        <f>Q189*H189</f>
        <v>0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204</v>
      </c>
      <c r="AT189" s="262" t="s">
        <v>200</v>
      </c>
      <c r="AU189" s="262" t="s">
        <v>92</v>
      </c>
      <c r="AY189" s="18" t="s">
        <v>198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204</v>
      </c>
      <c r="BM189" s="262" t="s">
        <v>3250</v>
      </c>
    </row>
    <row r="190" spans="1:65" s="2" customFormat="1" ht="24.15" customHeight="1">
      <c r="A190" s="41"/>
      <c r="B190" s="42"/>
      <c r="C190" s="275" t="s">
        <v>604</v>
      </c>
      <c r="D190" s="275" t="s">
        <v>210</v>
      </c>
      <c r="E190" s="276" t="s">
        <v>3251</v>
      </c>
      <c r="F190" s="277" t="s">
        <v>3252</v>
      </c>
      <c r="G190" s="278" t="s">
        <v>363</v>
      </c>
      <c r="H190" s="279">
        <v>1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47</v>
      </c>
      <c r="O190" s="94"/>
      <c r="P190" s="260">
        <f>O190*H190</f>
        <v>0</v>
      </c>
      <c r="Q190" s="260">
        <v>0</v>
      </c>
      <c r="R190" s="260">
        <f>Q190*H190</f>
        <v>0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213</v>
      </c>
      <c r="AT190" s="262" t="s">
        <v>210</v>
      </c>
      <c r="AU190" s="262" t="s">
        <v>92</v>
      </c>
      <c r="AY190" s="18" t="s">
        <v>198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204</v>
      </c>
      <c r="BM190" s="262" t="s">
        <v>3253</v>
      </c>
    </row>
    <row r="191" spans="1:65" s="2" customFormat="1" ht="16.5" customHeight="1">
      <c r="A191" s="41"/>
      <c r="B191" s="42"/>
      <c r="C191" s="250" t="s">
        <v>609</v>
      </c>
      <c r="D191" s="250" t="s">
        <v>200</v>
      </c>
      <c r="E191" s="251" t="s">
        <v>3254</v>
      </c>
      <c r="F191" s="252" t="s">
        <v>3255</v>
      </c>
      <c r="G191" s="253" t="s">
        <v>363</v>
      </c>
      <c r="H191" s="254">
        <v>2</v>
      </c>
      <c r="I191" s="255"/>
      <c r="J191" s="256">
        <f>ROUND(I191*H191,2)</f>
        <v>0</v>
      </c>
      <c r="K191" s="257"/>
      <c r="L191" s="44"/>
      <c r="M191" s="258" t="s">
        <v>1</v>
      </c>
      <c r="N191" s="259" t="s">
        <v>47</v>
      </c>
      <c r="O191" s="94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204</v>
      </c>
      <c r="AT191" s="262" t="s">
        <v>200</v>
      </c>
      <c r="AU191" s="262" t="s">
        <v>92</v>
      </c>
      <c r="AY191" s="18" t="s">
        <v>198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204</v>
      </c>
      <c r="BM191" s="262" t="s">
        <v>3256</v>
      </c>
    </row>
    <row r="192" spans="1:65" s="2" customFormat="1" ht="24.15" customHeight="1">
      <c r="A192" s="41"/>
      <c r="B192" s="42"/>
      <c r="C192" s="275" t="s">
        <v>622</v>
      </c>
      <c r="D192" s="275" t="s">
        <v>210</v>
      </c>
      <c r="E192" s="276" t="s">
        <v>3181</v>
      </c>
      <c r="F192" s="277" t="s">
        <v>3182</v>
      </c>
      <c r="G192" s="278" t="s">
        <v>363</v>
      </c>
      <c r="H192" s="279">
        <v>2</v>
      </c>
      <c r="I192" s="280"/>
      <c r="J192" s="281">
        <f>ROUND(I192*H192,2)</f>
        <v>0</v>
      </c>
      <c r="K192" s="282"/>
      <c r="L192" s="283"/>
      <c r="M192" s="284" t="s">
        <v>1</v>
      </c>
      <c r="N192" s="285" t="s">
        <v>47</v>
      </c>
      <c r="O192" s="94"/>
      <c r="P192" s="260">
        <f>O192*H192</f>
        <v>0</v>
      </c>
      <c r="Q192" s="260">
        <v>0</v>
      </c>
      <c r="R192" s="260">
        <f>Q192*H192</f>
        <v>0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213</v>
      </c>
      <c r="AT192" s="262" t="s">
        <v>210</v>
      </c>
      <c r="AU192" s="262" t="s">
        <v>92</v>
      </c>
      <c r="AY192" s="18" t="s">
        <v>198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204</v>
      </c>
      <c r="BM192" s="262" t="s">
        <v>3257</v>
      </c>
    </row>
    <row r="193" spans="1:65" s="2" customFormat="1" ht="16.5" customHeight="1">
      <c r="A193" s="41"/>
      <c r="B193" s="42"/>
      <c r="C193" s="250" t="s">
        <v>1569</v>
      </c>
      <c r="D193" s="250" t="s">
        <v>200</v>
      </c>
      <c r="E193" s="251" t="s">
        <v>3258</v>
      </c>
      <c r="F193" s="252" t="s">
        <v>3259</v>
      </c>
      <c r="G193" s="253" t="s">
        <v>363</v>
      </c>
      <c r="H193" s="254">
        <v>3</v>
      </c>
      <c r="I193" s="255"/>
      <c r="J193" s="256">
        <f>ROUND(I193*H193,2)</f>
        <v>0</v>
      </c>
      <c r="K193" s="257"/>
      <c r="L193" s="44"/>
      <c r="M193" s="258" t="s">
        <v>1</v>
      </c>
      <c r="N193" s="259" t="s">
        <v>47</v>
      </c>
      <c r="O193" s="94"/>
      <c r="P193" s="260">
        <f>O193*H193</f>
        <v>0</v>
      </c>
      <c r="Q193" s="260">
        <v>0</v>
      </c>
      <c r="R193" s="260">
        <f>Q193*H193</f>
        <v>0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204</v>
      </c>
      <c r="AT193" s="262" t="s">
        <v>200</v>
      </c>
      <c r="AU193" s="262" t="s">
        <v>92</v>
      </c>
      <c r="AY193" s="18" t="s">
        <v>198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204</v>
      </c>
      <c r="BM193" s="262" t="s">
        <v>3260</v>
      </c>
    </row>
    <row r="194" spans="1:65" s="2" customFormat="1" ht="24.15" customHeight="1">
      <c r="A194" s="41"/>
      <c r="B194" s="42"/>
      <c r="C194" s="275" t="s">
        <v>1574</v>
      </c>
      <c r="D194" s="275" t="s">
        <v>210</v>
      </c>
      <c r="E194" s="276" t="s">
        <v>3261</v>
      </c>
      <c r="F194" s="277" t="s">
        <v>3262</v>
      </c>
      <c r="G194" s="278" t="s">
        <v>363</v>
      </c>
      <c r="H194" s="279">
        <v>3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47</v>
      </c>
      <c r="O194" s="94"/>
      <c r="P194" s="260">
        <f>O194*H194</f>
        <v>0</v>
      </c>
      <c r="Q194" s="260">
        <v>0</v>
      </c>
      <c r="R194" s="260">
        <f>Q194*H194</f>
        <v>0</v>
      </c>
      <c r="S194" s="260">
        <v>0</v>
      </c>
      <c r="T194" s="261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213</v>
      </c>
      <c r="AT194" s="262" t="s">
        <v>210</v>
      </c>
      <c r="AU194" s="262" t="s">
        <v>92</v>
      </c>
      <c r="AY194" s="18" t="s">
        <v>198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204</v>
      </c>
      <c r="BM194" s="262" t="s">
        <v>3263</v>
      </c>
    </row>
    <row r="195" spans="1:65" s="2" customFormat="1" ht="16.5" customHeight="1">
      <c r="A195" s="41"/>
      <c r="B195" s="42"/>
      <c r="C195" s="250" t="s">
        <v>1582</v>
      </c>
      <c r="D195" s="250" t="s">
        <v>200</v>
      </c>
      <c r="E195" s="251" t="s">
        <v>3264</v>
      </c>
      <c r="F195" s="252" t="s">
        <v>3265</v>
      </c>
      <c r="G195" s="253" t="s">
        <v>363</v>
      </c>
      <c r="H195" s="254">
        <v>3</v>
      </c>
      <c r="I195" s="255"/>
      <c r="J195" s="256">
        <f>ROUND(I195*H195,2)</f>
        <v>0</v>
      </c>
      <c r="K195" s="257"/>
      <c r="L195" s="44"/>
      <c r="M195" s="258" t="s">
        <v>1</v>
      </c>
      <c r="N195" s="259" t="s">
        <v>47</v>
      </c>
      <c r="O195" s="94"/>
      <c r="P195" s="260">
        <f>O195*H195</f>
        <v>0</v>
      </c>
      <c r="Q195" s="260">
        <v>0</v>
      </c>
      <c r="R195" s="260">
        <f>Q195*H195</f>
        <v>0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204</v>
      </c>
      <c r="AT195" s="262" t="s">
        <v>200</v>
      </c>
      <c r="AU195" s="262" t="s">
        <v>92</v>
      </c>
      <c r="AY195" s="18" t="s">
        <v>198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204</v>
      </c>
      <c r="BM195" s="262" t="s">
        <v>3266</v>
      </c>
    </row>
    <row r="196" spans="1:65" s="2" customFormat="1" ht="24.15" customHeight="1">
      <c r="A196" s="41"/>
      <c r="B196" s="42"/>
      <c r="C196" s="275" t="s">
        <v>1586</v>
      </c>
      <c r="D196" s="275" t="s">
        <v>210</v>
      </c>
      <c r="E196" s="276" t="s">
        <v>3267</v>
      </c>
      <c r="F196" s="277" t="s">
        <v>3268</v>
      </c>
      <c r="G196" s="278" t="s">
        <v>363</v>
      </c>
      <c r="H196" s="279">
        <v>3</v>
      </c>
      <c r="I196" s="280"/>
      <c r="J196" s="281">
        <f>ROUND(I196*H196,2)</f>
        <v>0</v>
      </c>
      <c r="K196" s="282"/>
      <c r="L196" s="283"/>
      <c r="M196" s="284" t="s">
        <v>1</v>
      </c>
      <c r="N196" s="285" t="s">
        <v>47</v>
      </c>
      <c r="O196" s="94"/>
      <c r="P196" s="260">
        <f>O196*H196</f>
        <v>0</v>
      </c>
      <c r="Q196" s="260">
        <v>0</v>
      </c>
      <c r="R196" s="260">
        <f>Q196*H196</f>
        <v>0</v>
      </c>
      <c r="S196" s="260">
        <v>0</v>
      </c>
      <c r="T196" s="261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2" t="s">
        <v>213</v>
      </c>
      <c r="AT196" s="262" t="s">
        <v>210</v>
      </c>
      <c r="AU196" s="262" t="s">
        <v>92</v>
      </c>
      <c r="AY196" s="18" t="s">
        <v>198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8" t="s">
        <v>90</v>
      </c>
      <c r="BK196" s="154">
        <f>ROUND(I196*H196,2)</f>
        <v>0</v>
      </c>
      <c r="BL196" s="18" t="s">
        <v>204</v>
      </c>
      <c r="BM196" s="262" t="s">
        <v>3269</v>
      </c>
    </row>
    <row r="197" spans="1:65" s="2" customFormat="1" ht="16.5" customHeight="1">
      <c r="A197" s="41"/>
      <c r="B197" s="42"/>
      <c r="C197" s="250" t="s">
        <v>1590</v>
      </c>
      <c r="D197" s="250" t="s">
        <v>200</v>
      </c>
      <c r="E197" s="251" t="s">
        <v>3270</v>
      </c>
      <c r="F197" s="252" t="s">
        <v>3271</v>
      </c>
      <c r="G197" s="253" t="s">
        <v>363</v>
      </c>
      <c r="H197" s="254">
        <v>1</v>
      </c>
      <c r="I197" s="255"/>
      <c r="J197" s="256">
        <f>ROUND(I197*H197,2)</f>
        <v>0</v>
      </c>
      <c r="K197" s="257"/>
      <c r="L197" s="44"/>
      <c r="M197" s="258" t="s">
        <v>1</v>
      </c>
      <c r="N197" s="259" t="s">
        <v>47</v>
      </c>
      <c r="O197" s="94"/>
      <c r="P197" s="260">
        <f>O197*H197</f>
        <v>0</v>
      </c>
      <c r="Q197" s="260">
        <v>0</v>
      </c>
      <c r="R197" s="260">
        <f>Q197*H197</f>
        <v>0</v>
      </c>
      <c r="S197" s="260">
        <v>0</v>
      </c>
      <c r="T197" s="26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2" t="s">
        <v>204</v>
      </c>
      <c r="AT197" s="262" t="s">
        <v>200</v>
      </c>
      <c r="AU197" s="262" t="s">
        <v>92</v>
      </c>
      <c r="AY197" s="18" t="s">
        <v>198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8" t="s">
        <v>90</v>
      </c>
      <c r="BK197" s="154">
        <f>ROUND(I197*H197,2)</f>
        <v>0</v>
      </c>
      <c r="BL197" s="18" t="s">
        <v>204</v>
      </c>
      <c r="BM197" s="262" t="s">
        <v>3272</v>
      </c>
    </row>
    <row r="198" spans="1:65" s="2" customFormat="1" ht="24.15" customHeight="1">
      <c r="A198" s="41"/>
      <c r="B198" s="42"/>
      <c r="C198" s="275" t="s">
        <v>1594</v>
      </c>
      <c r="D198" s="275" t="s">
        <v>210</v>
      </c>
      <c r="E198" s="276" t="s">
        <v>3273</v>
      </c>
      <c r="F198" s="277" t="s">
        <v>3274</v>
      </c>
      <c r="G198" s="278" t="s">
        <v>363</v>
      </c>
      <c r="H198" s="279">
        <v>1</v>
      </c>
      <c r="I198" s="280"/>
      <c r="J198" s="281">
        <f>ROUND(I198*H198,2)</f>
        <v>0</v>
      </c>
      <c r="K198" s="282"/>
      <c r="L198" s="283"/>
      <c r="M198" s="284" t="s">
        <v>1</v>
      </c>
      <c r="N198" s="285" t="s">
        <v>47</v>
      </c>
      <c r="O198" s="94"/>
      <c r="P198" s="260">
        <f>O198*H198</f>
        <v>0</v>
      </c>
      <c r="Q198" s="260">
        <v>0</v>
      </c>
      <c r="R198" s="260">
        <f>Q198*H198</f>
        <v>0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213</v>
      </c>
      <c r="AT198" s="262" t="s">
        <v>210</v>
      </c>
      <c r="AU198" s="262" t="s">
        <v>92</v>
      </c>
      <c r="AY198" s="18" t="s">
        <v>198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204</v>
      </c>
      <c r="BM198" s="262" t="s">
        <v>3275</v>
      </c>
    </row>
    <row r="199" spans="1:65" s="2" customFormat="1" ht="21.75" customHeight="1">
      <c r="A199" s="41"/>
      <c r="B199" s="42"/>
      <c r="C199" s="250" t="s">
        <v>1598</v>
      </c>
      <c r="D199" s="250" t="s">
        <v>200</v>
      </c>
      <c r="E199" s="251" t="s">
        <v>3276</v>
      </c>
      <c r="F199" s="252" t="s">
        <v>3277</v>
      </c>
      <c r="G199" s="253" t="s">
        <v>363</v>
      </c>
      <c r="H199" s="254">
        <v>10</v>
      </c>
      <c r="I199" s="255"/>
      <c r="J199" s="256">
        <f>ROUND(I199*H199,2)</f>
        <v>0</v>
      </c>
      <c r="K199" s="257"/>
      <c r="L199" s="44"/>
      <c r="M199" s="258" t="s">
        <v>1</v>
      </c>
      <c r="N199" s="259" t="s">
        <v>47</v>
      </c>
      <c r="O199" s="94"/>
      <c r="P199" s="260">
        <f>O199*H199</f>
        <v>0</v>
      </c>
      <c r="Q199" s="260">
        <v>0</v>
      </c>
      <c r="R199" s="260">
        <f>Q199*H199</f>
        <v>0</v>
      </c>
      <c r="S199" s="260">
        <v>0</v>
      </c>
      <c r="T199" s="261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2" t="s">
        <v>204</v>
      </c>
      <c r="AT199" s="262" t="s">
        <v>200</v>
      </c>
      <c r="AU199" s="262" t="s">
        <v>92</v>
      </c>
      <c r="AY199" s="18" t="s">
        <v>198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8" t="s">
        <v>90</v>
      </c>
      <c r="BK199" s="154">
        <f>ROUND(I199*H199,2)</f>
        <v>0</v>
      </c>
      <c r="BL199" s="18" t="s">
        <v>204</v>
      </c>
      <c r="BM199" s="262" t="s">
        <v>3278</v>
      </c>
    </row>
    <row r="200" spans="1:65" s="2" customFormat="1" ht="21.75" customHeight="1">
      <c r="A200" s="41"/>
      <c r="B200" s="42"/>
      <c r="C200" s="250" t="s">
        <v>1602</v>
      </c>
      <c r="D200" s="250" t="s">
        <v>200</v>
      </c>
      <c r="E200" s="251" t="s">
        <v>3279</v>
      </c>
      <c r="F200" s="252" t="s">
        <v>3280</v>
      </c>
      <c r="G200" s="253" t="s">
        <v>363</v>
      </c>
      <c r="H200" s="254">
        <v>1</v>
      </c>
      <c r="I200" s="255"/>
      <c r="J200" s="256">
        <f>ROUND(I200*H200,2)</f>
        <v>0</v>
      </c>
      <c r="K200" s="257"/>
      <c r="L200" s="44"/>
      <c r="M200" s="258" t="s">
        <v>1</v>
      </c>
      <c r="N200" s="259" t="s">
        <v>47</v>
      </c>
      <c r="O200" s="94"/>
      <c r="P200" s="260">
        <f>O200*H200</f>
        <v>0</v>
      </c>
      <c r="Q200" s="260">
        <v>0</v>
      </c>
      <c r="R200" s="260">
        <f>Q200*H200</f>
        <v>0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204</v>
      </c>
      <c r="AT200" s="262" t="s">
        <v>200</v>
      </c>
      <c r="AU200" s="262" t="s">
        <v>92</v>
      </c>
      <c r="AY200" s="18" t="s">
        <v>198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204</v>
      </c>
      <c r="BM200" s="262" t="s">
        <v>3281</v>
      </c>
    </row>
    <row r="201" spans="1:65" s="2" customFormat="1" ht="24.15" customHeight="1">
      <c r="A201" s="41"/>
      <c r="B201" s="42"/>
      <c r="C201" s="275" t="s">
        <v>1606</v>
      </c>
      <c r="D201" s="275" t="s">
        <v>210</v>
      </c>
      <c r="E201" s="276" t="s">
        <v>3282</v>
      </c>
      <c r="F201" s="277" t="s">
        <v>3283</v>
      </c>
      <c r="G201" s="278" t="s">
        <v>363</v>
      </c>
      <c r="H201" s="279">
        <v>1</v>
      </c>
      <c r="I201" s="280"/>
      <c r="J201" s="281">
        <f>ROUND(I201*H201,2)</f>
        <v>0</v>
      </c>
      <c r="K201" s="282"/>
      <c r="L201" s="283"/>
      <c r="M201" s="284" t="s">
        <v>1</v>
      </c>
      <c r="N201" s="285" t="s">
        <v>47</v>
      </c>
      <c r="O201" s="94"/>
      <c r="P201" s="260">
        <f>O201*H201</f>
        <v>0</v>
      </c>
      <c r="Q201" s="260">
        <v>0</v>
      </c>
      <c r="R201" s="260">
        <f>Q201*H201</f>
        <v>0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213</v>
      </c>
      <c r="AT201" s="262" t="s">
        <v>210</v>
      </c>
      <c r="AU201" s="262" t="s">
        <v>92</v>
      </c>
      <c r="AY201" s="18" t="s">
        <v>198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204</v>
      </c>
      <c r="BM201" s="262" t="s">
        <v>3284</v>
      </c>
    </row>
    <row r="202" spans="1:65" s="2" customFormat="1" ht="16.5" customHeight="1">
      <c r="A202" s="41"/>
      <c r="B202" s="42"/>
      <c r="C202" s="250" t="s">
        <v>1610</v>
      </c>
      <c r="D202" s="250" t="s">
        <v>200</v>
      </c>
      <c r="E202" s="251" t="s">
        <v>3285</v>
      </c>
      <c r="F202" s="252" t="s">
        <v>3286</v>
      </c>
      <c r="G202" s="253" t="s">
        <v>363</v>
      </c>
      <c r="H202" s="254">
        <v>1</v>
      </c>
      <c r="I202" s="255"/>
      <c r="J202" s="256">
        <f>ROUND(I202*H202,2)</f>
        <v>0</v>
      </c>
      <c r="K202" s="257"/>
      <c r="L202" s="44"/>
      <c r="M202" s="258" t="s">
        <v>1</v>
      </c>
      <c r="N202" s="259" t="s">
        <v>47</v>
      </c>
      <c r="O202" s="94"/>
      <c r="P202" s="260">
        <f>O202*H202</f>
        <v>0</v>
      </c>
      <c r="Q202" s="260">
        <v>0</v>
      </c>
      <c r="R202" s="260">
        <f>Q202*H202</f>
        <v>0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204</v>
      </c>
      <c r="AT202" s="262" t="s">
        <v>200</v>
      </c>
      <c r="AU202" s="262" t="s">
        <v>92</v>
      </c>
      <c r="AY202" s="18" t="s">
        <v>198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204</v>
      </c>
      <c r="BM202" s="262" t="s">
        <v>3287</v>
      </c>
    </row>
    <row r="203" spans="1:65" s="2" customFormat="1" ht="24.15" customHeight="1">
      <c r="A203" s="41"/>
      <c r="B203" s="42"/>
      <c r="C203" s="275" t="s">
        <v>1614</v>
      </c>
      <c r="D203" s="275" t="s">
        <v>210</v>
      </c>
      <c r="E203" s="276" t="s">
        <v>3288</v>
      </c>
      <c r="F203" s="277" t="s">
        <v>3289</v>
      </c>
      <c r="G203" s="278" t="s">
        <v>363</v>
      </c>
      <c r="H203" s="279">
        <v>1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47</v>
      </c>
      <c r="O203" s="94"/>
      <c r="P203" s="260">
        <f>O203*H203</f>
        <v>0</v>
      </c>
      <c r="Q203" s="260">
        <v>0</v>
      </c>
      <c r="R203" s="260">
        <f>Q203*H203</f>
        <v>0</v>
      </c>
      <c r="S203" s="260">
        <v>0</v>
      </c>
      <c r="T203" s="261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2" t="s">
        <v>213</v>
      </c>
      <c r="AT203" s="262" t="s">
        <v>210</v>
      </c>
      <c r="AU203" s="262" t="s">
        <v>92</v>
      </c>
      <c r="AY203" s="18" t="s">
        <v>198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90</v>
      </c>
      <c r="BK203" s="154">
        <f>ROUND(I203*H203,2)</f>
        <v>0</v>
      </c>
      <c r="BL203" s="18" t="s">
        <v>204</v>
      </c>
      <c r="BM203" s="262" t="s">
        <v>3290</v>
      </c>
    </row>
    <row r="204" spans="1:65" s="2" customFormat="1" ht="16.5" customHeight="1">
      <c r="A204" s="41"/>
      <c r="B204" s="42"/>
      <c r="C204" s="250" t="s">
        <v>2597</v>
      </c>
      <c r="D204" s="250" t="s">
        <v>200</v>
      </c>
      <c r="E204" s="251" t="s">
        <v>3291</v>
      </c>
      <c r="F204" s="252" t="s">
        <v>3292</v>
      </c>
      <c r="G204" s="253" t="s">
        <v>363</v>
      </c>
      <c r="H204" s="254">
        <v>1</v>
      </c>
      <c r="I204" s="255"/>
      <c r="J204" s="256">
        <f>ROUND(I204*H204,2)</f>
        <v>0</v>
      </c>
      <c r="K204" s="257"/>
      <c r="L204" s="44"/>
      <c r="M204" s="258" t="s">
        <v>1</v>
      </c>
      <c r="N204" s="259" t="s">
        <v>47</v>
      </c>
      <c r="O204" s="94"/>
      <c r="P204" s="260">
        <f>O204*H204</f>
        <v>0</v>
      </c>
      <c r="Q204" s="260">
        <v>0</v>
      </c>
      <c r="R204" s="260">
        <f>Q204*H204</f>
        <v>0</v>
      </c>
      <c r="S204" s="260">
        <v>0</v>
      </c>
      <c r="T204" s="26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2" t="s">
        <v>204</v>
      </c>
      <c r="AT204" s="262" t="s">
        <v>200</v>
      </c>
      <c r="AU204" s="262" t="s">
        <v>92</v>
      </c>
      <c r="AY204" s="18" t="s">
        <v>198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8" t="s">
        <v>90</v>
      </c>
      <c r="BK204" s="154">
        <f>ROUND(I204*H204,2)</f>
        <v>0</v>
      </c>
      <c r="BL204" s="18" t="s">
        <v>204</v>
      </c>
      <c r="BM204" s="262" t="s">
        <v>3293</v>
      </c>
    </row>
    <row r="205" spans="1:65" s="2" customFormat="1" ht="24.15" customHeight="1">
      <c r="A205" s="41"/>
      <c r="B205" s="42"/>
      <c r="C205" s="275" t="s">
        <v>766</v>
      </c>
      <c r="D205" s="275" t="s">
        <v>210</v>
      </c>
      <c r="E205" s="276" t="s">
        <v>3294</v>
      </c>
      <c r="F205" s="277" t="s">
        <v>3295</v>
      </c>
      <c r="G205" s="278" t="s">
        <v>363</v>
      </c>
      <c r="H205" s="279">
        <v>1</v>
      </c>
      <c r="I205" s="280"/>
      <c r="J205" s="281">
        <f>ROUND(I205*H205,2)</f>
        <v>0</v>
      </c>
      <c r="K205" s="282"/>
      <c r="L205" s="283"/>
      <c r="M205" s="284" t="s">
        <v>1</v>
      </c>
      <c r="N205" s="285" t="s">
        <v>47</v>
      </c>
      <c r="O205" s="94"/>
      <c r="P205" s="260">
        <f>O205*H205</f>
        <v>0</v>
      </c>
      <c r="Q205" s="260">
        <v>0</v>
      </c>
      <c r="R205" s="260">
        <f>Q205*H205</f>
        <v>0</v>
      </c>
      <c r="S205" s="260">
        <v>0</v>
      </c>
      <c r="T205" s="26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2" t="s">
        <v>213</v>
      </c>
      <c r="AT205" s="262" t="s">
        <v>210</v>
      </c>
      <c r="AU205" s="262" t="s">
        <v>92</v>
      </c>
      <c r="AY205" s="18" t="s">
        <v>198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90</v>
      </c>
      <c r="BK205" s="154">
        <f>ROUND(I205*H205,2)</f>
        <v>0</v>
      </c>
      <c r="BL205" s="18" t="s">
        <v>204</v>
      </c>
      <c r="BM205" s="262" t="s">
        <v>3296</v>
      </c>
    </row>
    <row r="206" spans="1:65" s="2" customFormat="1" ht="24.15" customHeight="1">
      <c r="A206" s="41"/>
      <c r="B206" s="42"/>
      <c r="C206" s="250" t="s">
        <v>756</v>
      </c>
      <c r="D206" s="250" t="s">
        <v>200</v>
      </c>
      <c r="E206" s="251" t="s">
        <v>3297</v>
      </c>
      <c r="F206" s="252" t="s">
        <v>3298</v>
      </c>
      <c r="G206" s="253" t="s">
        <v>363</v>
      </c>
      <c r="H206" s="254">
        <v>14</v>
      </c>
      <c r="I206" s="255"/>
      <c r="J206" s="256">
        <f>ROUND(I206*H206,2)</f>
        <v>0</v>
      </c>
      <c r="K206" s="257"/>
      <c r="L206" s="44"/>
      <c r="M206" s="258" t="s">
        <v>1</v>
      </c>
      <c r="N206" s="259" t="s">
        <v>47</v>
      </c>
      <c r="O206" s="94"/>
      <c r="P206" s="260">
        <f>O206*H206</f>
        <v>0</v>
      </c>
      <c r="Q206" s="260">
        <v>0</v>
      </c>
      <c r="R206" s="260">
        <f>Q206*H206</f>
        <v>0</v>
      </c>
      <c r="S206" s="260">
        <v>0</v>
      </c>
      <c r="T206" s="261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2" t="s">
        <v>204</v>
      </c>
      <c r="AT206" s="262" t="s">
        <v>200</v>
      </c>
      <c r="AU206" s="262" t="s">
        <v>92</v>
      </c>
      <c r="AY206" s="18" t="s">
        <v>198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8" t="s">
        <v>90</v>
      </c>
      <c r="BK206" s="154">
        <f>ROUND(I206*H206,2)</f>
        <v>0</v>
      </c>
      <c r="BL206" s="18" t="s">
        <v>204</v>
      </c>
      <c r="BM206" s="262" t="s">
        <v>3299</v>
      </c>
    </row>
    <row r="207" spans="1:65" s="2" customFormat="1" ht="24.15" customHeight="1">
      <c r="A207" s="41"/>
      <c r="B207" s="42"/>
      <c r="C207" s="275" t="s">
        <v>1630</v>
      </c>
      <c r="D207" s="275" t="s">
        <v>210</v>
      </c>
      <c r="E207" s="276" t="s">
        <v>3300</v>
      </c>
      <c r="F207" s="277" t="s">
        <v>3301</v>
      </c>
      <c r="G207" s="278" t="s">
        <v>363</v>
      </c>
      <c r="H207" s="279">
        <v>11</v>
      </c>
      <c r="I207" s="280"/>
      <c r="J207" s="281">
        <f>ROUND(I207*H207,2)</f>
        <v>0</v>
      </c>
      <c r="K207" s="282"/>
      <c r="L207" s="283"/>
      <c r="M207" s="284" t="s">
        <v>1</v>
      </c>
      <c r="N207" s="285" t="s">
        <v>47</v>
      </c>
      <c r="O207" s="94"/>
      <c r="P207" s="260">
        <f>O207*H207</f>
        <v>0</v>
      </c>
      <c r="Q207" s="260">
        <v>0</v>
      </c>
      <c r="R207" s="260">
        <f>Q207*H207</f>
        <v>0</v>
      </c>
      <c r="S207" s="260">
        <v>0</v>
      </c>
      <c r="T207" s="26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2" t="s">
        <v>213</v>
      </c>
      <c r="AT207" s="262" t="s">
        <v>210</v>
      </c>
      <c r="AU207" s="262" t="s">
        <v>92</v>
      </c>
      <c r="AY207" s="18" t="s">
        <v>198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90</v>
      </c>
      <c r="BK207" s="154">
        <f>ROUND(I207*H207,2)</f>
        <v>0</v>
      </c>
      <c r="BL207" s="18" t="s">
        <v>204</v>
      </c>
      <c r="BM207" s="262" t="s">
        <v>3302</v>
      </c>
    </row>
    <row r="208" spans="1:65" s="2" customFormat="1" ht="24.15" customHeight="1">
      <c r="A208" s="41"/>
      <c r="B208" s="42"/>
      <c r="C208" s="275" t="s">
        <v>1634</v>
      </c>
      <c r="D208" s="275" t="s">
        <v>210</v>
      </c>
      <c r="E208" s="276" t="s">
        <v>3303</v>
      </c>
      <c r="F208" s="277" t="s">
        <v>3304</v>
      </c>
      <c r="G208" s="278" t="s">
        <v>363</v>
      </c>
      <c r="H208" s="279">
        <v>3</v>
      </c>
      <c r="I208" s="280"/>
      <c r="J208" s="281">
        <f>ROUND(I208*H208,2)</f>
        <v>0</v>
      </c>
      <c r="K208" s="282"/>
      <c r="L208" s="283"/>
      <c r="M208" s="284" t="s">
        <v>1</v>
      </c>
      <c r="N208" s="285" t="s">
        <v>47</v>
      </c>
      <c r="O208" s="94"/>
      <c r="P208" s="260">
        <f>O208*H208</f>
        <v>0</v>
      </c>
      <c r="Q208" s="260">
        <v>0</v>
      </c>
      <c r="R208" s="260">
        <f>Q208*H208</f>
        <v>0</v>
      </c>
      <c r="S208" s="260">
        <v>0</v>
      </c>
      <c r="T208" s="261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2" t="s">
        <v>213</v>
      </c>
      <c r="AT208" s="262" t="s">
        <v>210</v>
      </c>
      <c r="AU208" s="262" t="s">
        <v>92</v>
      </c>
      <c r="AY208" s="18" t="s">
        <v>198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90</v>
      </c>
      <c r="BK208" s="154">
        <f>ROUND(I208*H208,2)</f>
        <v>0</v>
      </c>
      <c r="BL208" s="18" t="s">
        <v>204</v>
      </c>
      <c r="BM208" s="262" t="s">
        <v>3305</v>
      </c>
    </row>
    <row r="209" spans="1:65" s="2" customFormat="1" ht="24.15" customHeight="1">
      <c r="A209" s="41"/>
      <c r="B209" s="42"/>
      <c r="C209" s="250" t="s">
        <v>761</v>
      </c>
      <c r="D209" s="250" t="s">
        <v>200</v>
      </c>
      <c r="E209" s="251" t="s">
        <v>3306</v>
      </c>
      <c r="F209" s="252" t="s">
        <v>3307</v>
      </c>
      <c r="G209" s="253" t="s">
        <v>363</v>
      </c>
      <c r="H209" s="254">
        <v>14</v>
      </c>
      <c r="I209" s="255"/>
      <c r="J209" s="256">
        <f>ROUND(I209*H209,2)</f>
        <v>0</v>
      </c>
      <c r="K209" s="257"/>
      <c r="L209" s="44"/>
      <c r="M209" s="258" t="s">
        <v>1</v>
      </c>
      <c r="N209" s="259" t="s">
        <v>47</v>
      </c>
      <c r="O209" s="94"/>
      <c r="P209" s="260">
        <f>O209*H209</f>
        <v>0</v>
      </c>
      <c r="Q209" s="260">
        <v>0</v>
      </c>
      <c r="R209" s="260">
        <f>Q209*H209</f>
        <v>0</v>
      </c>
      <c r="S209" s="260">
        <v>0</v>
      </c>
      <c r="T209" s="261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2" t="s">
        <v>204</v>
      </c>
      <c r="AT209" s="262" t="s">
        <v>200</v>
      </c>
      <c r="AU209" s="262" t="s">
        <v>92</v>
      </c>
      <c r="AY209" s="18" t="s">
        <v>198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8" t="s">
        <v>90</v>
      </c>
      <c r="BK209" s="154">
        <f>ROUND(I209*H209,2)</f>
        <v>0</v>
      </c>
      <c r="BL209" s="18" t="s">
        <v>204</v>
      </c>
      <c r="BM209" s="262" t="s">
        <v>3308</v>
      </c>
    </row>
    <row r="210" spans="1:65" s="2" customFormat="1" ht="24.15" customHeight="1">
      <c r="A210" s="41"/>
      <c r="B210" s="42"/>
      <c r="C210" s="275" t="s">
        <v>486</v>
      </c>
      <c r="D210" s="275" t="s">
        <v>210</v>
      </c>
      <c r="E210" s="276" t="s">
        <v>3309</v>
      </c>
      <c r="F210" s="277" t="s">
        <v>3310</v>
      </c>
      <c r="G210" s="278" t="s">
        <v>363</v>
      </c>
      <c r="H210" s="279">
        <v>4</v>
      </c>
      <c r="I210" s="280"/>
      <c r="J210" s="281">
        <f>ROUND(I210*H210,2)</f>
        <v>0</v>
      </c>
      <c r="K210" s="282"/>
      <c r="L210" s="283"/>
      <c r="M210" s="284" t="s">
        <v>1</v>
      </c>
      <c r="N210" s="285" t="s">
        <v>47</v>
      </c>
      <c r="O210" s="94"/>
      <c r="P210" s="260">
        <f>O210*H210</f>
        <v>0</v>
      </c>
      <c r="Q210" s="260">
        <v>0</v>
      </c>
      <c r="R210" s="260">
        <f>Q210*H210</f>
        <v>0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213</v>
      </c>
      <c r="AT210" s="262" t="s">
        <v>210</v>
      </c>
      <c r="AU210" s="262" t="s">
        <v>92</v>
      </c>
      <c r="AY210" s="18" t="s">
        <v>198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204</v>
      </c>
      <c r="BM210" s="262" t="s">
        <v>3311</v>
      </c>
    </row>
    <row r="211" spans="1:65" s="2" customFormat="1" ht="24.15" customHeight="1">
      <c r="A211" s="41"/>
      <c r="B211" s="42"/>
      <c r="C211" s="275" t="s">
        <v>613</v>
      </c>
      <c r="D211" s="275" t="s">
        <v>210</v>
      </c>
      <c r="E211" s="276" t="s">
        <v>3312</v>
      </c>
      <c r="F211" s="277" t="s">
        <v>3313</v>
      </c>
      <c r="G211" s="278" t="s">
        <v>363</v>
      </c>
      <c r="H211" s="279">
        <v>4</v>
      </c>
      <c r="I211" s="280"/>
      <c r="J211" s="281">
        <f>ROUND(I211*H211,2)</f>
        <v>0</v>
      </c>
      <c r="K211" s="282"/>
      <c r="L211" s="283"/>
      <c r="M211" s="284" t="s">
        <v>1</v>
      </c>
      <c r="N211" s="285" t="s">
        <v>47</v>
      </c>
      <c r="O211" s="94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2" t="s">
        <v>213</v>
      </c>
      <c r="AT211" s="262" t="s">
        <v>210</v>
      </c>
      <c r="AU211" s="262" t="s">
        <v>92</v>
      </c>
      <c r="AY211" s="18" t="s">
        <v>198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8" t="s">
        <v>90</v>
      </c>
      <c r="BK211" s="154">
        <f>ROUND(I211*H211,2)</f>
        <v>0</v>
      </c>
      <c r="BL211" s="18" t="s">
        <v>204</v>
      </c>
      <c r="BM211" s="262" t="s">
        <v>3314</v>
      </c>
    </row>
    <row r="212" spans="1:65" s="2" customFormat="1" ht="24.15" customHeight="1">
      <c r="A212" s="41"/>
      <c r="B212" s="42"/>
      <c r="C212" s="275" t="s">
        <v>618</v>
      </c>
      <c r="D212" s="275" t="s">
        <v>210</v>
      </c>
      <c r="E212" s="276" t="s">
        <v>3315</v>
      </c>
      <c r="F212" s="277" t="s">
        <v>3316</v>
      </c>
      <c r="G212" s="278" t="s">
        <v>363</v>
      </c>
      <c r="H212" s="279">
        <v>6</v>
      </c>
      <c r="I212" s="280"/>
      <c r="J212" s="281">
        <f>ROUND(I212*H212,2)</f>
        <v>0</v>
      </c>
      <c r="K212" s="282"/>
      <c r="L212" s="283"/>
      <c r="M212" s="284" t="s">
        <v>1</v>
      </c>
      <c r="N212" s="285" t="s">
        <v>47</v>
      </c>
      <c r="O212" s="94"/>
      <c r="P212" s="260">
        <f>O212*H212</f>
        <v>0</v>
      </c>
      <c r="Q212" s="260">
        <v>0</v>
      </c>
      <c r="R212" s="260">
        <f>Q212*H212</f>
        <v>0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213</v>
      </c>
      <c r="AT212" s="262" t="s">
        <v>210</v>
      </c>
      <c r="AU212" s="262" t="s">
        <v>92</v>
      </c>
      <c r="AY212" s="18" t="s">
        <v>198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204</v>
      </c>
      <c r="BM212" s="262" t="s">
        <v>3317</v>
      </c>
    </row>
    <row r="213" spans="1:65" s="2" customFormat="1" ht="24.15" customHeight="1">
      <c r="A213" s="41"/>
      <c r="B213" s="42"/>
      <c r="C213" s="250" t="s">
        <v>638</v>
      </c>
      <c r="D213" s="250" t="s">
        <v>200</v>
      </c>
      <c r="E213" s="251" t="s">
        <v>3318</v>
      </c>
      <c r="F213" s="252" t="s">
        <v>3319</v>
      </c>
      <c r="G213" s="253" t="s">
        <v>363</v>
      </c>
      <c r="H213" s="254">
        <v>1</v>
      </c>
      <c r="I213" s="255"/>
      <c r="J213" s="256">
        <f>ROUND(I213*H213,2)</f>
        <v>0</v>
      </c>
      <c r="K213" s="257"/>
      <c r="L213" s="44"/>
      <c r="M213" s="258" t="s">
        <v>1</v>
      </c>
      <c r="N213" s="259" t="s">
        <v>47</v>
      </c>
      <c r="O213" s="94"/>
      <c r="P213" s="260">
        <f>O213*H213</f>
        <v>0</v>
      </c>
      <c r="Q213" s="260">
        <v>0</v>
      </c>
      <c r="R213" s="260">
        <f>Q213*H213</f>
        <v>0</v>
      </c>
      <c r="S213" s="260">
        <v>0</v>
      </c>
      <c r="T213" s="26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2" t="s">
        <v>204</v>
      </c>
      <c r="AT213" s="262" t="s">
        <v>200</v>
      </c>
      <c r="AU213" s="262" t="s">
        <v>92</v>
      </c>
      <c r="AY213" s="18" t="s">
        <v>198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90</v>
      </c>
      <c r="BK213" s="154">
        <f>ROUND(I213*H213,2)</f>
        <v>0</v>
      </c>
      <c r="BL213" s="18" t="s">
        <v>204</v>
      </c>
      <c r="BM213" s="262" t="s">
        <v>3320</v>
      </c>
    </row>
    <row r="214" spans="1:65" s="2" customFormat="1" ht="24.15" customHeight="1">
      <c r="A214" s="41"/>
      <c r="B214" s="42"/>
      <c r="C214" s="250" t="s">
        <v>643</v>
      </c>
      <c r="D214" s="250" t="s">
        <v>200</v>
      </c>
      <c r="E214" s="251" t="s">
        <v>3321</v>
      </c>
      <c r="F214" s="252" t="s">
        <v>3322</v>
      </c>
      <c r="G214" s="253" t="s">
        <v>363</v>
      </c>
      <c r="H214" s="254">
        <v>28</v>
      </c>
      <c r="I214" s="255"/>
      <c r="J214" s="256">
        <f>ROUND(I214*H214,2)</f>
        <v>0</v>
      </c>
      <c r="K214" s="257"/>
      <c r="L214" s="44"/>
      <c r="M214" s="258" t="s">
        <v>1</v>
      </c>
      <c r="N214" s="259" t="s">
        <v>47</v>
      </c>
      <c r="O214" s="94"/>
      <c r="P214" s="260">
        <f>O214*H214</f>
        <v>0</v>
      </c>
      <c r="Q214" s="260">
        <v>0</v>
      </c>
      <c r="R214" s="260">
        <f>Q214*H214</f>
        <v>0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204</v>
      </c>
      <c r="AT214" s="262" t="s">
        <v>200</v>
      </c>
      <c r="AU214" s="262" t="s">
        <v>92</v>
      </c>
      <c r="AY214" s="18" t="s">
        <v>198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204</v>
      </c>
      <c r="BM214" s="262" t="s">
        <v>3323</v>
      </c>
    </row>
    <row r="215" spans="1:65" s="2" customFormat="1" ht="24.15" customHeight="1">
      <c r="A215" s="41"/>
      <c r="B215" s="42"/>
      <c r="C215" s="250" t="s">
        <v>648</v>
      </c>
      <c r="D215" s="250" t="s">
        <v>200</v>
      </c>
      <c r="E215" s="251" t="s">
        <v>3324</v>
      </c>
      <c r="F215" s="252" t="s">
        <v>3325</v>
      </c>
      <c r="G215" s="253" t="s">
        <v>363</v>
      </c>
      <c r="H215" s="254">
        <v>28</v>
      </c>
      <c r="I215" s="255"/>
      <c r="J215" s="256">
        <f>ROUND(I215*H215,2)</f>
        <v>0</v>
      </c>
      <c r="K215" s="257"/>
      <c r="L215" s="44"/>
      <c r="M215" s="258" t="s">
        <v>1</v>
      </c>
      <c r="N215" s="259" t="s">
        <v>47</v>
      </c>
      <c r="O215" s="94"/>
      <c r="P215" s="260">
        <f>O215*H215</f>
        <v>0</v>
      </c>
      <c r="Q215" s="260">
        <v>0</v>
      </c>
      <c r="R215" s="260">
        <f>Q215*H215</f>
        <v>0</v>
      </c>
      <c r="S215" s="260">
        <v>0</v>
      </c>
      <c r="T215" s="26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2" t="s">
        <v>204</v>
      </c>
      <c r="AT215" s="262" t="s">
        <v>200</v>
      </c>
      <c r="AU215" s="262" t="s">
        <v>92</v>
      </c>
      <c r="AY215" s="18" t="s">
        <v>198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8" t="s">
        <v>90</v>
      </c>
      <c r="BK215" s="154">
        <f>ROUND(I215*H215,2)</f>
        <v>0</v>
      </c>
      <c r="BL215" s="18" t="s">
        <v>204</v>
      </c>
      <c r="BM215" s="262" t="s">
        <v>3326</v>
      </c>
    </row>
    <row r="216" spans="1:65" s="2" customFormat="1" ht="21.75" customHeight="1">
      <c r="A216" s="41"/>
      <c r="B216" s="42"/>
      <c r="C216" s="250" t="s">
        <v>565</v>
      </c>
      <c r="D216" s="250" t="s">
        <v>200</v>
      </c>
      <c r="E216" s="251" t="s">
        <v>3327</v>
      </c>
      <c r="F216" s="252" t="s">
        <v>3328</v>
      </c>
      <c r="G216" s="253" t="s">
        <v>363</v>
      </c>
      <c r="H216" s="254">
        <v>1</v>
      </c>
      <c r="I216" s="255"/>
      <c r="J216" s="256">
        <f>ROUND(I216*H216,2)</f>
        <v>0</v>
      </c>
      <c r="K216" s="257"/>
      <c r="L216" s="44"/>
      <c r="M216" s="258" t="s">
        <v>1</v>
      </c>
      <c r="N216" s="259" t="s">
        <v>47</v>
      </c>
      <c r="O216" s="94"/>
      <c r="P216" s="260">
        <f>O216*H216</f>
        <v>0</v>
      </c>
      <c r="Q216" s="260">
        <v>0</v>
      </c>
      <c r="R216" s="260">
        <f>Q216*H216</f>
        <v>0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204</v>
      </c>
      <c r="AT216" s="262" t="s">
        <v>200</v>
      </c>
      <c r="AU216" s="262" t="s">
        <v>92</v>
      </c>
      <c r="AY216" s="18" t="s">
        <v>198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204</v>
      </c>
      <c r="BM216" s="262" t="s">
        <v>3329</v>
      </c>
    </row>
    <row r="217" spans="1:65" s="2" customFormat="1" ht="16.5" customHeight="1">
      <c r="A217" s="41"/>
      <c r="B217" s="42"/>
      <c r="C217" s="250" t="s">
        <v>572</v>
      </c>
      <c r="D217" s="250" t="s">
        <v>200</v>
      </c>
      <c r="E217" s="251" t="s">
        <v>3330</v>
      </c>
      <c r="F217" s="252" t="s">
        <v>3331</v>
      </c>
      <c r="G217" s="253" t="s">
        <v>363</v>
      </c>
      <c r="H217" s="254">
        <v>1</v>
      </c>
      <c r="I217" s="255"/>
      <c r="J217" s="256">
        <f>ROUND(I217*H217,2)</f>
        <v>0</v>
      </c>
      <c r="K217" s="257"/>
      <c r="L217" s="44"/>
      <c r="M217" s="258" t="s">
        <v>1</v>
      </c>
      <c r="N217" s="259" t="s">
        <v>47</v>
      </c>
      <c r="O217" s="94"/>
      <c r="P217" s="260">
        <f>O217*H217</f>
        <v>0</v>
      </c>
      <c r="Q217" s="260">
        <v>0</v>
      </c>
      <c r="R217" s="260">
        <f>Q217*H217</f>
        <v>0</v>
      </c>
      <c r="S217" s="260">
        <v>0</v>
      </c>
      <c r="T217" s="261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2" t="s">
        <v>204</v>
      </c>
      <c r="AT217" s="262" t="s">
        <v>200</v>
      </c>
      <c r="AU217" s="262" t="s">
        <v>92</v>
      </c>
      <c r="AY217" s="18" t="s">
        <v>198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8" t="s">
        <v>90</v>
      </c>
      <c r="BK217" s="154">
        <f>ROUND(I217*H217,2)</f>
        <v>0</v>
      </c>
      <c r="BL217" s="18" t="s">
        <v>204</v>
      </c>
      <c r="BM217" s="262" t="s">
        <v>3332</v>
      </c>
    </row>
    <row r="218" spans="1:65" s="2" customFormat="1" ht="21.75" customHeight="1">
      <c r="A218" s="41"/>
      <c r="B218" s="42"/>
      <c r="C218" s="250" t="s">
        <v>577</v>
      </c>
      <c r="D218" s="250" t="s">
        <v>200</v>
      </c>
      <c r="E218" s="251" t="s">
        <v>3333</v>
      </c>
      <c r="F218" s="252" t="s">
        <v>3334</v>
      </c>
      <c r="G218" s="253" t="s">
        <v>363</v>
      </c>
      <c r="H218" s="254">
        <v>1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204</v>
      </c>
      <c r="AT218" s="262" t="s">
        <v>200</v>
      </c>
      <c r="AU218" s="262" t="s">
        <v>92</v>
      </c>
      <c r="AY218" s="18" t="s">
        <v>198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204</v>
      </c>
      <c r="BM218" s="262" t="s">
        <v>3335</v>
      </c>
    </row>
    <row r="219" spans="1:63" s="12" customFormat="1" ht="22.8" customHeight="1">
      <c r="A219" s="12"/>
      <c r="B219" s="236"/>
      <c r="C219" s="237"/>
      <c r="D219" s="238" t="s">
        <v>81</v>
      </c>
      <c r="E219" s="318" t="s">
        <v>3336</v>
      </c>
      <c r="F219" s="318" t="s">
        <v>3337</v>
      </c>
      <c r="G219" s="237"/>
      <c r="H219" s="237"/>
      <c r="I219" s="240"/>
      <c r="J219" s="319">
        <f>BK219</f>
        <v>0</v>
      </c>
      <c r="K219" s="237"/>
      <c r="L219" s="242"/>
      <c r="M219" s="243"/>
      <c r="N219" s="244"/>
      <c r="O219" s="244"/>
      <c r="P219" s="245">
        <f>SUM(P220:P236)</f>
        <v>0</v>
      </c>
      <c r="Q219" s="244"/>
      <c r="R219" s="245">
        <f>SUM(R220:R236)</f>
        <v>0</v>
      </c>
      <c r="S219" s="244"/>
      <c r="T219" s="246">
        <f>SUM(T220:T236)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7" t="s">
        <v>90</v>
      </c>
      <c r="AT219" s="248" t="s">
        <v>81</v>
      </c>
      <c r="AU219" s="248" t="s">
        <v>90</v>
      </c>
      <c r="AY219" s="247" t="s">
        <v>198</v>
      </c>
      <c r="BK219" s="249">
        <f>SUM(BK220:BK236)</f>
        <v>0</v>
      </c>
    </row>
    <row r="220" spans="1:65" s="2" customFormat="1" ht="24.15" customHeight="1">
      <c r="A220" s="41"/>
      <c r="B220" s="42"/>
      <c r="C220" s="250" t="s">
        <v>2643</v>
      </c>
      <c r="D220" s="250" t="s">
        <v>200</v>
      </c>
      <c r="E220" s="251" t="s">
        <v>3338</v>
      </c>
      <c r="F220" s="252" t="s">
        <v>3339</v>
      </c>
      <c r="G220" s="253" t="s">
        <v>363</v>
      </c>
      <c r="H220" s="254">
        <v>1</v>
      </c>
      <c r="I220" s="255"/>
      <c r="J220" s="256">
        <f>ROUND(I220*H220,2)</f>
        <v>0</v>
      </c>
      <c r="K220" s="257"/>
      <c r="L220" s="44"/>
      <c r="M220" s="258" t="s">
        <v>1</v>
      </c>
      <c r="N220" s="259" t="s">
        <v>47</v>
      </c>
      <c r="O220" s="94"/>
      <c r="P220" s="260">
        <f>O220*H220</f>
        <v>0</v>
      </c>
      <c r="Q220" s="260">
        <v>0</v>
      </c>
      <c r="R220" s="260">
        <f>Q220*H220</f>
        <v>0</v>
      </c>
      <c r="S220" s="260">
        <v>0</v>
      </c>
      <c r="T220" s="261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2" t="s">
        <v>204</v>
      </c>
      <c r="AT220" s="262" t="s">
        <v>200</v>
      </c>
      <c r="AU220" s="262" t="s">
        <v>92</v>
      </c>
      <c r="AY220" s="18" t="s">
        <v>198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8" t="s">
        <v>90</v>
      </c>
      <c r="BK220" s="154">
        <f>ROUND(I220*H220,2)</f>
        <v>0</v>
      </c>
      <c r="BL220" s="18" t="s">
        <v>204</v>
      </c>
      <c r="BM220" s="262" t="s">
        <v>3340</v>
      </c>
    </row>
    <row r="221" spans="1:65" s="2" customFormat="1" ht="24.15" customHeight="1">
      <c r="A221" s="41"/>
      <c r="B221" s="42"/>
      <c r="C221" s="275" t="s">
        <v>2647</v>
      </c>
      <c r="D221" s="275" t="s">
        <v>210</v>
      </c>
      <c r="E221" s="276" t="s">
        <v>3341</v>
      </c>
      <c r="F221" s="277" t="s">
        <v>3342</v>
      </c>
      <c r="G221" s="278" t="s">
        <v>363</v>
      </c>
      <c r="H221" s="279">
        <v>1</v>
      </c>
      <c r="I221" s="280"/>
      <c r="J221" s="281">
        <f>ROUND(I221*H221,2)</f>
        <v>0</v>
      </c>
      <c r="K221" s="282"/>
      <c r="L221" s="283"/>
      <c r="M221" s="284" t="s">
        <v>1</v>
      </c>
      <c r="N221" s="285" t="s">
        <v>47</v>
      </c>
      <c r="O221" s="94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213</v>
      </c>
      <c r="AT221" s="262" t="s">
        <v>210</v>
      </c>
      <c r="AU221" s="262" t="s">
        <v>92</v>
      </c>
      <c r="AY221" s="18" t="s">
        <v>198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204</v>
      </c>
      <c r="BM221" s="262" t="s">
        <v>3343</v>
      </c>
    </row>
    <row r="222" spans="1:65" s="2" customFormat="1" ht="24.15" customHeight="1">
      <c r="A222" s="41"/>
      <c r="B222" s="42"/>
      <c r="C222" s="275" t="s">
        <v>2651</v>
      </c>
      <c r="D222" s="275" t="s">
        <v>210</v>
      </c>
      <c r="E222" s="276" t="s">
        <v>3344</v>
      </c>
      <c r="F222" s="277" t="s">
        <v>3345</v>
      </c>
      <c r="G222" s="278" t="s">
        <v>363</v>
      </c>
      <c r="H222" s="279">
        <v>2</v>
      </c>
      <c r="I222" s="280"/>
      <c r="J222" s="281">
        <f>ROUND(I222*H222,2)</f>
        <v>0</v>
      </c>
      <c r="K222" s="282"/>
      <c r="L222" s="283"/>
      <c r="M222" s="284" t="s">
        <v>1</v>
      </c>
      <c r="N222" s="285" t="s">
        <v>47</v>
      </c>
      <c r="O222" s="94"/>
      <c r="P222" s="260">
        <f>O222*H222</f>
        <v>0</v>
      </c>
      <c r="Q222" s="260">
        <v>0</v>
      </c>
      <c r="R222" s="260">
        <f>Q222*H222</f>
        <v>0</v>
      </c>
      <c r="S222" s="260">
        <v>0</v>
      </c>
      <c r="T222" s="261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2" t="s">
        <v>213</v>
      </c>
      <c r="AT222" s="262" t="s">
        <v>210</v>
      </c>
      <c r="AU222" s="262" t="s">
        <v>92</v>
      </c>
      <c r="AY222" s="18" t="s">
        <v>198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8" t="s">
        <v>90</v>
      </c>
      <c r="BK222" s="154">
        <f>ROUND(I222*H222,2)</f>
        <v>0</v>
      </c>
      <c r="BL222" s="18" t="s">
        <v>204</v>
      </c>
      <c r="BM222" s="262" t="s">
        <v>3346</v>
      </c>
    </row>
    <row r="223" spans="1:65" s="2" customFormat="1" ht="33" customHeight="1">
      <c r="A223" s="41"/>
      <c r="B223" s="42"/>
      <c r="C223" s="250" t="s">
        <v>2655</v>
      </c>
      <c r="D223" s="250" t="s">
        <v>200</v>
      </c>
      <c r="E223" s="251" t="s">
        <v>3347</v>
      </c>
      <c r="F223" s="252" t="s">
        <v>3348</v>
      </c>
      <c r="G223" s="253" t="s">
        <v>363</v>
      </c>
      <c r="H223" s="254">
        <v>1</v>
      </c>
      <c r="I223" s="255"/>
      <c r="J223" s="256">
        <f>ROUND(I223*H223,2)</f>
        <v>0</v>
      </c>
      <c r="K223" s="257"/>
      <c r="L223" s="44"/>
      <c r="M223" s="258" t="s">
        <v>1</v>
      </c>
      <c r="N223" s="259" t="s">
        <v>47</v>
      </c>
      <c r="O223" s="94"/>
      <c r="P223" s="260">
        <f>O223*H223</f>
        <v>0</v>
      </c>
      <c r="Q223" s="260">
        <v>0</v>
      </c>
      <c r="R223" s="260">
        <f>Q223*H223</f>
        <v>0</v>
      </c>
      <c r="S223" s="260">
        <v>0</v>
      </c>
      <c r="T223" s="261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2" t="s">
        <v>204</v>
      </c>
      <c r="AT223" s="262" t="s">
        <v>200</v>
      </c>
      <c r="AU223" s="262" t="s">
        <v>92</v>
      </c>
      <c r="AY223" s="18" t="s">
        <v>198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8" t="s">
        <v>90</v>
      </c>
      <c r="BK223" s="154">
        <f>ROUND(I223*H223,2)</f>
        <v>0</v>
      </c>
      <c r="BL223" s="18" t="s">
        <v>204</v>
      </c>
      <c r="BM223" s="262" t="s">
        <v>3349</v>
      </c>
    </row>
    <row r="224" spans="1:65" s="2" customFormat="1" ht="24.15" customHeight="1">
      <c r="A224" s="41"/>
      <c r="B224" s="42"/>
      <c r="C224" s="275" t="s">
        <v>2659</v>
      </c>
      <c r="D224" s="275" t="s">
        <v>210</v>
      </c>
      <c r="E224" s="276" t="s">
        <v>3350</v>
      </c>
      <c r="F224" s="277" t="s">
        <v>3351</v>
      </c>
      <c r="G224" s="278" t="s">
        <v>363</v>
      </c>
      <c r="H224" s="279">
        <v>1</v>
      </c>
      <c r="I224" s="280"/>
      <c r="J224" s="281">
        <f>ROUND(I224*H224,2)</f>
        <v>0</v>
      </c>
      <c r="K224" s="282"/>
      <c r="L224" s="283"/>
      <c r="M224" s="284" t="s">
        <v>1</v>
      </c>
      <c r="N224" s="285" t="s">
        <v>47</v>
      </c>
      <c r="O224" s="94"/>
      <c r="P224" s="260">
        <f>O224*H224</f>
        <v>0</v>
      </c>
      <c r="Q224" s="260">
        <v>0</v>
      </c>
      <c r="R224" s="260">
        <f>Q224*H224</f>
        <v>0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213</v>
      </c>
      <c r="AT224" s="262" t="s">
        <v>210</v>
      </c>
      <c r="AU224" s="262" t="s">
        <v>92</v>
      </c>
      <c r="AY224" s="18" t="s">
        <v>198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204</v>
      </c>
      <c r="BM224" s="262" t="s">
        <v>3352</v>
      </c>
    </row>
    <row r="225" spans="1:65" s="2" customFormat="1" ht="16.5" customHeight="1">
      <c r="A225" s="41"/>
      <c r="B225" s="42"/>
      <c r="C225" s="250" t="s">
        <v>2663</v>
      </c>
      <c r="D225" s="250" t="s">
        <v>200</v>
      </c>
      <c r="E225" s="251" t="s">
        <v>3353</v>
      </c>
      <c r="F225" s="252" t="s">
        <v>3354</v>
      </c>
      <c r="G225" s="253" t="s">
        <v>363</v>
      </c>
      <c r="H225" s="254">
        <v>5</v>
      </c>
      <c r="I225" s="255"/>
      <c r="J225" s="256">
        <f>ROUND(I225*H225,2)</f>
        <v>0</v>
      </c>
      <c r="K225" s="257"/>
      <c r="L225" s="44"/>
      <c r="M225" s="258" t="s">
        <v>1</v>
      </c>
      <c r="N225" s="259" t="s">
        <v>47</v>
      </c>
      <c r="O225" s="94"/>
      <c r="P225" s="260">
        <f>O225*H225</f>
        <v>0</v>
      </c>
      <c r="Q225" s="260">
        <v>0</v>
      </c>
      <c r="R225" s="260">
        <f>Q225*H225</f>
        <v>0</v>
      </c>
      <c r="S225" s="260">
        <v>0</v>
      </c>
      <c r="T225" s="261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2" t="s">
        <v>204</v>
      </c>
      <c r="AT225" s="262" t="s">
        <v>200</v>
      </c>
      <c r="AU225" s="262" t="s">
        <v>92</v>
      </c>
      <c r="AY225" s="18" t="s">
        <v>198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90</v>
      </c>
      <c r="BK225" s="154">
        <f>ROUND(I225*H225,2)</f>
        <v>0</v>
      </c>
      <c r="BL225" s="18" t="s">
        <v>204</v>
      </c>
      <c r="BM225" s="262" t="s">
        <v>3355</v>
      </c>
    </row>
    <row r="226" spans="1:65" s="2" customFormat="1" ht="24.15" customHeight="1">
      <c r="A226" s="41"/>
      <c r="B226" s="42"/>
      <c r="C226" s="275" t="s">
        <v>1697</v>
      </c>
      <c r="D226" s="275" t="s">
        <v>210</v>
      </c>
      <c r="E226" s="276" t="s">
        <v>3356</v>
      </c>
      <c r="F226" s="277" t="s">
        <v>3357</v>
      </c>
      <c r="G226" s="278" t="s">
        <v>363</v>
      </c>
      <c r="H226" s="279">
        <v>5</v>
      </c>
      <c r="I226" s="280"/>
      <c r="J226" s="281">
        <f>ROUND(I226*H226,2)</f>
        <v>0</v>
      </c>
      <c r="K226" s="282"/>
      <c r="L226" s="283"/>
      <c r="M226" s="284" t="s">
        <v>1</v>
      </c>
      <c r="N226" s="285" t="s">
        <v>47</v>
      </c>
      <c r="O226" s="94"/>
      <c r="P226" s="260">
        <f>O226*H226</f>
        <v>0</v>
      </c>
      <c r="Q226" s="260">
        <v>0</v>
      </c>
      <c r="R226" s="260">
        <f>Q226*H226</f>
        <v>0</v>
      </c>
      <c r="S226" s="260">
        <v>0</v>
      </c>
      <c r="T226" s="261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2" t="s">
        <v>213</v>
      </c>
      <c r="AT226" s="262" t="s">
        <v>210</v>
      </c>
      <c r="AU226" s="262" t="s">
        <v>92</v>
      </c>
      <c r="AY226" s="18" t="s">
        <v>198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8" t="s">
        <v>90</v>
      </c>
      <c r="BK226" s="154">
        <f>ROUND(I226*H226,2)</f>
        <v>0</v>
      </c>
      <c r="BL226" s="18" t="s">
        <v>204</v>
      </c>
      <c r="BM226" s="262" t="s">
        <v>3358</v>
      </c>
    </row>
    <row r="227" spans="1:65" s="2" customFormat="1" ht="16.5" customHeight="1">
      <c r="A227" s="41"/>
      <c r="B227" s="42"/>
      <c r="C227" s="250" t="s">
        <v>2670</v>
      </c>
      <c r="D227" s="250" t="s">
        <v>200</v>
      </c>
      <c r="E227" s="251" t="s">
        <v>3359</v>
      </c>
      <c r="F227" s="252" t="s">
        <v>3360</v>
      </c>
      <c r="G227" s="253" t="s">
        <v>363</v>
      </c>
      <c r="H227" s="254">
        <v>4</v>
      </c>
      <c r="I227" s="255"/>
      <c r="J227" s="256">
        <f>ROUND(I227*H227,2)</f>
        <v>0</v>
      </c>
      <c r="K227" s="257"/>
      <c r="L227" s="44"/>
      <c r="M227" s="258" t="s">
        <v>1</v>
      </c>
      <c r="N227" s="259" t="s">
        <v>47</v>
      </c>
      <c r="O227" s="94"/>
      <c r="P227" s="260">
        <f>O227*H227</f>
        <v>0</v>
      </c>
      <c r="Q227" s="260">
        <v>0</v>
      </c>
      <c r="R227" s="260">
        <f>Q227*H227</f>
        <v>0</v>
      </c>
      <c r="S227" s="260">
        <v>0</v>
      </c>
      <c r="T227" s="26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2" t="s">
        <v>204</v>
      </c>
      <c r="AT227" s="262" t="s">
        <v>200</v>
      </c>
      <c r="AU227" s="262" t="s">
        <v>92</v>
      </c>
      <c r="AY227" s="18" t="s">
        <v>198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90</v>
      </c>
      <c r="BK227" s="154">
        <f>ROUND(I227*H227,2)</f>
        <v>0</v>
      </c>
      <c r="BL227" s="18" t="s">
        <v>204</v>
      </c>
      <c r="BM227" s="262" t="s">
        <v>3361</v>
      </c>
    </row>
    <row r="228" spans="1:65" s="2" customFormat="1" ht="24.15" customHeight="1">
      <c r="A228" s="41"/>
      <c r="B228" s="42"/>
      <c r="C228" s="275" t="s">
        <v>1565</v>
      </c>
      <c r="D228" s="275" t="s">
        <v>210</v>
      </c>
      <c r="E228" s="276" t="s">
        <v>3362</v>
      </c>
      <c r="F228" s="277" t="s">
        <v>3363</v>
      </c>
      <c r="G228" s="278" t="s">
        <v>363</v>
      </c>
      <c r="H228" s="279">
        <v>2</v>
      </c>
      <c r="I228" s="280"/>
      <c r="J228" s="281">
        <f>ROUND(I228*H228,2)</f>
        <v>0</v>
      </c>
      <c r="K228" s="282"/>
      <c r="L228" s="283"/>
      <c r="M228" s="284" t="s">
        <v>1</v>
      </c>
      <c r="N228" s="285" t="s">
        <v>47</v>
      </c>
      <c r="O228" s="94"/>
      <c r="P228" s="260">
        <f>O228*H228</f>
        <v>0</v>
      </c>
      <c r="Q228" s="260">
        <v>0</v>
      </c>
      <c r="R228" s="260">
        <f>Q228*H228</f>
        <v>0</v>
      </c>
      <c r="S228" s="260">
        <v>0</v>
      </c>
      <c r="T228" s="261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2" t="s">
        <v>213</v>
      </c>
      <c r="AT228" s="262" t="s">
        <v>210</v>
      </c>
      <c r="AU228" s="262" t="s">
        <v>92</v>
      </c>
      <c r="AY228" s="18" t="s">
        <v>198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8" t="s">
        <v>90</v>
      </c>
      <c r="BK228" s="154">
        <f>ROUND(I228*H228,2)</f>
        <v>0</v>
      </c>
      <c r="BL228" s="18" t="s">
        <v>204</v>
      </c>
      <c r="BM228" s="262" t="s">
        <v>3364</v>
      </c>
    </row>
    <row r="229" spans="1:65" s="2" customFormat="1" ht="24.15" customHeight="1">
      <c r="A229" s="41"/>
      <c r="B229" s="42"/>
      <c r="C229" s="275" t="s">
        <v>1561</v>
      </c>
      <c r="D229" s="275" t="s">
        <v>210</v>
      </c>
      <c r="E229" s="276" t="s">
        <v>3365</v>
      </c>
      <c r="F229" s="277" t="s">
        <v>3366</v>
      </c>
      <c r="G229" s="278" t="s">
        <v>363</v>
      </c>
      <c r="H229" s="279">
        <v>2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47</v>
      </c>
      <c r="O229" s="94"/>
      <c r="P229" s="260">
        <f>O229*H229</f>
        <v>0</v>
      </c>
      <c r="Q229" s="260">
        <v>0</v>
      </c>
      <c r="R229" s="260">
        <f>Q229*H229</f>
        <v>0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213</v>
      </c>
      <c r="AT229" s="262" t="s">
        <v>210</v>
      </c>
      <c r="AU229" s="262" t="s">
        <v>92</v>
      </c>
      <c r="AY229" s="18" t="s">
        <v>198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204</v>
      </c>
      <c r="BM229" s="262" t="s">
        <v>3367</v>
      </c>
    </row>
    <row r="230" spans="1:65" s="2" customFormat="1" ht="24.15" customHeight="1">
      <c r="A230" s="41"/>
      <c r="B230" s="42"/>
      <c r="C230" s="250" t="s">
        <v>1557</v>
      </c>
      <c r="D230" s="250" t="s">
        <v>200</v>
      </c>
      <c r="E230" s="251" t="s">
        <v>3368</v>
      </c>
      <c r="F230" s="252" t="s">
        <v>3369</v>
      </c>
      <c r="G230" s="253" t="s">
        <v>363</v>
      </c>
      <c r="H230" s="254">
        <v>9</v>
      </c>
      <c r="I230" s="255"/>
      <c r="J230" s="256">
        <f>ROUND(I230*H230,2)</f>
        <v>0</v>
      </c>
      <c r="K230" s="257"/>
      <c r="L230" s="44"/>
      <c r="M230" s="258" t="s">
        <v>1</v>
      </c>
      <c r="N230" s="259" t="s">
        <v>47</v>
      </c>
      <c r="O230" s="94"/>
      <c r="P230" s="260">
        <f>O230*H230</f>
        <v>0</v>
      </c>
      <c r="Q230" s="260">
        <v>0</v>
      </c>
      <c r="R230" s="260">
        <f>Q230*H230</f>
        <v>0</v>
      </c>
      <c r="S230" s="260">
        <v>0</v>
      </c>
      <c r="T230" s="26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2" t="s">
        <v>204</v>
      </c>
      <c r="AT230" s="262" t="s">
        <v>200</v>
      </c>
      <c r="AU230" s="262" t="s">
        <v>92</v>
      </c>
      <c r="AY230" s="18" t="s">
        <v>198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90</v>
      </c>
      <c r="BK230" s="154">
        <f>ROUND(I230*H230,2)</f>
        <v>0</v>
      </c>
      <c r="BL230" s="18" t="s">
        <v>204</v>
      </c>
      <c r="BM230" s="262" t="s">
        <v>3370</v>
      </c>
    </row>
    <row r="231" spans="1:65" s="2" customFormat="1" ht="24.15" customHeight="1">
      <c r="A231" s="41"/>
      <c r="B231" s="42"/>
      <c r="C231" s="275" t="s">
        <v>1578</v>
      </c>
      <c r="D231" s="275" t="s">
        <v>210</v>
      </c>
      <c r="E231" s="276" t="s">
        <v>3371</v>
      </c>
      <c r="F231" s="277" t="s">
        <v>3372</v>
      </c>
      <c r="G231" s="278" t="s">
        <v>363</v>
      </c>
      <c r="H231" s="279">
        <v>2</v>
      </c>
      <c r="I231" s="280"/>
      <c r="J231" s="281">
        <f>ROUND(I231*H231,2)</f>
        <v>0</v>
      </c>
      <c r="K231" s="282"/>
      <c r="L231" s="283"/>
      <c r="M231" s="284" t="s">
        <v>1</v>
      </c>
      <c r="N231" s="285" t="s">
        <v>47</v>
      </c>
      <c r="O231" s="94"/>
      <c r="P231" s="260">
        <f>O231*H231</f>
        <v>0</v>
      </c>
      <c r="Q231" s="260">
        <v>0</v>
      </c>
      <c r="R231" s="260">
        <f>Q231*H231</f>
        <v>0</v>
      </c>
      <c r="S231" s="260">
        <v>0</v>
      </c>
      <c r="T231" s="261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2" t="s">
        <v>213</v>
      </c>
      <c r="AT231" s="262" t="s">
        <v>210</v>
      </c>
      <c r="AU231" s="262" t="s">
        <v>92</v>
      </c>
      <c r="AY231" s="18" t="s">
        <v>198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8" t="s">
        <v>90</v>
      </c>
      <c r="BK231" s="154">
        <f>ROUND(I231*H231,2)</f>
        <v>0</v>
      </c>
      <c r="BL231" s="18" t="s">
        <v>204</v>
      </c>
      <c r="BM231" s="262" t="s">
        <v>3373</v>
      </c>
    </row>
    <row r="232" spans="1:65" s="2" customFormat="1" ht="24.15" customHeight="1">
      <c r="A232" s="41"/>
      <c r="B232" s="42"/>
      <c r="C232" s="275" t="s">
        <v>1957</v>
      </c>
      <c r="D232" s="275" t="s">
        <v>210</v>
      </c>
      <c r="E232" s="276" t="s">
        <v>3374</v>
      </c>
      <c r="F232" s="277" t="s">
        <v>3375</v>
      </c>
      <c r="G232" s="278" t="s">
        <v>363</v>
      </c>
      <c r="H232" s="279">
        <v>7</v>
      </c>
      <c r="I232" s="280"/>
      <c r="J232" s="281">
        <f>ROUND(I232*H232,2)</f>
        <v>0</v>
      </c>
      <c r="K232" s="282"/>
      <c r="L232" s="283"/>
      <c r="M232" s="284" t="s">
        <v>1</v>
      </c>
      <c r="N232" s="285" t="s">
        <v>47</v>
      </c>
      <c r="O232" s="94"/>
      <c r="P232" s="260">
        <f>O232*H232</f>
        <v>0</v>
      </c>
      <c r="Q232" s="260">
        <v>0</v>
      </c>
      <c r="R232" s="260">
        <f>Q232*H232</f>
        <v>0</v>
      </c>
      <c r="S232" s="260">
        <v>0</v>
      </c>
      <c r="T232" s="26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2" t="s">
        <v>213</v>
      </c>
      <c r="AT232" s="262" t="s">
        <v>210</v>
      </c>
      <c r="AU232" s="262" t="s">
        <v>92</v>
      </c>
      <c r="AY232" s="18" t="s">
        <v>198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8" t="s">
        <v>90</v>
      </c>
      <c r="BK232" s="154">
        <f>ROUND(I232*H232,2)</f>
        <v>0</v>
      </c>
      <c r="BL232" s="18" t="s">
        <v>204</v>
      </c>
      <c r="BM232" s="262" t="s">
        <v>3376</v>
      </c>
    </row>
    <row r="233" spans="1:65" s="2" customFormat="1" ht="24.15" customHeight="1">
      <c r="A233" s="41"/>
      <c r="B233" s="42"/>
      <c r="C233" s="250" t="s">
        <v>1647</v>
      </c>
      <c r="D233" s="250" t="s">
        <v>200</v>
      </c>
      <c r="E233" s="251" t="s">
        <v>3377</v>
      </c>
      <c r="F233" s="252" t="s">
        <v>3378</v>
      </c>
      <c r="G233" s="253" t="s">
        <v>363</v>
      </c>
      <c r="H233" s="254">
        <v>6</v>
      </c>
      <c r="I233" s="255"/>
      <c r="J233" s="256">
        <f>ROUND(I233*H233,2)</f>
        <v>0</v>
      </c>
      <c r="K233" s="257"/>
      <c r="L233" s="44"/>
      <c r="M233" s="258" t="s">
        <v>1</v>
      </c>
      <c r="N233" s="259" t="s">
        <v>47</v>
      </c>
      <c r="O233" s="94"/>
      <c r="P233" s="260">
        <f>O233*H233</f>
        <v>0</v>
      </c>
      <c r="Q233" s="260">
        <v>0</v>
      </c>
      <c r="R233" s="260">
        <f>Q233*H233</f>
        <v>0</v>
      </c>
      <c r="S233" s="260">
        <v>0</v>
      </c>
      <c r="T233" s="261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2" t="s">
        <v>204</v>
      </c>
      <c r="AT233" s="262" t="s">
        <v>200</v>
      </c>
      <c r="AU233" s="262" t="s">
        <v>92</v>
      </c>
      <c r="AY233" s="18" t="s">
        <v>198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90</v>
      </c>
      <c r="BK233" s="154">
        <f>ROUND(I233*H233,2)</f>
        <v>0</v>
      </c>
      <c r="BL233" s="18" t="s">
        <v>204</v>
      </c>
      <c r="BM233" s="262" t="s">
        <v>3379</v>
      </c>
    </row>
    <row r="234" spans="1:65" s="2" customFormat="1" ht="33" customHeight="1">
      <c r="A234" s="41"/>
      <c r="B234" s="42"/>
      <c r="C234" s="250" t="s">
        <v>1651</v>
      </c>
      <c r="D234" s="250" t="s">
        <v>200</v>
      </c>
      <c r="E234" s="251" t="s">
        <v>3380</v>
      </c>
      <c r="F234" s="252" t="s">
        <v>3381</v>
      </c>
      <c r="G234" s="253" t="s">
        <v>363</v>
      </c>
      <c r="H234" s="254">
        <v>9</v>
      </c>
      <c r="I234" s="255"/>
      <c r="J234" s="256">
        <f>ROUND(I234*H234,2)</f>
        <v>0</v>
      </c>
      <c r="K234" s="257"/>
      <c r="L234" s="44"/>
      <c r="M234" s="258" t="s">
        <v>1</v>
      </c>
      <c r="N234" s="259" t="s">
        <v>47</v>
      </c>
      <c r="O234" s="94"/>
      <c r="P234" s="260">
        <f>O234*H234</f>
        <v>0</v>
      </c>
      <c r="Q234" s="260">
        <v>0</v>
      </c>
      <c r="R234" s="260">
        <f>Q234*H234</f>
        <v>0</v>
      </c>
      <c r="S234" s="260">
        <v>0</v>
      </c>
      <c r="T234" s="261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2" t="s">
        <v>204</v>
      </c>
      <c r="AT234" s="262" t="s">
        <v>200</v>
      </c>
      <c r="AU234" s="262" t="s">
        <v>92</v>
      </c>
      <c r="AY234" s="18" t="s">
        <v>198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90</v>
      </c>
      <c r="BK234" s="154">
        <f>ROUND(I234*H234,2)</f>
        <v>0</v>
      </c>
      <c r="BL234" s="18" t="s">
        <v>204</v>
      </c>
      <c r="BM234" s="262" t="s">
        <v>3382</v>
      </c>
    </row>
    <row r="235" spans="1:65" s="2" customFormat="1" ht="33" customHeight="1">
      <c r="A235" s="41"/>
      <c r="B235" s="42"/>
      <c r="C235" s="250" t="s">
        <v>1655</v>
      </c>
      <c r="D235" s="250" t="s">
        <v>200</v>
      </c>
      <c r="E235" s="251" t="s">
        <v>3383</v>
      </c>
      <c r="F235" s="252" t="s">
        <v>3384</v>
      </c>
      <c r="G235" s="253" t="s">
        <v>363</v>
      </c>
      <c r="H235" s="254">
        <v>1</v>
      </c>
      <c r="I235" s="255"/>
      <c r="J235" s="256">
        <f>ROUND(I235*H235,2)</f>
        <v>0</v>
      </c>
      <c r="K235" s="257"/>
      <c r="L235" s="44"/>
      <c r="M235" s="258" t="s">
        <v>1</v>
      </c>
      <c r="N235" s="259" t="s">
        <v>47</v>
      </c>
      <c r="O235" s="94"/>
      <c r="P235" s="260">
        <f>O235*H235</f>
        <v>0</v>
      </c>
      <c r="Q235" s="260">
        <v>0</v>
      </c>
      <c r="R235" s="260">
        <f>Q235*H235</f>
        <v>0</v>
      </c>
      <c r="S235" s="260">
        <v>0</v>
      </c>
      <c r="T235" s="26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2" t="s">
        <v>204</v>
      </c>
      <c r="AT235" s="262" t="s">
        <v>200</v>
      </c>
      <c r="AU235" s="262" t="s">
        <v>92</v>
      </c>
      <c r="AY235" s="18" t="s">
        <v>198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90</v>
      </c>
      <c r="BK235" s="154">
        <f>ROUND(I235*H235,2)</f>
        <v>0</v>
      </c>
      <c r="BL235" s="18" t="s">
        <v>204</v>
      </c>
      <c r="BM235" s="262" t="s">
        <v>3385</v>
      </c>
    </row>
    <row r="236" spans="1:65" s="2" customFormat="1" ht="24.15" customHeight="1">
      <c r="A236" s="41"/>
      <c r="B236" s="42"/>
      <c r="C236" s="250" t="s">
        <v>2698</v>
      </c>
      <c r="D236" s="250" t="s">
        <v>200</v>
      </c>
      <c r="E236" s="251" t="s">
        <v>3386</v>
      </c>
      <c r="F236" s="252" t="s">
        <v>3387</v>
      </c>
      <c r="G236" s="253" t="s">
        <v>363</v>
      </c>
      <c r="H236" s="254">
        <v>9</v>
      </c>
      <c r="I236" s="255"/>
      <c r="J236" s="256">
        <f>ROUND(I236*H236,2)</f>
        <v>0</v>
      </c>
      <c r="K236" s="257"/>
      <c r="L236" s="44"/>
      <c r="M236" s="258" t="s">
        <v>1</v>
      </c>
      <c r="N236" s="259" t="s">
        <v>47</v>
      </c>
      <c r="O236" s="94"/>
      <c r="P236" s="260">
        <f>O236*H236</f>
        <v>0</v>
      </c>
      <c r="Q236" s="260">
        <v>0</v>
      </c>
      <c r="R236" s="260">
        <f>Q236*H236</f>
        <v>0</v>
      </c>
      <c r="S236" s="260">
        <v>0</v>
      </c>
      <c r="T236" s="261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2" t="s">
        <v>204</v>
      </c>
      <c r="AT236" s="262" t="s">
        <v>200</v>
      </c>
      <c r="AU236" s="262" t="s">
        <v>92</v>
      </c>
      <c r="AY236" s="18" t="s">
        <v>198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8" t="s">
        <v>90</v>
      </c>
      <c r="BK236" s="154">
        <f>ROUND(I236*H236,2)</f>
        <v>0</v>
      </c>
      <c r="BL236" s="18" t="s">
        <v>204</v>
      </c>
      <c r="BM236" s="262" t="s">
        <v>3388</v>
      </c>
    </row>
    <row r="237" spans="1:63" s="12" customFormat="1" ht="22.8" customHeight="1">
      <c r="A237" s="12"/>
      <c r="B237" s="236"/>
      <c r="C237" s="237"/>
      <c r="D237" s="238" t="s">
        <v>81</v>
      </c>
      <c r="E237" s="318" t="s">
        <v>3389</v>
      </c>
      <c r="F237" s="318" t="s">
        <v>3390</v>
      </c>
      <c r="G237" s="237"/>
      <c r="H237" s="237"/>
      <c r="I237" s="240"/>
      <c r="J237" s="319">
        <f>BK237</f>
        <v>0</v>
      </c>
      <c r="K237" s="237"/>
      <c r="L237" s="242"/>
      <c r="M237" s="243"/>
      <c r="N237" s="244"/>
      <c r="O237" s="244"/>
      <c r="P237" s="245">
        <f>SUM(P238:P271)</f>
        <v>0</v>
      </c>
      <c r="Q237" s="244"/>
      <c r="R237" s="245">
        <f>SUM(R238:R271)</f>
        <v>0</v>
      </c>
      <c r="S237" s="244"/>
      <c r="T237" s="246">
        <f>SUM(T238:T271)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47" t="s">
        <v>90</v>
      </c>
      <c r="AT237" s="248" t="s">
        <v>81</v>
      </c>
      <c r="AU237" s="248" t="s">
        <v>90</v>
      </c>
      <c r="AY237" s="247" t="s">
        <v>198</v>
      </c>
      <c r="BK237" s="249">
        <f>SUM(BK238:BK271)</f>
        <v>0</v>
      </c>
    </row>
    <row r="238" spans="1:65" s="2" customFormat="1" ht="21.75" customHeight="1">
      <c r="A238" s="41"/>
      <c r="B238" s="42"/>
      <c r="C238" s="250" t="s">
        <v>1659</v>
      </c>
      <c r="D238" s="250" t="s">
        <v>200</v>
      </c>
      <c r="E238" s="251" t="s">
        <v>3391</v>
      </c>
      <c r="F238" s="252" t="s">
        <v>3392</v>
      </c>
      <c r="G238" s="253" t="s">
        <v>363</v>
      </c>
      <c r="H238" s="254">
        <v>1</v>
      </c>
      <c r="I238" s="255"/>
      <c r="J238" s="256">
        <f>ROUND(I238*H238,2)</f>
        <v>0</v>
      </c>
      <c r="K238" s="257"/>
      <c r="L238" s="44"/>
      <c r="M238" s="258" t="s">
        <v>1</v>
      </c>
      <c r="N238" s="259" t="s">
        <v>47</v>
      </c>
      <c r="O238" s="94"/>
      <c r="P238" s="260">
        <f>O238*H238</f>
        <v>0</v>
      </c>
      <c r="Q238" s="260">
        <v>0</v>
      </c>
      <c r="R238" s="260">
        <f>Q238*H238</f>
        <v>0</v>
      </c>
      <c r="S238" s="260">
        <v>0</v>
      </c>
      <c r="T238" s="261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2" t="s">
        <v>204</v>
      </c>
      <c r="AT238" s="262" t="s">
        <v>200</v>
      </c>
      <c r="AU238" s="262" t="s">
        <v>92</v>
      </c>
      <c r="AY238" s="18" t="s">
        <v>198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90</v>
      </c>
      <c r="BK238" s="154">
        <f>ROUND(I238*H238,2)</f>
        <v>0</v>
      </c>
      <c r="BL238" s="18" t="s">
        <v>204</v>
      </c>
      <c r="BM238" s="262" t="s">
        <v>3393</v>
      </c>
    </row>
    <row r="239" spans="1:65" s="2" customFormat="1" ht="24.15" customHeight="1">
      <c r="A239" s="41"/>
      <c r="B239" s="42"/>
      <c r="C239" s="275" t="s">
        <v>1672</v>
      </c>
      <c r="D239" s="275" t="s">
        <v>210</v>
      </c>
      <c r="E239" s="276" t="s">
        <v>3394</v>
      </c>
      <c r="F239" s="277" t="s">
        <v>3395</v>
      </c>
      <c r="G239" s="278" t="s">
        <v>363</v>
      </c>
      <c r="H239" s="279">
        <v>1</v>
      </c>
      <c r="I239" s="280"/>
      <c r="J239" s="281">
        <f>ROUND(I239*H239,2)</f>
        <v>0</v>
      </c>
      <c r="K239" s="282"/>
      <c r="L239" s="283"/>
      <c r="M239" s="284" t="s">
        <v>1</v>
      </c>
      <c r="N239" s="285" t="s">
        <v>47</v>
      </c>
      <c r="O239" s="94"/>
      <c r="P239" s="260">
        <f>O239*H239</f>
        <v>0</v>
      </c>
      <c r="Q239" s="260">
        <v>0</v>
      </c>
      <c r="R239" s="260">
        <f>Q239*H239</f>
        <v>0</v>
      </c>
      <c r="S239" s="260">
        <v>0</v>
      </c>
      <c r="T239" s="26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2" t="s">
        <v>213</v>
      </c>
      <c r="AT239" s="262" t="s">
        <v>210</v>
      </c>
      <c r="AU239" s="262" t="s">
        <v>92</v>
      </c>
      <c r="AY239" s="18" t="s">
        <v>198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90</v>
      </c>
      <c r="BK239" s="154">
        <f>ROUND(I239*H239,2)</f>
        <v>0</v>
      </c>
      <c r="BL239" s="18" t="s">
        <v>204</v>
      </c>
      <c r="BM239" s="262" t="s">
        <v>3396</v>
      </c>
    </row>
    <row r="240" spans="1:65" s="2" customFormat="1" ht="24.15" customHeight="1">
      <c r="A240" s="41"/>
      <c r="B240" s="42"/>
      <c r="C240" s="275" t="s">
        <v>652</v>
      </c>
      <c r="D240" s="275" t="s">
        <v>210</v>
      </c>
      <c r="E240" s="276" t="s">
        <v>3397</v>
      </c>
      <c r="F240" s="277" t="s">
        <v>3398</v>
      </c>
      <c r="G240" s="278" t="s">
        <v>363</v>
      </c>
      <c r="H240" s="279">
        <v>1</v>
      </c>
      <c r="I240" s="280"/>
      <c r="J240" s="281">
        <f>ROUND(I240*H240,2)</f>
        <v>0</v>
      </c>
      <c r="K240" s="282"/>
      <c r="L240" s="283"/>
      <c r="M240" s="284" t="s">
        <v>1</v>
      </c>
      <c r="N240" s="285" t="s">
        <v>47</v>
      </c>
      <c r="O240" s="94"/>
      <c r="P240" s="260">
        <f>O240*H240</f>
        <v>0</v>
      </c>
      <c r="Q240" s="260">
        <v>0</v>
      </c>
      <c r="R240" s="260">
        <f>Q240*H240</f>
        <v>0</v>
      </c>
      <c r="S240" s="260">
        <v>0</v>
      </c>
      <c r="T240" s="261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62" t="s">
        <v>213</v>
      </c>
      <c r="AT240" s="262" t="s">
        <v>210</v>
      </c>
      <c r="AU240" s="262" t="s">
        <v>92</v>
      </c>
      <c r="AY240" s="18" t="s">
        <v>198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8" t="s">
        <v>90</v>
      </c>
      <c r="BK240" s="154">
        <f>ROUND(I240*H240,2)</f>
        <v>0</v>
      </c>
      <c r="BL240" s="18" t="s">
        <v>204</v>
      </c>
      <c r="BM240" s="262" t="s">
        <v>3399</v>
      </c>
    </row>
    <row r="241" spans="1:65" s="2" customFormat="1" ht="24.15" customHeight="1">
      <c r="A241" s="41"/>
      <c r="B241" s="42"/>
      <c r="C241" s="275" t="s">
        <v>2711</v>
      </c>
      <c r="D241" s="275" t="s">
        <v>210</v>
      </c>
      <c r="E241" s="276" t="s">
        <v>3400</v>
      </c>
      <c r="F241" s="277" t="s">
        <v>3401</v>
      </c>
      <c r="G241" s="278" t="s">
        <v>363</v>
      </c>
      <c r="H241" s="279">
        <v>18</v>
      </c>
      <c r="I241" s="280"/>
      <c r="J241" s="281">
        <f>ROUND(I241*H241,2)</f>
        <v>0</v>
      </c>
      <c r="K241" s="282"/>
      <c r="L241" s="283"/>
      <c r="M241" s="284" t="s">
        <v>1</v>
      </c>
      <c r="N241" s="285" t="s">
        <v>47</v>
      </c>
      <c r="O241" s="94"/>
      <c r="P241" s="260">
        <f>O241*H241</f>
        <v>0</v>
      </c>
      <c r="Q241" s="260">
        <v>0</v>
      </c>
      <c r="R241" s="260">
        <f>Q241*H241</f>
        <v>0</v>
      </c>
      <c r="S241" s="260">
        <v>0</v>
      </c>
      <c r="T241" s="261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2" t="s">
        <v>213</v>
      </c>
      <c r="AT241" s="262" t="s">
        <v>210</v>
      </c>
      <c r="AU241" s="262" t="s">
        <v>92</v>
      </c>
      <c r="AY241" s="18" t="s">
        <v>198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8" t="s">
        <v>90</v>
      </c>
      <c r="BK241" s="154">
        <f>ROUND(I241*H241,2)</f>
        <v>0</v>
      </c>
      <c r="BL241" s="18" t="s">
        <v>204</v>
      </c>
      <c r="BM241" s="262" t="s">
        <v>3402</v>
      </c>
    </row>
    <row r="242" spans="1:65" s="2" customFormat="1" ht="37.8" customHeight="1">
      <c r="A242" s="41"/>
      <c r="B242" s="42"/>
      <c r="C242" s="250" t="s">
        <v>2715</v>
      </c>
      <c r="D242" s="250" t="s">
        <v>200</v>
      </c>
      <c r="E242" s="251" t="s">
        <v>3403</v>
      </c>
      <c r="F242" s="252" t="s">
        <v>3404</v>
      </c>
      <c r="G242" s="253" t="s">
        <v>363</v>
      </c>
      <c r="H242" s="254">
        <v>2</v>
      </c>
      <c r="I242" s="255"/>
      <c r="J242" s="256">
        <f>ROUND(I242*H242,2)</f>
        <v>0</v>
      </c>
      <c r="K242" s="257"/>
      <c r="L242" s="44"/>
      <c r="M242" s="258" t="s">
        <v>1</v>
      </c>
      <c r="N242" s="259" t="s">
        <v>47</v>
      </c>
      <c r="O242" s="94"/>
      <c r="P242" s="260">
        <f>O242*H242</f>
        <v>0</v>
      </c>
      <c r="Q242" s="260">
        <v>0</v>
      </c>
      <c r="R242" s="260">
        <f>Q242*H242</f>
        <v>0</v>
      </c>
      <c r="S242" s="260">
        <v>0</v>
      </c>
      <c r="T242" s="261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2" t="s">
        <v>204</v>
      </c>
      <c r="AT242" s="262" t="s">
        <v>200</v>
      </c>
      <c r="AU242" s="262" t="s">
        <v>92</v>
      </c>
      <c r="AY242" s="18" t="s">
        <v>198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90</v>
      </c>
      <c r="BK242" s="154">
        <f>ROUND(I242*H242,2)</f>
        <v>0</v>
      </c>
      <c r="BL242" s="18" t="s">
        <v>204</v>
      </c>
      <c r="BM242" s="262" t="s">
        <v>3405</v>
      </c>
    </row>
    <row r="243" spans="1:65" s="2" customFormat="1" ht="24.15" customHeight="1">
      <c r="A243" s="41"/>
      <c r="B243" s="42"/>
      <c r="C243" s="275" t="s">
        <v>2719</v>
      </c>
      <c r="D243" s="275" t="s">
        <v>210</v>
      </c>
      <c r="E243" s="276" t="s">
        <v>3406</v>
      </c>
      <c r="F243" s="277" t="s">
        <v>3407</v>
      </c>
      <c r="G243" s="278" t="s">
        <v>363</v>
      </c>
      <c r="H243" s="279">
        <v>2</v>
      </c>
      <c r="I243" s="280"/>
      <c r="J243" s="281">
        <f>ROUND(I243*H243,2)</f>
        <v>0</v>
      </c>
      <c r="K243" s="282"/>
      <c r="L243" s="283"/>
      <c r="M243" s="284" t="s">
        <v>1</v>
      </c>
      <c r="N243" s="285" t="s">
        <v>47</v>
      </c>
      <c r="O243" s="94"/>
      <c r="P243" s="260">
        <f>O243*H243</f>
        <v>0</v>
      </c>
      <c r="Q243" s="260">
        <v>0</v>
      </c>
      <c r="R243" s="260">
        <f>Q243*H243</f>
        <v>0</v>
      </c>
      <c r="S243" s="260">
        <v>0</v>
      </c>
      <c r="T243" s="261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2" t="s">
        <v>213</v>
      </c>
      <c r="AT243" s="262" t="s">
        <v>210</v>
      </c>
      <c r="AU243" s="262" t="s">
        <v>92</v>
      </c>
      <c r="AY243" s="18" t="s">
        <v>198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90</v>
      </c>
      <c r="BK243" s="154">
        <f>ROUND(I243*H243,2)</f>
        <v>0</v>
      </c>
      <c r="BL243" s="18" t="s">
        <v>204</v>
      </c>
      <c r="BM243" s="262" t="s">
        <v>3408</v>
      </c>
    </row>
    <row r="244" spans="1:65" s="2" customFormat="1" ht="24.15" customHeight="1">
      <c r="A244" s="41"/>
      <c r="B244" s="42"/>
      <c r="C244" s="275" t="s">
        <v>1679</v>
      </c>
      <c r="D244" s="275" t="s">
        <v>210</v>
      </c>
      <c r="E244" s="276" t="s">
        <v>3409</v>
      </c>
      <c r="F244" s="277" t="s">
        <v>3410</v>
      </c>
      <c r="G244" s="278" t="s">
        <v>363</v>
      </c>
      <c r="H244" s="279">
        <v>48</v>
      </c>
      <c r="I244" s="280"/>
      <c r="J244" s="281">
        <f>ROUND(I244*H244,2)</f>
        <v>0</v>
      </c>
      <c r="K244" s="282"/>
      <c r="L244" s="283"/>
      <c r="M244" s="284" t="s">
        <v>1</v>
      </c>
      <c r="N244" s="285" t="s">
        <v>47</v>
      </c>
      <c r="O244" s="94"/>
      <c r="P244" s="260">
        <f>O244*H244</f>
        <v>0</v>
      </c>
      <c r="Q244" s="260">
        <v>0</v>
      </c>
      <c r="R244" s="260">
        <f>Q244*H244</f>
        <v>0</v>
      </c>
      <c r="S244" s="260">
        <v>0</v>
      </c>
      <c r="T244" s="261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2" t="s">
        <v>213</v>
      </c>
      <c r="AT244" s="262" t="s">
        <v>210</v>
      </c>
      <c r="AU244" s="262" t="s">
        <v>92</v>
      </c>
      <c r="AY244" s="18" t="s">
        <v>198</v>
      </c>
      <c r="BE244" s="154">
        <f>IF(N244="základní",J244,0)</f>
        <v>0</v>
      </c>
      <c r="BF244" s="154">
        <f>IF(N244="snížená",J244,0)</f>
        <v>0</v>
      </c>
      <c r="BG244" s="154">
        <f>IF(N244="zákl. přenesená",J244,0)</f>
        <v>0</v>
      </c>
      <c r="BH244" s="154">
        <f>IF(N244="sníž. přenesená",J244,0)</f>
        <v>0</v>
      </c>
      <c r="BI244" s="154">
        <f>IF(N244="nulová",J244,0)</f>
        <v>0</v>
      </c>
      <c r="BJ244" s="18" t="s">
        <v>90</v>
      </c>
      <c r="BK244" s="154">
        <f>ROUND(I244*H244,2)</f>
        <v>0</v>
      </c>
      <c r="BL244" s="18" t="s">
        <v>204</v>
      </c>
      <c r="BM244" s="262" t="s">
        <v>3411</v>
      </c>
    </row>
    <row r="245" spans="1:65" s="2" customFormat="1" ht="33" customHeight="1">
      <c r="A245" s="41"/>
      <c r="B245" s="42"/>
      <c r="C245" s="250" t="s">
        <v>1683</v>
      </c>
      <c r="D245" s="250" t="s">
        <v>200</v>
      </c>
      <c r="E245" s="251" t="s">
        <v>3412</v>
      </c>
      <c r="F245" s="252" t="s">
        <v>3413</v>
      </c>
      <c r="G245" s="253" t="s">
        <v>363</v>
      </c>
      <c r="H245" s="254">
        <v>3</v>
      </c>
      <c r="I245" s="255"/>
      <c r="J245" s="256">
        <f>ROUND(I245*H245,2)</f>
        <v>0</v>
      </c>
      <c r="K245" s="257"/>
      <c r="L245" s="44"/>
      <c r="M245" s="258" t="s">
        <v>1</v>
      </c>
      <c r="N245" s="259" t="s">
        <v>47</v>
      </c>
      <c r="O245" s="94"/>
      <c r="P245" s="260">
        <f>O245*H245</f>
        <v>0</v>
      </c>
      <c r="Q245" s="260">
        <v>0</v>
      </c>
      <c r="R245" s="260">
        <f>Q245*H245</f>
        <v>0</v>
      </c>
      <c r="S245" s="260">
        <v>0</v>
      </c>
      <c r="T245" s="26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2" t="s">
        <v>204</v>
      </c>
      <c r="AT245" s="262" t="s">
        <v>200</v>
      </c>
      <c r="AU245" s="262" t="s">
        <v>92</v>
      </c>
      <c r="AY245" s="18" t="s">
        <v>198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8" t="s">
        <v>90</v>
      </c>
      <c r="BK245" s="154">
        <f>ROUND(I245*H245,2)</f>
        <v>0</v>
      </c>
      <c r="BL245" s="18" t="s">
        <v>204</v>
      </c>
      <c r="BM245" s="262" t="s">
        <v>3414</v>
      </c>
    </row>
    <row r="246" spans="1:65" s="2" customFormat="1" ht="24.15" customHeight="1">
      <c r="A246" s="41"/>
      <c r="B246" s="42"/>
      <c r="C246" s="275" t="s">
        <v>1687</v>
      </c>
      <c r="D246" s="275" t="s">
        <v>210</v>
      </c>
      <c r="E246" s="276" t="s">
        <v>3415</v>
      </c>
      <c r="F246" s="277" t="s">
        <v>3416</v>
      </c>
      <c r="G246" s="278" t="s">
        <v>363</v>
      </c>
      <c r="H246" s="279">
        <v>2</v>
      </c>
      <c r="I246" s="280"/>
      <c r="J246" s="281">
        <f>ROUND(I246*H246,2)</f>
        <v>0</v>
      </c>
      <c r="K246" s="282"/>
      <c r="L246" s="283"/>
      <c r="M246" s="284" t="s">
        <v>1</v>
      </c>
      <c r="N246" s="285" t="s">
        <v>47</v>
      </c>
      <c r="O246" s="94"/>
      <c r="P246" s="260">
        <f>O246*H246</f>
        <v>0</v>
      </c>
      <c r="Q246" s="260">
        <v>0</v>
      </c>
      <c r="R246" s="260">
        <f>Q246*H246</f>
        <v>0</v>
      </c>
      <c r="S246" s="260">
        <v>0</v>
      </c>
      <c r="T246" s="261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2" t="s">
        <v>213</v>
      </c>
      <c r="AT246" s="262" t="s">
        <v>210</v>
      </c>
      <c r="AU246" s="262" t="s">
        <v>92</v>
      </c>
      <c r="AY246" s="18" t="s">
        <v>198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8" t="s">
        <v>90</v>
      </c>
      <c r="BK246" s="154">
        <f>ROUND(I246*H246,2)</f>
        <v>0</v>
      </c>
      <c r="BL246" s="18" t="s">
        <v>204</v>
      </c>
      <c r="BM246" s="262" t="s">
        <v>3417</v>
      </c>
    </row>
    <row r="247" spans="1:65" s="2" customFormat="1" ht="24.15" customHeight="1">
      <c r="A247" s="41"/>
      <c r="B247" s="42"/>
      <c r="C247" s="250" t="s">
        <v>2732</v>
      </c>
      <c r="D247" s="250" t="s">
        <v>200</v>
      </c>
      <c r="E247" s="251" t="s">
        <v>3418</v>
      </c>
      <c r="F247" s="252" t="s">
        <v>3419</v>
      </c>
      <c r="G247" s="253" t="s">
        <v>363</v>
      </c>
      <c r="H247" s="254">
        <v>1</v>
      </c>
      <c r="I247" s="255"/>
      <c r="J247" s="256">
        <f>ROUND(I247*H247,2)</f>
        <v>0</v>
      </c>
      <c r="K247" s="257"/>
      <c r="L247" s="44"/>
      <c r="M247" s="258" t="s">
        <v>1</v>
      </c>
      <c r="N247" s="259" t="s">
        <v>47</v>
      </c>
      <c r="O247" s="94"/>
      <c r="P247" s="260">
        <f>O247*H247</f>
        <v>0</v>
      </c>
      <c r="Q247" s="260">
        <v>0</v>
      </c>
      <c r="R247" s="260">
        <f>Q247*H247</f>
        <v>0</v>
      </c>
      <c r="S247" s="260">
        <v>0</v>
      </c>
      <c r="T247" s="261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2" t="s">
        <v>204</v>
      </c>
      <c r="AT247" s="262" t="s">
        <v>200</v>
      </c>
      <c r="AU247" s="262" t="s">
        <v>92</v>
      </c>
      <c r="AY247" s="18" t="s">
        <v>198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8" t="s">
        <v>90</v>
      </c>
      <c r="BK247" s="154">
        <f>ROUND(I247*H247,2)</f>
        <v>0</v>
      </c>
      <c r="BL247" s="18" t="s">
        <v>204</v>
      </c>
      <c r="BM247" s="262" t="s">
        <v>3420</v>
      </c>
    </row>
    <row r="248" spans="1:65" s="2" customFormat="1" ht="24.15" customHeight="1">
      <c r="A248" s="41"/>
      <c r="B248" s="42"/>
      <c r="C248" s="275" t="s">
        <v>2736</v>
      </c>
      <c r="D248" s="275" t="s">
        <v>210</v>
      </c>
      <c r="E248" s="276" t="s">
        <v>3421</v>
      </c>
      <c r="F248" s="277" t="s">
        <v>3422</v>
      </c>
      <c r="G248" s="278" t="s">
        <v>363</v>
      </c>
      <c r="H248" s="279">
        <v>1</v>
      </c>
      <c r="I248" s="280"/>
      <c r="J248" s="281">
        <f>ROUND(I248*H248,2)</f>
        <v>0</v>
      </c>
      <c r="K248" s="282"/>
      <c r="L248" s="283"/>
      <c r="M248" s="284" t="s">
        <v>1</v>
      </c>
      <c r="N248" s="285" t="s">
        <v>47</v>
      </c>
      <c r="O248" s="94"/>
      <c r="P248" s="260">
        <f>O248*H248</f>
        <v>0</v>
      </c>
      <c r="Q248" s="260">
        <v>0</v>
      </c>
      <c r="R248" s="260">
        <f>Q248*H248</f>
        <v>0</v>
      </c>
      <c r="S248" s="260">
        <v>0</v>
      </c>
      <c r="T248" s="261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62" t="s">
        <v>213</v>
      </c>
      <c r="AT248" s="262" t="s">
        <v>210</v>
      </c>
      <c r="AU248" s="262" t="s">
        <v>92</v>
      </c>
      <c r="AY248" s="18" t="s">
        <v>198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8" t="s">
        <v>90</v>
      </c>
      <c r="BK248" s="154">
        <f>ROUND(I248*H248,2)</f>
        <v>0</v>
      </c>
      <c r="BL248" s="18" t="s">
        <v>204</v>
      </c>
      <c r="BM248" s="262" t="s">
        <v>3423</v>
      </c>
    </row>
    <row r="249" spans="1:65" s="2" customFormat="1" ht="33" customHeight="1">
      <c r="A249" s="41"/>
      <c r="B249" s="42"/>
      <c r="C249" s="250" t="s">
        <v>2740</v>
      </c>
      <c r="D249" s="250" t="s">
        <v>200</v>
      </c>
      <c r="E249" s="251" t="s">
        <v>3424</v>
      </c>
      <c r="F249" s="252" t="s">
        <v>3425</v>
      </c>
      <c r="G249" s="253" t="s">
        <v>363</v>
      </c>
      <c r="H249" s="254">
        <v>2</v>
      </c>
      <c r="I249" s="255"/>
      <c r="J249" s="256">
        <f>ROUND(I249*H249,2)</f>
        <v>0</v>
      </c>
      <c r="K249" s="257"/>
      <c r="L249" s="44"/>
      <c r="M249" s="258" t="s">
        <v>1</v>
      </c>
      <c r="N249" s="259" t="s">
        <v>47</v>
      </c>
      <c r="O249" s="94"/>
      <c r="P249" s="260">
        <f>O249*H249</f>
        <v>0</v>
      </c>
      <c r="Q249" s="260">
        <v>0</v>
      </c>
      <c r="R249" s="260">
        <f>Q249*H249</f>
        <v>0</v>
      </c>
      <c r="S249" s="260">
        <v>0</v>
      </c>
      <c r="T249" s="26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2" t="s">
        <v>204</v>
      </c>
      <c r="AT249" s="262" t="s">
        <v>200</v>
      </c>
      <c r="AU249" s="262" t="s">
        <v>92</v>
      </c>
      <c r="AY249" s="18" t="s">
        <v>198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90</v>
      </c>
      <c r="BK249" s="154">
        <f>ROUND(I249*H249,2)</f>
        <v>0</v>
      </c>
      <c r="BL249" s="18" t="s">
        <v>204</v>
      </c>
      <c r="BM249" s="262" t="s">
        <v>3426</v>
      </c>
    </row>
    <row r="250" spans="1:65" s="2" customFormat="1" ht="24.15" customHeight="1">
      <c r="A250" s="41"/>
      <c r="B250" s="42"/>
      <c r="C250" s="275" t="s">
        <v>1534</v>
      </c>
      <c r="D250" s="275" t="s">
        <v>210</v>
      </c>
      <c r="E250" s="276" t="s">
        <v>3427</v>
      </c>
      <c r="F250" s="277" t="s">
        <v>3428</v>
      </c>
      <c r="G250" s="278" t="s">
        <v>363</v>
      </c>
      <c r="H250" s="279">
        <v>2</v>
      </c>
      <c r="I250" s="280"/>
      <c r="J250" s="281">
        <f>ROUND(I250*H250,2)</f>
        <v>0</v>
      </c>
      <c r="K250" s="282"/>
      <c r="L250" s="283"/>
      <c r="M250" s="284" t="s">
        <v>1</v>
      </c>
      <c r="N250" s="285" t="s">
        <v>47</v>
      </c>
      <c r="O250" s="94"/>
      <c r="P250" s="260">
        <f>O250*H250</f>
        <v>0</v>
      </c>
      <c r="Q250" s="260">
        <v>0</v>
      </c>
      <c r="R250" s="260">
        <f>Q250*H250</f>
        <v>0</v>
      </c>
      <c r="S250" s="260">
        <v>0</v>
      </c>
      <c r="T250" s="261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2" t="s">
        <v>213</v>
      </c>
      <c r="AT250" s="262" t="s">
        <v>210</v>
      </c>
      <c r="AU250" s="262" t="s">
        <v>92</v>
      </c>
      <c r="AY250" s="18" t="s">
        <v>198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8" t="s">
        <v>90</v>
      </c>
      <c r="BK250" s="154">
        <f>ROUND(I250*H250,2)</f>
        <v>0</v>
      </c>
      <c r="BL250" s="18" t="s">
        <v>204</v>
      </c>
      <c r="BM250" s="262" t="s">
        <v>3429</v>
      </c>
    </row>
    <row r="251" spans="1:65" s="2" customFormat="1" ht="24.15" customHeight="1">
      <c r="A251" s="41"/>
      <c r="B251" s="42"/>
      <c r="C251" s="275" t="s">
        <v>2747</v>
      </c>
      <c r="D251" s="275" t="s">
        <v>210</v>
      </c>
      <c r="E251" s="276" t="s">
        <v>3430</v>
      </c>
      <c r="F251" s="277" t="s">
        <v>3431</v>
      </c>
      <c r="G251" s="278" t="s">
        <v>363</v>
      </c>
      <c r="H251" s="279">
        <v>2</v>
      </c>
      <c r="I251" s="280"/>
      <c r="J251" s="281">
        <f>ROUND(I251*H251,2)</f>
        <v>0</v>
      </c>
      <c r="K251" s="282"/>
      <c r="L251" s="283"/>
      <c r="M251" s="284" t="s">
        <v>1</v>
      </c>
      <c r="N251" s="285" t="s">
        <v>47</v>
      </c>
      <c r="O251" s="94"/>
      <c r="P251" s="260">
        <f>O251*H251</f>
        <v>0</v>
      </c>
      <c r="Q251" s="260">
        <v>0</v>
      </c>
      <c r="R251" s="260">
        <f>Q251*H251</f>
        <v>0</v>
      </c>
      <c r="S251" s="260">
        <v>0</v>
      </c>
      <c r="T251" s="26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2" t="s">
        <v>213</v>
      </c>
      <c r="AT251" s="262" t="s">
        <v>210</v>
      </c>
      <c r="AU251" s="262" t="s">
        <v>92</v>
      </c>
      <c r="AY251" s="18" t="s">
        <v>198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90</v>
      </c>
      <c r="BK251" s="154">
        <f>ROUND(I251*H251,2)</f>
        <v>0</v>
      </c>
      <c r="BL251" s="18" t="s">
        <v>204</v>
      </c>
      <c r="BM251" s="262" t="s">
        <v>3432</v>
      </c>
    </row>
    <row r="252" spans="1:65" s="2" customFormat="1" ht="24.15" customHeight="1">
      <c r="A252" s="41"/>
      <c r="B252" s="42"/>
      <c r="C252" s="275" t="s">
        <v>2751</v>
      </c>
      <c r="D252" s="275" t="s">
        <v>210</v>
      </c>
      <c r="E252" s="276" t="s">
        <v>3433</v>
      </c>
      <c r="F252" s="277" t="s">
        <v>3434</v>
      </c>
      <c r="G252" s="278" t="s">
        <v>363</v>
      </c>
      <c r="H252" s="279">
        <v>2</v>
      </c>
      <c r="I252" s="280"/>
      <c r="J252" s="281">
        <f>ROUND(I252*H252,2)</f>
        <v>0</v>
      </c>
      <c r="K252" s="282"/>
      <c r="L252" s="283"/>
      <c r="M252" s="284" t="s">
        <v>1</v>
      </c>
      <c r="N252" s="285" t="s">
        <v>47</v>
      </c>
      <c r="O252" s="94"/>
      <c r="P252" s="260">
        <f>O252*H252</f>
        <v>0</v>
      </c>
      <c r="Q252" s="260">
        <v>0</v>
      </c>
      <c r="R252" s="260">
        <f>Q252*H252</f>
        <v>0</v>
      </c>
      <c r="S252" s="260">
        <v>0</v>
      </c>
      <c r="T252" s="261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2" t="s">
        <v>213</v>
      </c>
      <c r="AT252" s="262" t="s">
        <v>210</v>
      </c>
      <c r="AU252" s="262" t="s">
        <v>92</v>
      </c>
      <c r="AY252" s="18" t="s">
        <v>198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8" t="s">
        <v>90</v>
      </c>
      <c r="BK252" s="154">
        <f>ROUND(I252*H252,2)</f>
        <v>0</v>
      </c>
      <c r="BL252" s="18" t="s">
        <v>204</v>
      </c>
      <c r="BM252" s="262" t="s">
        <v>3435</v>
      </c>
    </row>
    <row r="253" spans="1:65" s="2" customFormat="1" ht="24.15" customHeight="1">
      <c r="A253" s="41"/>
      <c r="B253" s="42"/>
      <c r="C253" s="275" t="s">
        <v>493</v>
      </c>
      <c r="D253" s="275" t="s">
        <v>210</v>
      </c>
      <c r="E253" s="276" t="s">
        <v>3436</v>
      </c>
      <c r="F253" s="277" t="s">
        <v>3437</v>
      </c>
      <c r="G253" s="278" t="s">
        <v>363</v>
      </c>
      <c r="H253" s="279">
        <v>24</v>
      </c>
      <c r="I253" s="280"/>
      <c r="J253" s="281">
        <f>ROUND(I253*H253,2)</f>
        <v>0</v>
      </c>
      <c r="K253" s="282"/>
      <c r="L253" s="283"/>
      <c r="M253" s="284" t="s">
        <v>1</v>
      </c>
      <c r="N253" s="285" t="s">
        <v>47</v>
      </c>
      <c r="O253" s="94"/>
      <c r="P253" s="260">
        <f>O253*H253</f>
        <v>0</v>
      </c>
      <c r="Q253" s="260">
        <v>0</v>
      </c>
      <c r="R253" s="260">
        <f>Q253*H253</f>
        <v>0</v>
      </c>
      <c r="S253" s="260">
        <v>0</v>
      </c>
      <c r="T253" s="261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2" t="s">
        <v>213</v>
      </c>
      <c r="AT253" s="262" t="s">
        <v>210</v>
      </c>
      <c r="AU253" s="262" t="s">
        <v>92</v>
      </c>
      <c r="AY253" s="18" t="s">
        <v>198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8" t="s">
        <v>90</v>
      </c>
      <c r="BK253" s="154">
        <f>ROUND(I253*H253,2)</f>
        <v>0</v>
      </c>
      <c r="BL253" s="18" t="s">
        <v>204</v>
      </c>
      <c r="BM253" s="262" t="s">
        <v>3438</v>
      </c>
    </row>
    <row r="254" spans="1:65" s="2" customFormat="1" ht="24.15" customHeight="1">
      <c r="A254" s="41"/>
      <c r="B254" s="42"/>
      <c r="C254" s="275" t="s">
        <v>534</v>
      </c>
      <c r="D254" s="275" t="s">
        <v>210</v>
      </c>
      <c r="E254" s="276" t="s">
        <v>3439</v>
      </c>
      <c r="F254" s="277" t="s">
        <v>3440</v>
      </c>
      <c r="G254" s="278" t="s">
        <v>363</v>
      </c>
      <c r="H254" s="279">
        <v>24</v>
      </c>
      <c r="I254" s="280"/>
      <c r="J254" s="281">
        <f>ROUND(I254*H254,2)</f>
        <v>0</v>
      </c>
      <c r="K254" s="282"/>
      <c r="L254" s="283"/>
      <c r="M254" s="284" t="s">
        <v>1</v>
      </c>
      <c r="N254" s="285" t="s">
        <v>47</v>
      </c>
      <c r="O254" s="94"/>
      <c r="P254" s="260">
        <f>O254*H254</f>
        <v>0</v>
      </c>
      <c r="Q254" s="260">
        <v>0</v>
      </c>
      <c r="R254" s="260">
        <f>Q254*H254</f>
        <v>0</v>
      </c>
      <c r="S254" s="260">
        <v>0</v>
      </c>
      <c r="T254" s="261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62" t="s">
        <v>213</v>
      </c>
      <c r="AT254" s="262" t="s">
        <v>210</v>
      </c>
      <c r="AU254" s="262" t="s">
        <v>92</v>
      </c>
      <c r="AY254" s="18" t="s">
        <v>198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90</v>
      </c>
      <c r="BK254" s="154">
        <f>ROUND(I254*H254,2)</f>
        <v>0</v>
      </c>
      <c r="BL254" s="18" t="s">
        <v>204</v>
      </c>
      <c r="BM254" s="262" t="s">
        <v>3441</v>
      </c>
    </row>
    <row r="255" spans="1:65" s="2" customFormat="1" ht="24.15" customHeight="1">
      <c r="A255" s="41"/>
      <c r="B255" s="42"/>
      <c r="C255" s="250" t="s">
        <v>540</v>
      </c>
      <c r="D255" s="250" t="s">
        <v>200</v>
      </c>
      <c r="E255" s="251" t="s">
        <v>3442</v>
      </c>
      <c r="F255" s="252" t="s">
        <v>3443</v>
      </c>
      <c r="G255" s="253" t="s">
        <v>363</v>
      </c>
      <c r="H255" s="254">
        <v>48</v>
      </c>
      <c r="I255" s="255"/>
      <c r="J255" s="256">
        <f>ROUND(I255*H255,2)</f>
        <v>0</v>
      </c>
      <c r="K255" s="257"/>
      <c r="L255" s="44"/>
      <c r="M255" s="258" t="s">
        <v>1</v>
      </c>
      <c r="N255" s="259" t="s">
        <v>47</v>
      </c>
      <c r="O255" s="94"/>
      <c r="P255" s="260">
        <f>O255*H255</f>
        <v>0</v>
      </c>
      <c r="Q255" s="260">
        <v>0</v>
      </c>
      <c r="R255" s="260">
        <f>Q255*H255</f>
        <v>0</v>
      </c>
      <c r="S255" s="260">
        <v>0</v>
      </c>
      <c r="T255" s="26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2" t="s">
        <v>204</v>
      </c>
      <c r="AT255" s="262" t="s">
        <v>200</v>
      </c>
      <c r="AU255" s="262" t="s">
        <v>92</v>
      </c>
      <c r="AY255" s="18" t="s">
        <v>198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90</v>
      </c>
      <c r="BK255" s="154">
        <f>ROUND(I255*H255,2)</f>
        <v>0</v>
      </c>
      <c r="BL255" s="18" t="s">
        <v>204</v>
      </c>
      <c r="BM255" s="262" t="s">
        <v>3444</v>
      </c>
    </row>
    <row r="256" spans="1:65" s="2" customFormat="1" ht="24.15" customHeight="1">
      <c r="A256" s="41"/>
      <c r="B256" s="42"/>
      <c r="C256" s="275" t="s">
        <v>508</v>
      </c>
      <c r="D256" s="275" t="s">
        <v>210</v>
      </c>
      <c r="E256" s="276" t="s">
        <v>3445</v>
      </c>
      <c r="F256" s="277" t="s">
        <v>3446</v>
      </c>
      <c r="G256" s="278" t="s">
        <v>363</v>
      </c>
      <c r="H256" s="279">
        <v>48</v>
      </c>
      <c r="I256" s="280"/>
      <c r="J256" s="281">
        <f>ROUND(I256*H256,2)</f>
        <v>0</v>
      </c>
      <c r="K256" s="282"/>
      <c r="L256" s="283"/>
      <c r="M256" s="284" t="s">
        <v>1</v>
      </c>
      <c r="N256" s="285" t="s">
        <v>47</v>
      </c>
      <c r="O256" s="94"/>
      <c r="P256" s="260">
        <f>O256*H256</f>
        <v>0</v>
      </c>
      <c r="Q256" s="260">
        <v>0</v>
      </c>
      <c r="R256" s="260">
        <f>Q256*H256</f>
        <v>0</v>
      </c>
      <c r="S256" s="260">
        <v>0</v>
      </c>
      <c r="T256" s="261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62" t="s">
        <v>213</v>
      </c>
      <c r="AT256" s="262" t="s">
        <v>210</v>
      </c>
      <c r="AU256" s="262" t="s">
        <v>92</v>
      </c>
      <c r="AY256" s="18" t="s">
        <v>198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8" t="s">
        <v>90</v>
      </c>
      <c r="BK256" s="154">
        <f>ROUND(I256*H256,2)</f>
        <v>0</v>
      </c>
      <c r="BL256" s="18" t="s">
        <v>204</v>
      </c>
      <c r="BM256" s="262" t="s">
        <v>3447</v>
      </c>
    </row>
    <row r="257" spans="1:65" s="2" customFormat="1" ht="33" customHeight="1">
      <c r="A257" s="41"/>
      <c r="B257" s="42"/>
      <c r="C257" s="250" t="s">
        <v>500</v>
      </c>
      <c r="D257" s="250" t="s">
        <v>200</v>
      </c>
      <c r="E257" s="251" t="s">
        <v>3448</v>
      </c>
      <c r="F257" s="252" t="s">
        <v>3449</v>
      </c>
      <c r="G257" s="253" t="s">
        <v>363</v>
      </c>
      <c r="H257" s="254">
        <v>48</v>
      </c>
      <c r="I257" s="255"/>
      <c r="J257" s="256">
        <f>ROUND(I257*H257,2)</f>
        <v>0</v>
      </c>
      <c r="K257" s="257"/>
      <c r="L257" s="44"/>
      <c r="M257" s="258" t="s">
        <v>1</v>
      </c>
      <c r="N257" s="259" t="s">
        <v>47</v>
      </c>
      <c r="O257" s="94"/>
      <c r="P257" s="260">
        <f>O257*H257</f>
        <v>0</v>
      </c>
      <c r="Q257" s="260">
        <v>0</v>
      </c>
      <c r="R257" s="260">
        <f>Q257*H257</f>
        <v>0</v>
      </c>
      <c r="S257" s="260">
        <v>0</v>
      </c>
      <c r="T257" s="26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2" t="s">
        <v>204</v>
      </c>
      <c r="AT257" s="262" t="s">
        <v>200</v>
      </c>
      <c r="AU257" s="262" t="s">
        <v>92</v>
      </c>
      <c r="AY257" s="18" t="s">
        <v>198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8" t="s">
        <v>90</v>
      </c>
      <c r="BK257" s="154">
        <f>ROUND(I257*H257,2)</f>
        <v>0</v>
      </c>
      <c r="BL257" s="18" t="s">
        <v>204</v>
      </c>
      <c r="BM257" s="262" t="s">
        <v>3450</v>
      </c>
    </row>
    <row r="258" spans="1:65" s="2" customFormat="1" ht="16.5" customHeight="1">
      <c r="A258" s="41"/>
      <c r="B258" s="42"/>
      <c r="C258" s="275" t="s">
        <v>504</v>
      </c>
      <c r="D258" s="275" t="s">
        <v>210</v>
      </c>
      <c r="E258" s="276" t="s">
        <v>3451</v>
      </c>
      <c r="F258" s="277" t="s">
        <v>3452</v>
      </c>
      <c r="G258" s="278" t="s">
        <v>363</v>
      </c>
      <c r="H258" s="279">
        <v>48</v>
      </c>
      <c r="I258" s="280"/>
      <c r="J258" s="281">
        <f>ROUND(I258*H258,2)</f>
        <v>0</v>
      </c>
      <c r="K258" s="282"/>
      <c r="L258" s="283"/>
      <c r="M258" s="284" t="s">
        <v>1</v>
      </c>
      <c r="N258" s="285" t="s">
        <v>47</v>
      </c>
      <c r="O258" s="94"/>
      <c r="P258" s="260">
        <f>O258*H258</f>
        <v>0</v>
      </c>
      <c r="Q258" s="260">
        <v>0</v>
      </c>
      <c r="R258" s="260">
        <f>Q258*H258</f>
        <v>0</v>
      </c>
      <c r="S258" s="260">
        <v>0</v>
      </c>
      <c r="T258" s="261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2" t="s">
        <v>213</v>
      </c>
      <c r="AT258" s="262" t="s">
        <v>210</v>
      </c>
      <c r="AU258" s="262" t="s">
        <v>92</v>
      </c>
      <c r="AY258" s="18" t="s">
        <v>198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8" t="s">
        <v>90</v>
      </c>
      <c r="BK258" s="154">
        <f>ROUND(I258*H258,2)</f>
        <v>0</v>
      </c>
      <c r="BL258" s="18" t="s">
        <v>204</v>
      </c>
      <c r="BM258" s="262" t="s">
        <v>3453</v>
      </c>
    </row>
    <row r="259" spans="1:65" s="2" customFormat="1" ht="24.15" customHeight="1">
      <c r="A259" s="41"/>
      <c r="B259" s="42"/>
      <c r="C259" s="250" t="s">
        <v>690</v>
      </c>
      <c r="D259" s="250" t="s">
        <v>200</v>
      </c>
      <c r="E259" s="251" t="s">
        <v>3454</v>
      </c>
      <c r="F259" s="252" t="s">
        <v>3455</v>
      </c>
      <c r="G259" s="253" t="s">
        <v>363</v>
      </c>
      <c r="H259" s="254">
        <v>1</v>
      </c>
      <c r="I259" s="255"/>
      <c r="J259" s="256">
        <f>ROUND(I259*H259,2)</f>
        <v>0</v>
      </c>
      <c r="K259" s="257"/>
      <c r="L259" s="44"/>
      <c r="M259" s="258" t="s">
        <v>1</v>
      </c>
      <c r="N259" s="259" t="s">
        <v>47</v>
      </c>
      <c r="O259" s="94"/>
      <c r="P259" s="260">
        <f>O259*H259</f>
        <v>0</v>
      </c>
      <c r="Q259" s="260">
        <v>0</v>
      </c>
      <c r="R259" s="260">
        <f>Q259*H259</f>
        <v>0</v>
      </c>
      <c r="S259" s="260">
        <v>0</v>
      </c>
      <c r="T259" s="261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2" t="s">
        <v>204</v>
      </c>
      <c r="AT259" s="262" t="s">
        <v>200</v>
      </c>
      <c r="AU259" s="262" t="s">
        <v>92</v>
      </c>
      <c r="AY259" s="18" t="s">
        <v>198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90</v>
      </c>
      <c r="BK259" s="154">
        <f>ROUND(I259*H259,2)</f>
        <v>0</v>
      </c>
      <c r="BL259" s="18" t="s">
        <v>204</v>
      </c>
      <c r="BM259" s="262" t="s">
        <v>3456</v>
      </c>
    </row>
    <row r="260" spans="1:65" s="2" customFormat="1" ht="24.15" customHeight="1">
      <c r="A260" s="41"/>
      <c r="B260" s="42"/>
      <c r="C260" s="275" t="s">
        <v>694</v>
      </c>
      <c r="D260" s="275" t="s">
        <v>210</v>
      </c>
      <c r="E260" s="276" t="s">
        <v>3457</v>
      </c>
      <c r="F260" s="277" t="s">
        <v>3458</v>
      </c>
      <c r="G260" s="278" t="s">
        <v>363</v>
      </c>
      <c r="H260" s="279">
        <v>1</v>
      </c>
      <c r="I260" s="280"/>
      <c r="J260" s="281">
        <f>ROUND(I260*H260,2)</f>
        <v>0</v>
      </c>
      <c r="K260" s="282"/>
      <c r="L260" s="283"/>
      <c r="M260" s="284" t="s">
        <v>1</v>
      </c>
      <c r="N260" s="285" t="s">
        <v>47</v>
      </c>
      <c r="O260" s="94"/>
      <c r="P260" s="260">
        <f>O260*H260</f>
        <v>0</v>
      </c>
      <c r="Q260" s="260">
        <v>0</v>
      </c>
      <c r="R260" s="260">
        <f>Q260*H260</f>
        <v>0</v>
      </c>
      <c r="S260" s="260">
        <v>0</v>
      </c>
      <c r="T260" s="261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2" t="s">
        <v>213</v>
      </c>
      <c r="AT260" s="262" t="s">
        <v>210</v>
      </c>
      <c r="AU260" s="262" t="s">
        <v>92</v>
      </c>
      <c r="AY260" s="18" t="s">
        <v>198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8" t="s">
        <v>90</v>
      </c>
      <c r="BK260" s="154">
        <f>ROUND(I260*H260,2)</f>
        <v>0</v>
      </c>
      <c r="BL260" s="18" t="s">
        <v>204</v>
      </c>
      <c r="BM260" s="262" t="s">
        <v>3459</v>
      </c>
    </row>
    <row r="261" spans="1:65" s="2" customFormat="1" ht="24.15" customHeight="1">
      <c r="A261" s="41"/>
      <c r="B261" s="42"/>
      <c r="C261" s="250" t="s">
        <v>523</v>
      </c>
      <c r="D261" s="250" t="s">
        <v>200</v>
      </c>
      <c r="E261" s="251" t="s">
        <v>3460</v>
      </c>
      <c r="F261" s="252" t="s">
        <v>3461</v>
      </c>
      <c r="G261" s="253" t="s">
        <v>363</v>
      </c>
      <c r="H261" s="254">
        <v>8</v>
      </c>
      <c r="I261" s="255"/>
      <c r="J261" s="256">
        <f>ROUND(I261*H261,2)</f>
        <v>0</v>
      </c>
      <c r="K261" s="257"/>
      <c r="L261" s="44"/>
      <c r="M261" s="258" t="s">
        <v>1</v>
      </c>
      <c r="N261" s="259" t="s">
        <v>47</v>
      </c>
      <c r="O261" s="94"/>
      <c r="P261" s="260">
        <f>O261*H261</f>
        <v>0</v>
      </c>
      <c r="Q261" s="260">
        <v>0</v>
      </c>
      <c r="R261" s="260">
        <f>Q261*H261</f>
        <v>0</v>
      </c>
      <c r="S261" s="260">
        <v>0</v>
      </c>
      <c r="T261" s="261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2" t="s">
        <v>204</v>
      </c>
      <c r="AT261" s="262" t="s">
        <v>200</v>
      </c>
      <c r="AU261" s="262" t="s">
        <v>92</v>
      </c>
      <c r="AY261" s="18" t="s">
        <v>198</v>
      </c>
      <c r="BE261" s="154">
        <f>IF(N261="základní",J261,0)</f>
        <v>0</v>
      </c>
      <c r="BF261" s="154">
        <f>IF(N261="snížená",J261,0)</f>
        <v>0</v>
      </c>
      <c r="BG261" s="154">
        <f>IF(N261="zákl. přenesená",J261,0)</f>
        <v>0</v>
      </c>
      <c r="BH261" s="154">
        <f>IF(N261="sníž. přenesená",J261,0)</f>
        <v>0</v>
      </c>
      <c r="BI261" s="154">
        <f>IF(N261="nulová",J261,0)</f>
        <v>0</v>
      </c>
      <c r="BJ261" s="18" t="s">
        <v>90</v>
      </c>
      <c r="BK261" s="154">
        <f>ROUND(I261*H261,2)</f>
        <v>0</v>
      </c>
      <c r="BL261" s="18" t="s">
        <v>204</v>
      </c>
      <c r="BM261" s="262" t="s">
        <v>3462</v>
      </c>
    </row>
    <row r="262" spans="1:65" s="2" customFormat="1" ht="24.15" customHeight="1">
      <c r="A262" s="41"/>
      <c r="B262" s="42"/>
      <c r="C262" s="275" t="s">
        <v>1731</v>
      </c>
      <c r="D262" s="275" t="s">
        <v>210</v>
      </c>
      <c r="E262" s="276" t="s">
        <v>3463</v>
      </c>
      <c r="F262" s="277" t="s">
        <v>3464</v>
      </c>
      <c r="G262" s="278" t="s">
        <v>363</v>
      </c>
      <c r="H262" s="279">
        <v>16</v>
      </c>
      <c r="I262" s="280"/>
      <c r="J262" s="281">
        <f>ROUND(I262*H262,2)</f>
        <v>0</v>
      </c>
      <c r="K262" s="282"/>
      <c r="L262" s="283"/>
      <c r="M262" s="284" t="s">
        <v>1</v>
      </c>
      <c r="N262" s="285" t="s">
        <v>47</v>
      </c>
      <c r="O262" s="94"/>
      <c r="P262" s="260">
        <f>O262*H262</f>
        <v>0</v>
      </c>
      <c r="Q262" s="260">
        <v>0</v>
      </c>
      <c r="R262" s="260">
        <f>Q262*H262</f>
        <v>0</v>
      </c>
      <c r="S262" s="260">
        <v>0</v>
      </c>
      <c r="T262" s="261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62" t="s">
        <v>213</v>
      </c>
      <c r="AT262" s="262" t="s">
        <v>210</v>
      </c>
      <c r="AU262" s="262" t="s">
        <v>92</v>
      </c>
      <c r="AY262" s="18" t="s">
        <v>198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8" t="s">
        <v>90</v>
      </c>
      <c r="BK262" s="154">
        <f>ROUND(I262*H262,2)</f>
        <v>0</v>
      </c>
      <c r="BL262" s="18" t="s">
        <v>204</v>
      </c>
      <c r="BM262" s="262" t="s">
        <v>3465</v>
      </c>
    </row>
    <row r="263" spans="1:65" s="2" customFormat="1" ht="24.15" customHeight="1">
      <c r="A263" s="41"/>
      <c r="B263" s="42"/>
      <c r="C263" s="275" t="s">
        <v>529</v>
      </c>
      <c r="D263" s="275" t="s">
        <v>210</v>
      </c>
      <c r="E263" s="276" t="s">
        <v>3466</v>
      </c>
      <c r="F263" s="277" t="s">
        <v>3467</v>
      </c>
      <c r="G263" s="278" t="s">
        <v>363</v>
      </c>
      <c r="H263" s="279">
        <v>8</v>
      </c>
      <c r="I263" s="280"/>
      <c r="J263" s="281">
        <f>ROUND(I263*H263,2)</f>
        <v>0</v>
      </c>
      <c r="K263" s="282"/>
      <c r="L263" s="283"/>
      <c r="M263" s="284" t="s">
        <v>1</v>
      </c>
      <c r="N263" s="285" t="s">
        <v>47</v>
      </c>
      <c r="O263" s="94"/>
      <c r="P263" s="260">
        <f>O263*H263</f>
        <v>0</v>
      </c>
      <c r="Q263" s="260">
        <v>0</v>
      </c>
      <c r="R263" s="260">
        <f>Q263*H263</f>
        <v>0</v>
      </c>
      <c r="S263" s="260">
        <v>0</v>
      </c>
      <c r="T263" s="26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2" t="s">
        <v>213</v>
      </c>
      <c r="AT263" s="262" t="s">
        <v>210</v>
      </c>
      <c r="AU263" s="262" t="s">
        <v>92</v>
      </c>
      <c r="AY263" s="18" t="s">
        <v>198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90</v>
      </c>
      <c r="BK263" s="154">
        <f>ROUND(I263*H263,2)</f>
        <v>0</v>
      </c>
      <c r="BL263" s="18" t="s">
        <v>204</v>
      </c>
      <c r="BM263" s="262" t="s">
        <v>3468</v>
      </c>
    </row>
    <row r="264" spans="1:65" s="2" customFormat="1" ht="24.15" customHeight="1">
      <c r="A264" s="41"/>
      <c r="B264" s="42"/>
      <c r="C264" s="275" t="s">
        <v>1725</v>
      </c>
      <c r="D264" s="275" t="s">
        <v>210</v>
      </c>
      <c r="E264" s="276" t="s">
        <v>3469</v>
      </c>
      <c r="F264" s="277" t="s">
        <v>3470</v>
      </c>
      <c r="G264" s="278" t="s">
        <v>363</v>
      </c>
      <c r="H264" s="279">
        <v>8</v>
      </c>
      <c r="I264" s="280"/>
      <c r="J264" s="281">
        <f>ROUND(I264*H264,2)</f>
        <v>0</v>
      </c>
      <c r="K264" s="282"/>
      <c r="L264" s="283"/>
      <c r="M264" s="284" t="s">
        <v>1</v>
      </c>
      <c r="N264" s="285" t="s">
        <v>47</v>
      </c>
      <c r="O264" s="94"/>
      <c r="P264" s="260">
        <f>O264*H264</f>
        <v>0</v>
      </c>
      <c r="Q264" s="260">
        <v>0</v>
      </c>
      <c r="R264" s="260">
        <f>Q264*H264</f>
        <v>0</v>
      </c>
      <c r="S264" s="260">
        <v>0</v>
      </c>
      <c r="T264" s="261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2" t="s">
        <v>213</v>
      </c>
      <c r="AT264" s="262" t="s">
        <v>210</v>
      </c>
      <c r="AU264" s="262" t="s">
        <v>92</v>
      </c>
      <c r="AY264" s="18" t="s">
        <v>198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8" t="s">
        <v>90</v>
      </c>
      <c r="BK264" s="154">
        <f>ROUND(I264*H264,2)</f>
        <v>0</v>
      </c>
      <c r="BL264" s="18" t="s">
        <v>204</v>
      </c>
      <c r="BM264" s="262" t="s">
        <v>3471</v>
      </c>
    </row>
    <row r="265" spans="1:65" s="2" customFormat="1" ht="24.15" customHeight="1">
      <c r="A265" s="41"/>
      <c r="B265" s="42"/>
      <c r="C265" s="275" t="s">
        <v>1740</v>
      </c>
      <c r="D265" s="275" t="s">
        <v>210</v>
      </c>
      <c r="E265" s="276" t="s">
        <v>3472</v>
      </c>
      <c r="F265" s="277" t="s">
        <v>3473</v>
      </c>
      <c r="G265" s="278" t="s">
        <v>363</v>
      </c>
      <c r="H265" s="279">
        <v>8</v>
      </c>
      <c r="I265" s="280"/>
      <c r="J265" s="281">
        <f>ROUND(I265*H265,2)</f>
        <v>0</v>
      </c>
      <c r="K265" s="282"/>
      <c r="L265" s="283"/>
      <c r="M265" s="284" t="s">
        <v>1</v>
      </c>
      <c r="N265" s="285" t="s">
        <v>47</v>
      </c>
      <c r="O265" s="94"/>
      <c r="P265" s="260">
        <f>O265*H265</f>
        <v>0</v>
      </c>
      <c r="Q265" s="260">
        <v>0</v>
      </c>
      <c r="R265" s="260">
        <f>Q265*H265</f>
        <v>0</v>
      </c>
      <c r="S265" s="260">
        <v>0</v>
      </c>
      <c r="T265" s="261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2" t="s">
        <v>213</v>
      </c>
      <c r="AT265" s="262" t="s">
        <v>210</v>
      </c>
      <c r="AU265" s="262" t="s">
        <v>92</v>
      </c>
      <c r="AY265" s="18" t="s">
        <v>198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8" t="s">
        <v>90</v>
      </c>
      <c r="BK265" s="154">
        <f>ROUND(I265*H265,2)</f>
        <v>0</v>
      </c>
      <c r="BL265" s="18" t="s">
        <v>204</v>
      </c>
      <c r="BM265" s="262" t="s">
        <v>3474</v>
      </c>
    </row>
    <row r="266" spans="1:65" s="2" customFormat="1" ht="24.15" customHeight="1">
      <c r="A266" s="41"/>
      <c r="B266" s="42"/>
      <c r="C266" s="250" t="s">
        <v>1744</v>
      </c>
      <c r="D266" s="250" t="s">
        <v>200</v>
      </c>
      <c r="E266" s="251" t="s">
        <v>3475</v>
      </c>
      <c r="F266" s="252" t="s">
        <v>3476</v>
      </c>
      <c r="G266" s="253" t="s">
        <v>363</v>
      </c>
      <c r="H266" s="254">
        <v>16</v>
      </c>
      <c r="I266" s="255"/>
      <c r="J266" s="256">
        <f>ROUND(I266*H266,2)</f>
        <v>0</v>
      </c>
      <c r="K266" s="257"/>
      <c r="L266" s="44"/>
      <c r="M266" s="258" t="s">
        <v>1</v>
      </c>
      <c r="N266" s="259" t="s">
        <v>47</v>
      </c>
      <c r="O266" s="94"/>
      <c r="P266" s="260">
        <f>O266*H266</f>
        <v>0</v>
      </c>
      <c r="Q266" s="260">
        <v>0</v>
      </c>
      <c r="R266" s="260">
        <f>Q266*H266</f>
        <v>0</v>
      </c>
      <c r="S266" s="260">
        <v>0</v>
      </c>
      <c r="T266" s="261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2" t="s">
        <v>204</v>
      </c>
      <c r="AT266" s="262" t="s">
        <v>200</v>
      </c>
      <c r="AU266" s="262" t="s">
        <v>92</v>
      </c>
      <c r="AY266" s="18" t="s">
        <v>198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8" t="s">
        <v>90</v>
      </c>
      <c r="BK266" s="154">
        <f>ROUND(I266*H266,2)</f>
        <v>0</v>
      </c>
      <c r="BL266" s="18" t="s">
        <v>204</v>
      </c>
      <c r="BM266" s="262" t="s">
        <v>3477</v>
      </c>
    </row>
    <row r="267" spans="1:65" s="2" customFormat="1" ht="24.15" customHeight="1">
      <c r="A267" s="41"/>
      <c r="B267" s="42"/>
      <c r="C267" s="250" t="s">
        <v>1748</v>
      </c>
      <c r="D267" s="250" t="s">
        <v>200</v>
      </c>
      <c r="E267" s="251" t="s">
        <v>3478</v>
      </c>
      <c r="F267" s="252" t="s">
        <v>3479</v>
      </c>
      <c r="G267" s="253" t="s">
        <v>363</v>
      </c>
      <c r="H267" s="254">
        <v>2</v>
      </c>
      <c r="I267" s="255"/>
      <c r="J267" s="256">
        <f>ROUND(I267*H267,2)</f>
        <v>0</v>
      </c>
      <c r="K267" s="257"/>
      <c r="L267" s="44"/>
      <c r="M267" s="258" t="s">
        <v>1</v>
      </c>
      <c r="N267" s="259" t="s">
        <v>47</v>
      </c>
      <c r="O267" s="94"/>
      <c r="P267" s="260">
        <f>O267*H267</f>
        <v>0</v>
      </c>
      <c r="Q267" s="260">
        <v>0</v>
      </c>
      <c r="R267" s="260">
        <f>Q267*H267</f>
        <v>0</v>
      </c>
      <c r="S267" s="260">
        <v>0</v>
      </c>
      <c r="T267" s="26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2" t="s">
        <v>204</v>
      </c>
      <c r="AT267" s="262" t="s">
        <v>200</v>
      </c>
      <c r="AU267" s="262" t="s">
        <v>92</v>
      </c>
      <c r="AY267" s="18" t="s">
        <v>198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8" t="s">
        <v>90</v>
      </c>
      <c r="BK267" s="154">
        <f>ROUND(I267*H267,2)</f>
        <v>0</v>
      </c>
      <c r="BL267" s="18" t="s">
        <v>204</v>
      </c>
      <c r="BM267" s="262" t="s">
        <v>3480</v>
      </c>
    </row>
    <row r="268" spans="1:65" s="2" customFormat="1" ht="24.15" customHeight="1">
      <c r="A268" s="41"/>
      <c r="B268" s="42"/>
      <c r="C268" s="250" t="s">
        <v>679</v>
      </c>
      <c r="D268" s="250" t="s">
        <v>200</v>
      </c>
      <c r="E268" s="251" t="s">
        <v>3481</v>
      </c>
      <c r="F268" s="252" t="s">
        <v>3482</v>
      </c>
      <c r="G268" s="253" t="s">
        <v>363</v>
      </c>
      <c r="H268" s="254">
        <v>25</v>
      </c>
      <c r="I268" s="255"/>
      <c r="J268" s="256">
        <f>ROUND(I268*H268,2)</f>
        <v>0</v>
      </c>
      <c r="K268" s="257"/>
      <c r="L268" s="44"/>
      <c r="M268" s="258" t="s">
        <v>1</v>
      </c>
      <c r="N268" s="259" t="s">
        <v>47</v>
      </c>
      <c r="O268" s="94"/>
      <c r="P268" s="260">
        <f>O268*H268</f>
        <v>0</v>
      </c>
      <c r="Q268" s="260">
        <v>0</v>
      </c>
      <c r="R268" s="260">
        <f>Q268*H268</f>
        <v>0</v>
      </c>
      <c r="S268" s="260">
        <v>0</v>
      </c>
      <c r="T268" s="261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62" t="s">
        <v>204</v>
      </c>
      <c r="AT268" s="262" t="s">
        <v>200</v>
      </c>
      <c r="AU268" s="262" t="s">
        <v>92</v>
      </c>
      <c r="AY268" s="18" t="s">
        <v>198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8" t="s">
        <v>90</v>
      </c>
      <c r="BK268" s="154">
        <f>ROUND(I268*H268,2)</f>
        <v>0</v>
      </c>
      <c r="BL268" s="18" t="s">
        <v>204</v>
      </c>
      <c r="BM268" s="262" t="s">
        <v>3483</v>
      </c>
    </row>
    <row r="269" spans="1:65" s="2" customFormat="1" ht="24.15" customHeight="1">
      <c r="A269" s="41"/>
      <c r="B269" s="42"/>
      <c r="C269" s="250" t="s">
        <v>686</v>
      </c>
      <c r="D269" s="250" t="s">
        <v>200</v>
      </c>
      <c r="E269" s="251" t="s">
        <v>3484</v>
      </c>
      <c r="F269" s="252" t="s">
        <v>3485</v>
      </c>
      <c r="G269" s="253" t="s">
        <v>363</v>
      </c>
      <c r="H269" s="254">
        <v>24</v>
      </c>
      <c r="I269" s="255"/>
      <c r="J269" s="256">
        <f>ROUND(I269*H269,2)</f>
        <v>0</v>
      </c>
      <c r="K269" s="257"/>
      <c r="L269" s="44"/>
      <c r="M269" s="258" t="s">
        <v>1</v>
      </c>
      <c r="N269" s="259" t="s">
        <v>47</v>
      </c>
      <c r="O269" s="94"/>
      <c r="P269" s="260">
        <f>O269*H269</f>
        <v>0</v>
      </c>
      <c r="Q269" s="260">
        <v>0</v>
      </c>
      <c r="R269" s="260">
        <f>Q269*H269</f>
        <v>0</v>
      </c>
      <c r="S269" s="260">
        <v>0</v>
      </c>
      <c r="T269" s="261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2" t="s">
        <v>204</v>
      </c>
      <c r="AT269" s="262" t="s">
        <v>200</v>
      </c>
      <c r="AU269" s="262" t="s">
        <v>92</v>
      </c>
      <c r="AY269" s="18" t="s">
        <v>198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90</v>
      </c>
      <c r="BK269" s="154">
        <f>ROUND(I269*H269,2)</f>
        <v>0</v>
      </c>
      <c r="BL269" s="18" t="s">
        <v>204</v>
      </c>
      <c r="BM269" s="262" t="s">
        <v>3486</v>
      </c>
    </row>
    <row r="270" spans="1:65" s="2" customFormat="1" ht="33" customHeight="1">
      <c r="A270" s="41"/>
      <c r="B270" s="42"/>
      <c r="C270" s="250" t="s">
        <v>1706</v>
      </c>
      <c r="D270" s="250" t="s">
        <v>200</v>
      </c>
      <c r="E270" s="251" t="s">
        <v>3347</v>
      </c>
      <c r="F270" s="252" t="s">
        <v>3348</v>
      </c>
      <c r="G270" s="253" t="s">
        <v>363</v>
      </c>
      <c r="H270" s="254">
        <v>1</v>
      </c>
      <c r="I270" s="255"/>
      <c r="J270" s="256">
        <f>ROUND(I270*H270,2)</f>
        <v>0</v>
      </c>
      <c r="K270" s="257"/>
      <c r="L270" s="44"/>
      <c r="M270" s="258" t="s">
        <v>1</v>
      </c>
      <c r="N270" s="259" t="s">
        <v>47</v>
      </c>
      <c r="O270" s="94"/>
      <c r="P270" s="260">
        <f>O270*H270</f>
        <v>0</v>
      </c>
      <c r="Q270" s="260">
        <v>0</v>
      </c>
      <c r="R270" s="260">
        <f>Q270*H270</f>
        <v>0</v>
      </c>
      <c r="S270" s="260">
        <v>0</v>
      </c>
      <c r="T270" s="261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62" t="s">
        <v>204</v>
      </c>
      <c r="AT270" s="262" t="s">
        <v>200</v>
      </c>
      <c r="AU270" s="262" t="s">
        <v>92</v>
      </c>
      <c r="AY270" s="18" t="s">
        <v>198</v>
      </c>
      <c r="BE270" s="154">
        <f>IF(N270="základní",J270,0)</f>
        <v>0</v>
      </c>
      <c r="BF270" s="154">
        <f>IF(N270="snížená",J270,0)</f>
        <v>0</v>
      </c>
      <c r="BG270" s="154">
        <f>IF(N270="zákl. přenesená",J270,0)</f>
        <v>0</v>
      </c>
      <c r="BH270" s="154">
        <f>IF(N270="sníž. přenesená",J270,0)</f>
        <v>0</v>
      </c>
      <c r="BI270" s="154">
        <f>IF(N270="nulová",J270,0)</f>
        <v>0</v>
      </c>
      <c r="BJ270" s="18" t="s">
        <v>90</v>
      </c>
      <c r="BK270" s="154">
        <f>ROUND(I270*H270,2)</f>
        <v>0</v>
      </c>
      <c r="BL270" s="18" t="s">
        <v>204</v>
      </c>
      <c r="BM270" s="262" t="s">
        <v>3487</v>
      </c>
    </row>
    <row r="271" spans="1:65" s="2" customFormat="1" ht="24.15" customHeight="1">
      <c r="A271" s="41"/>
      <c r="B271" s="42"/>
      <c r="C271" s="275" t="s">
        <v>1710</v>
      </c>
      <c r="D271" s="275" t="s">
        <v>210</v>
      </c>
      <c r="E271" s="276" t="s">
        <v>3488</v>
      </c>
      <c r="F271" s="277" t="s">
        <v>3489</v>
      </c>
      <c r="G271" s="278" t="s">
        <v>363</v>
      </c>
      <c r="H271" s="279">
        <v>1</v>
      </c>
      <c r="I271" s="280"/>
      <c r="J271" s="281">
        <f>ROUND(I271*H271,2)</f>
        <v>0</v>
      </c>
      <c r="K271" s="282"/>
      <c r="L271" s="283"/>
      <c r="M271" s="284" t="s">
        <v>1</v>
      </c>
      <c r="N271" s="285" t="s">
        <v>47</v>
      </c>
      <c r="O271" s="94"/>
      <c r="P271" s="260">
        <f>O271*H271</f>
        <v>0</v>
      </c>
      <c r="Q271" s="260">
        <v>0</v>
      </c>
      <c r="R271" s="260">
        <f>Q271*H271</f>
        <v>0</v>
      </c>
      <c r="S271" s="260">
        <v>0</v>
      </c>
      <c r="T271" s="26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2" t="s">
        <v>213</v>
      </c>
      <c r="AT271" s="262" t="s">
        <v>210</v>
      </c>
      <c r="AU271" s="262" t="s">
        <v>92</v>
      </c>
      <c r="AY271" s="18" t="s">
        <v>198</v>
      </c>
      <c r="BE271" s="154">
        <f>IF(N271="základní",J271,0)</f>
        <v>0</v>
      </c>
      <c r="BF271" s="154">
        <f>IF(N271="snížená",J271,0)</f>
        <v>0</v>
      </c>
      <c r="BG271" s="154">
        <f>IF(N271="zákl. přenesená",J271,0)</f>
        <v>0</v>
      </c>
      <c r="BH271" s="154">
        <f>IF(N271="sníž. přenesená",J271,0)</f>
        <v>0</v>
      </c>
      <c r="BI271" s="154">
        <f>IF(N271="nulová",J271,0)</f>
        <v>0</v>
      </c>
      <c r="BJ271" s="18" t="s">
        <v>90</v>
      </c>
      <c r="BK271" s="154">
        <f>ROUND(I271*H271,2)</f>
        <v>0</v>
      </c>
      <c r="BL271" s="18" t="s">
        <v>204</v>
      </c>
      <c r="BM271" s="262" t="s">
        <v>3490</v>
      </c>
    </row>
    <row r="272" spans="1:63" s="12" customFormat="1" ht="22.8" customHeight="1">
      <c r="A272" s="12"/>
      <c r="B272" s="236"/>
      <c r="C272" s="237"/>
      <c r="D272" s="238" t="s">
        <v>81</v>
      </c>
      <c r="E272" s="318" t="s">
        <v>3491</v>
      </c>
      <c r="F272" s="318" t="s">
        <v>3492</v>
      </c>
      <c r="G272" s="237"/>
      <c r="H272" s="237"/>
      <c r="I272" s="240"/>
      <c r="J272" s="319">
        <f>BK272</f>
        <v>0</v>
      </c>
      <c r="K272" s="237"/>
      <c r="L272" s="242"/>
      <c r="M272" s="243"/>
      <c r="N272" s="244"/>
      <c r="O272" s="244"/>
      <c r="P272" s="245">
        <f>SUM(P273:P308)</f>
        <v>0</v>
      </c>
      <c r="Q272" s="244"/>
      <c r="R272" s="245">
        <f>SUM(R273:R308)</f>
        <v>0</v>
      </c>
      <c r="S272" s="244"/>
      <c r="T272" s="246">
        <f>SUM(T273:T308)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47" t="s">
        <v>90</v>
      </c>
      <c r="AT272" s="248" t="s">
        <v>81</v>
      </c>
      <c r="AU272" s="248" t="s">
        <v>90</v>
      </c>
      <c r="AY272" s="247" t="s">
        <v>198</v>
      </c>
      <c r="BK272" s="249">
        <f>SUM(BK273:BK308)</f>
        <v>0</v>
      </c>
    </row>
    <row r="273" spans="1:65" s="2" customFormat="1" ht="24.15" customHeight="1">
      <c r="A273" s="41"/>
      <c r="B273" s="42"/>
      <c r="C273" s="250" t="s">
        <v>1714</v>
      </c>
      <c r="D273" s="250" t="s">
        <v>200</v>
      </c>
      <c r="E273" s="251" t="s">
        <v>2845</v>
      </c>
      <c r="F273" s="252" t="s">
        <v>3493</v>
      </c>
      <c r="G273" s="253" t="s">
        <v>219</v>
      </c>
      <c r="H273" s="254">
        <v>8100</v>
      </c>
      <c r="I273" s="255"/>
      <c r="J273" s="256">
        <f>ROUND(I273*H273,2)</f>
        <v>0</v>
      </c>
      <c r="K273" s="257"/>
      <c r="L273" s="44"/>
      <c r="M273" s="258" t="s">
        <v>1</v>
      </c>
      <c r="N273" s="259" t="s">
        <v>47</v>
      </c>
      <c r="O273" s="94"/>
      <c r="P273" s="260">
        <f>O273*H273</f>
        <v>0</v>
      </c>
      <c r="Q273" s="260">
        <v>0</v>
      </c>
      <c r="R273" s="260">
        <f>Q273*H273</f>
        <v>0</v>
      </c>
      <c r="S273" s="260">
        <v>0</v>
      </c>
      <c r="T273" s="26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2" t="s">
        <v>204</v>
      </c>
      <c r="AT273" s="262" t="s">
        <v>200</v>
      </c>
      <c r="AU273" s="262" t="s">
        <v>92</v>
      </c>
      <c r="AY273" s="18" t="s">
        <v>198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8" t="s">
        <v>90</v>
      </c>
      <c r="BK273" s="154">
        <f>ROUND(I273*H273,2)</f>
        <v>0</v>
      </c>
      <c r="BL273" s="18" t="s">
        <v>204</v>
      </c>
      <c r="BM273" s="262" t="s">
        <v>3494</v>
      </c>
    </row>
    <row r="274" spans="1:65" s="2" customFormat="1" ht="24.15" customHeight="1">
      <c r="A274" s="41"/>
      <c r="B274" s="42"/>
      <c r="C274" s="275" t="s">
        <v>1453</v>
      </c>
      <c r="D274" s="275" t="s">
        <v>210</v>
      </c>
      <c r="E274" s="276" t="s">
        <v>3495</v>
      </c>
      <c r="F274" s="277" t="s">
        <v>3496</v>
      </c>
      <c r="G274" s="278" t="s">
        <v>219</v>
      </c>
      <c r="H274" s="279">
        <v>300</v>
      </c>
      <c r="I274" s="280"/>
      <c r="J274" s="281">
        <f>ROUND(I274*H274,2)</f>
        <v>0</v>
      </c>
      <c r="K274" s="282"/>
      <c r="L274" s="283"/>
      <c r="M274" s="284" t="s">
        <v>1</v>
      </c>
      <c r="N274" s="285" t="s">
        <v>47</v>
      </c>
      <c r="O274" s="94"/>
      <c r="P274" s="260">
        <f>O274*H274</f>
        <v>0</v>
      </c>
      <c r="Q274" s="260">
        <v>0</v>
      </c>
      <c r="R274" s="260">
        <f>Q274*H274</f>
        <v>0</v>
      </c>
      <c r="S274" s="260">
        <v>0</v>
      </c>
      <c r="T274" s="261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62" t="s">
        <v>213</v>
      </c>
      <c r="AT274" s="262" t="s">
        <v>210</v>
      </c>
      <c r="AU274" s="262" t="s">
        <v>92</v>
      </c>
      <c r="AY274" s="18" t="s">
        <v>198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8" t="s">
        <v>90</v>
      </c>
      <c r="BK274" s="154">
        <f>ROUND(I274*H274,2)</f>
        <v>0</v>
      </c>
      <c r="BL274" s="18" t="s">
        <v>204</v>
      </c>
      <c r="BM274" s="262" t="s">
        <v>3497</v>
      </c>
    </row>
    <row r="275" spans="1:65" s="2" customFormat="1" ht="24.15" customHeight="1">
      <c r="A275" s="41"/>
      <c r="B275" s="42"/>
      <c r="C275" s="275" t="s">
        <v>699</v>
      </c>
      <c r="D275" s="275" t="s">
        <v>210</v>
      </c>
      <c r="E275" s="276" t="s">
        <v>3498</v>
      </c>
      <c r="F275" s="277" t="s">
        <v>3499</v>
      </c>
      <c r="G275" s="278" t="s">
        <v>219</v>
      </c>
      <c r="H275" s="279">
        <v>2500</v>
      </c>
      <c r="I275" s="280"/>
      <c r="J275" s="281">
        <f>ROUND(I275*H275,2)</f>
        <v>0</v>
      </c>
      <c r="K275" s="282"/>
      <c r="L275" s="283"/>
      <c r="M275" s="284" t="s">
        <v>1</v>
      </c>
      <c r="N275" s="285" t="s">
        <v>47</v>
      </c>
      <c r="O275" s="94"/>
      <c r="P275" s="260">
        <f>O275*H275</f>
        <v>0</v>
      </c>
      <c r="Q275" s="260">
        <v>0</v>
      </c>
      <c r="R275" s="260">
        <f>Q275*H275</f>
        <v>0</v>
      </c>
      <c r="S275" s="260">
        <v>0</v>
      </c>
      <c r="T275" s="26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2" t="s">
        <v>213</v>
      </c>
      <c r="AT275" s="262" t="s">
        <v>210</v>
      </c>
      <c r="AU275" s="262" t="s">
        <v>92</v>
      </c>
      <c r="AY275" s="18" t="s">
        <v>198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8" t="s">
        <v>90</v>
      </c>
      <c r="BK275" s="154">
        <f>ROUND(I275*H275,2)</f>
        <v>0</v>
      </c>
      <c r="BL275" s="18" t="s">
        <v>204</v>
      </c>
      <c r="BM275" s="262" t="s">
        <v>3500</v>
      </c>
    </row>
    <row r="276" spans="1:65" s="2" customFormat="1" ht="24.15" customHeight="1">
      <c r="A276" s="41"/>
      <c r="B276" s="42"/>
      <c r="C276" s="275" t="s">
        <v>2821</v>
      </c>
      <c r="D276" s="275" t="s">
        <v>210</v>
      </c>
      <c r="E276" s="276" t="s">
        <v>3501</v>
      </c>
      <c r="F276" s="277" t="s">
        <v>3502</v>
      </c>
      <c r="G276" s="278" t="s">
        <v>219</v>
      </c>
      <c r="H276" s="279">
        <v>300</v>
      </c>
      <c r="I276" s="280"/>
      <c r="J276" s="281">
        <f>ROUND(I276*H276,2)</f>
        <v>0</v>
      </c>
      <c r="K276" s="282"/>
      <c r="L276" s="283"/>
      <c r="M276" s="284" t="s">
        <v>1</v>
      </c>
      <c r="N276" s="285" t="s">
        <v>47</v>
      </c>
      <c r="O276" s="94"/>
      <c r="P276" s="260">
        <f>O276*H276</f>
        <v>0</v>
      </c>
      <c r="Q276" s="260">
        <v>0</v>
      </c>
      <c r="R276" s="260">
        <f>Q276*H276</f>
        <v>0</v>
      </c>
      <c r="S276" s="260">
        <v>0</v>
      </c>
      <c r="T276" s="261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2" t="s">
        <v>213</v>
      </c>
      <c r="AT276" s="262" t="s">
        <v>210</v>
      </c>
      <c r="AU276" s="262" t="s">
        <v>92</v>
      </c>
      <c r="AY276" s="18" t="s">
        <v>198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8" t="s">
        <v>90</v>
      </c>
      <c r="BK276" s="154">
        <f>ROUND(I276*H276,2)</f>
        <v>0</v>
      </c>
      <c r="BL276" s="18" t="s">
        <v>204</v>
      </c>
      <c r="BM276" s="262" t="s">
        <v>3503</v>
      </c>
    </row>
    <row r="277" spans="1:65" s="2" customFormat="1" ht="24.15" customHeight="1">
      <c r="A277" s="41"/>
      <c r="B277" s="42"/>
      <c r="C277" s="275" t="s">
        <v>708</v>
      </c>
      <c r="D277" s="275" t="s">
        <v>210</v>
      </c>
      <c r="E277" s="276" t="s">
        <v>3504</v>
      </c>
      <c r="F277" s="277" t="s">
        <v>3505</v>
      </c>
      <c r="G277" s="278" t="s">
        <v>219</v>
      </c>
      <c r="H277" s="279">
        <v>300</v>
      </c>
      <c r="I277" s="280"/>
      <c r="J277" s="281">
        <f>ROUND(I277*H277,2)</f>
        <v>0</v>
      </c>
      <c r="K277" s="282"/>
      <c r="L277" s="283"/>
      <c r="M277" s="284" t="s">
        <v>1</v>
      </c>
      <c r="N277" s="285" t="s">
        <v>47</v>
      </c>
      <c r="O277" s="94"/>
      <c r="P277" s="260">
        <f>O277*H277</f>
        <v>0</v>
      </c>
      <c r="Q277" s="260">
        <v>0</v>
      </c>
      <c r="R277" s="260">
        <f>Q277*H277</f>
        <v>0</v>
      </c>
      <c r="S277" s="260">
        <v>0</v>
      </c>
      <c r="T277" s="261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2" t="s">
        <v>213</v>
      </c>
      <c r="AT277" s="262" t="s">
        <v>210</v>
      </c>
      <c r="AU277" s="262" t="s">
        <v>92</v>
      </c>
      <c r="AY277" s="18" t="s">
        <v>198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90</v>
      </c>
      <c r="BK277" s="154">
        <f>ROUND(I277*H277,2)</f>
        <v>0</v>
      </c>
      <c r="BL277" s="18" t="s">
        <v>204</v>
      </c>
      <c r="BM277" s="262" t="s">
        <v>3506</v>
      </c>
    </row>
    <row r="278" spans="1:65" s="2" customFormat="1" ht="16.5" customHeight="1">
      <c r="A278" s="41"/>
      <c r="B278" s="42"/>
      <c r="C278" s="275" t="s">
        <v>1691</v>
      </c>
      <c r="D278" s="275" t="s">
        <v>210</v>
      </c>
      <c r="E278" s="276" t="s">
        <v>3507</v>
      </c>
      <c r="F278" s="277" t="s">
        <v>3508</v>
      </c>
      <c r="G278" s="278" t="s">
        <v>219</v>
      </c>
      <c r="H278" s="279">
        <v>1700</v>
      </c>
      <c r="I278" s="280"/>
      <c r="J278" s="281">
        <f>ROUND(I278*H278,2)</f>
        <v>0</v>
      </c>
      <c r="K278" s="282"/>
      <c r="L278" s="283"/>
      <c r="M278" s="284" t="s">
        <v>1</v>
      </c>
      <c r="N278" s="285" t="s">
        <v>47</v>
      </c>
      <c r="O278" s="94"/>
      <c r="P278" s="260">
        <f>O278*H278</f>
        <v>0</v>
      </c>
      <c r="Q278" s="260">
        <v>0</v>
      </c>
      <c r="R278" s="260">
        <f>Q278*H278</f>
        <v>0</v>
      </c>
      <c r="S278" s="260">
        <v>0</v>
      </c>
      <c r="T278" s="261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62" t="s">
        <v>213</v>
      </c>
      <c r="AT278" s="262" t="s">
        <v>210</v>
      </c>
      <c r="AU278" s="262" t="s">
        <v>92</v>
      </c>
      <c r="AY278" s="18" t="s">
        <v>198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8" t="s">
        <v>90</v>
      </c>
      <c r="BK278" s="154">
        <f>ROUND(I278*H278,2)</f>
        <v>0</v>
      </c>
      <c r="BL278" s="18" t="s">
        <v>204</v>
      </c>
      <c r="BM278" s="262" t="s">
        <v>3509</v>
      </c>
    </row>
    <row r="279" spans="1:65" s="2" customFormat="1" ht="24.15" customHeight="1">
      <c r="A279" s="41"/>
      <c r="B279" s="42"/>
      <c r="C279" s="275" t="s">
        <v>727</v>
      </c>
      <c r="D279" s="275" t="s">
        <v>210</v>
      </c>
      <c r="E279" s="276" t="s">
        <v>3510</v>
      </c>
      <c r="F279" s="277" t="s">
        <v>3511</v>
      </c>
      <c r="G279" s="278" t="s">
        <v>219</v>
      </c>
      <c r="H279" s="279">
        <v>1600</v>
      </c>
      <c r="I279" s="280"/>
      <c r="J279" s="281">
        <f>ROUND(I279*H279,2)</f>
        <v>0</v>
      </c>
      <c r="K279" s="282"/>
      <c r="L279" s="283"/>
      <c r="M279" s="284" t="s">
        <v>1</v>
      </c>
      <c r="N279" s="285" t="s">
        <v>47</v>
      </c>
      <c r="O279" s="94"/>
      <c r="P279" s="260">
        <f>O279*H279</f>
        <v>0</v>
      </c>
      <c r="Q279" s="260">
        <v>0</v>
      </c>
      <c r="R279" s="260">
        <f>Q279*H279</f>
        <v>0</v>
      </c>
      <c r="S279" s="260">
        <v>0</v>
      </c>
      <c r="T279" s="261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2" t="s">
        <v>213</v>
      </c>
      <c r="AT279" s="262" t="s">
        <v>210</v>
      </c>
      <c r="AU279" s="262" t="s">
        <v>92</v>
      </c>
      <c r="AY279" s="18" t="s">
        <v>198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8" t="s">
        <v>90</v>
      </c>
      <c r="BK279" s="154">
        <f>ROUND(I279*H279,2)</f>
        <v>0</v>
      </c>
      <c r="BL279" s="18" t="s">
        <v>204</v>
      </c>
      <c r="BM279" s="262" t="s">
        <v>3512</v>
      </c>
    </row>
    <row r="280" spans="1:65" s="2" customFormat="1" ht="24.15" customHeight="1">
      <c r="A280" s="41"/>
      <c r="B280" s="42"/>
      <c r="C280" s="275" t="s">
        <v>732</v>
      </c>
      <c r="D280" s="275" t="s">
        <v>210</v>
      </c>
      <c r="E280" s="276" t="s">
        <v>3513</v>
      </c>
      <c r="F280" s="277" t="s">
        <v>3514</v>
      </c>
      <c r="G280" s="278" t="s">
        <v>219</v>
      </c>
      <c r="H280" s="279">
        <v>1200</v>
      </c>
      <c r="I280" s="280"/>
      <c r="J280" s="281">
        <f>ROUND(I280*H280,2)</f>
        <v>0</v>
      </c>
      <c r="K280" s="282"/>
      <c r="L280" s="283"/>
      <c r="M280" s="284" t="s">
        <v>1</v>
      </c>
      <c r="N280" s="285" t="s">
        <v>47</v>
      </c>
      <c r="O280" s="94"/>
      <c r="P280" s="260">
        <f>O280*H280</f>
        <v>0</v>
      </c>
      <c r="Q280" s="260">
        <v>0</v>
      </c>
      <c r="R280" s="260">
        <f>Q280*H280</f>
        <v>0</v>
      </c>
      <c r="S280" s="260">
        <v>0</v>
      </c>
      <c r="T280" s="261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62" t="s">
        <v>213</v>
      </c>
      <c r="AT280" s="262" t="s">
        <v>210</v>
      </c>
      <c r="AU280" s="262" t="s">
        <v>92</v>
      </c>
      <c r="AY280" s="18" t="s">
        <v>198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8" t="s">
        <v>90</v>
      </c>
      <c r="BK280" s="154">
        <f>ROUND(I280*H280,2)</f>
        <v>0</v>
      </c>
      <c r="BL280" s="18" t="s">
        <v>204</v>
      </c>
      <c r="BM280" s="262" t="s">
        <v>3515</v>
      </c>
    </row>
    <row r="281" spans="1:65" s="2" customFormat="1" ht="24.15" customHeight="1">
      <c r="A281" s="41"/>
      <c r="B281" s="42"/>
      <c r="C281" s="275" t="s">
        <v>737</v>
      </c>
      <c r="D281" s="275" t="s">
        <v>210</v>
      </c>
      <c r="E281" s="276" t="s">
        <v>3516</v>
      </c>
      <c r="F281" s="277" t="s">
        <v>3517</v>
      </c>
      <c r="G281" s="278" t="s">
        <v>219</v>
      </c>
      <c r="H281" s="279">
        <v>200</v>
      </c>
      <c r="I281" s="280"/>
      <c r="J281" s="281">
        <f>ROUND(I281*H281,2)</f>
        <v>0</v>
      </c>
      <c r="K281" s="282"/>
      <c r="L281" s="283"/>
      <c r="M281" s="284" t="s">
        <v>1</v>
      </c>
      <c r="N281" s="285" t="s">
        <v>47</v>
      </c>
      <c r="O281" s="94"/>
      <c r="P281" s="260">
        <f>O281*H281</f>
        <v>0</v>
      </c>
      <c r="Q281" s="260">
        <v>0</v>
      </c>
      <c r="R281" s="260">
        <f>Q281*H281</f>
        <v>0</v>
      </c>
      <c r="S281" s="260">
        <v>0</v>
      </c>
      <c r="T281" s="261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2" t="s">
        <v>213</v>
      </c>
      <c r="AT281" s="262" t="s">
        <v>210</v>
      </c>
      <c r="AU281" s="262" t="s">
        <v>92</v>
      </c>
      <c r="AY281" s="18" t="s">
        <v>198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8" t="s">
        <v>90</v>
      </c>
      <c r="BK281" s="154">
        <f>ROUND(I281*H281,2)</f>
        <v>0</v>
      </c>
      <c r="BL281" s="18" t="s">
        <v>204</v>
      </c>
      <c r="BM281" s="262" t="s">
        <v>3518</v>
      </c>
    </row>
    <row r="282" spans="1:65" s="2" customFormat="1" ht="24.15" customHeight="1">
      <c r="A282" s="41"/>
      <c r="B282" s="42"/>
      <c r="C282" s="250" t="s">
        <v>743</v>
      </c>
      <c r="D282" s="250" t="s">
        <v>200</v>
      </c>
      <c r="E282" s="251" t="s">
        <v>3519</v>
      </c>
      <c r="F282" s="252" t="s">
        <v>3520</v>
      </c>
      <c r="G282" s="253" t="s">
        <v>219</v>
      </c>
      <c r="H282" s="254">
        <v>400</v>
      </c>
      <c r="I282" s="255"/>
      <c r="J282" s="256">
        <f>ROUND(I282*H282,2)</f>
        <v>0</v>
      </c>
      <c r="K282" s="257"/>
      <c r="L282" s="44"/>
      <c r="M282" s="258" t="s">
        <v>1</v>
      </c>
      <c r="N282" s="259" t="s">
        <v>47</v>
      </c>
      <c r="O282" s="94"/>
      <c r="P282" s="260">
        <f>O282*H282</f>
        <v>0</v>
      </c>
      <c r="Q282" s="260">
        <v>0</v>
      </c>
      <c r="R282" s="260">
        <f>Q282*H282</f>
        <v>0</v>
      </c>
      <c r="S282" s="260">
        <v>0</v>
      </c>
      <c r="T282" s="261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62" t="s">
        <v>204</v>
      </c>
      <c r="AT282" s="262" t="s">
        <v>200</v>
      </c>
      <c r="AU282" s="262" t="s">
        <v>92</v>
      </c>
      <c r="AY282" s="18" t="s">
        <v>198</v>
      </c>
      <c r="BE282" s="154">
        <f>IF(N282="základní",J282,0)</f>
        <v>0</v>
      </c>
      <c r="BF282" s="154">
        <f>IF(N282="snížená",J282,0)</f>
        <v>0</v>
      </c>
      <c r="BG282" s="154">
        <f>IF(N282="zákl. přenesená",J282,0)</f>
        <v>0</v>
      </c>
      <c r="BH282" s="154">
        <f>IF(N282="sníž. přenesená",J282,0)</f>
        <v>0</v>
      </c>
      <c r="BI282" s="154">
        <f>IF(N282="nulová",J282,0)</f>
        <v>0</v>
      </c>
      <c r="BJ282" s="18" t="s">
        <v>90</v>
      </c>
      <c r="BK282" s="154">
        <f>ROUND(I282*H282,2)</f>
        <v>0</v>
      </c>
      <c r="BL282" s="18" t="s">
        <v>204</v>
      </c>
      <c r="BM282" s="262" t="s">
        <v>3521</v>
      </c>
    </row>
    <row r="283" spans="1:65" s="2" customFormat="1" ht="21.75" customHeight="1">
      <c r="A283" s="41"/>
      <c r="B283" s="42"/>
      <c r="C283" s="275" t="s">
        <v>1478</v>
      </c>
      <c r="D283" s="275" t="s">
        <v>210</v>
      </c>
      <c r="E283" s="276" t="s">
        <v>3522</v>
      </c>
      <c r="F283" s="277" t="s">
        <v>3523</v>
      </c>
      <c r="G283" s="278" t="s">
        <v>219</v>
      </c>
      <c r="H283" s="279">
        <v>400</v>
      </c>
      <c r="I283" s="280"/>
      <c r="J283" s="281">
        <f>ROUND(I283*H283,2)</f>
        <v>0</v>
      </c>
      <c r="K283" s="282"/>
      <c r="L283" s="283"/>
      <c r="M283" s="284" t="s">
        <v>1</v>
      </c>
      <c r="N283" s="285" t="s">
        <v>47</v>
      </c>
      <c r="O283" s="94"/>
      <c r="P283" s="260">
        <f>O283*H283</f>
        <v>0</v>
      </c>
      <c r="Q283" s="260">
        <v>0</v>
      </c>
      <c r="R283" s="260">
        <f>Q283*H283</f>
        <v>0</v>
      </c>
      <c r="S283" s="260">
        <v>0</v>
      </c>
      <c r="T283" s="261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2" t="s">
        <v>213</v>
      </c>
      <c r="AT283" s="262" t="s">
        <v>210</v>
      </c>
      <c r="AU283" s="262" t="s">
        <v>92</v>
      </c>
      <c r="AY283" s="18" t="s">
        <v>198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8" t="s">
        <v>90</v>
      </c>
      <c r="BK283" s="154">
        <f>ROUND(I283*H283,2)</f>
        <v>0</v>
      </c>
      <c r="BL283" s="18" t="s">
        <v>204</v>
      </c>
      <c r="BM283" s="262" t="s">
        <v>3524</v>
      </c>
    </row>
    <row r="284" spans="1:65" s="2" customFormat="1" ht="24.15" customHeight="1">
      <c r="A284" s="41"/>
      <c r="B284" s="42"/>
      <c r="C284" s="250" t="s">
        <v>752</v>
      </c>
      <c r="D284" s="250" t="s">
        <v>200</v>
      </c>
      <c r="E284" s="251" t="s">
        <v>3525</v>
      </c>
      <c r="F284" s="252" t="s">
        <v>3526</v>
      </c>
      <c r="G284" s="253" t="s">
        <v>219</v>
      </c>
      <c r="H284" s="254">
        <v>150</v>
      </c>
      <c r="I284" s="255"/>
      <c r="J284" s="256">
        <f>ROUND(I284*H284,2)</f>
        <v>0</v>
      </c>
      <c r="K284" s="257"/>
      <c r="L284" s="44"/>
      <c r="M284" s="258" t="s">
        <v>1</v>
      </c>
      <c r="N284" s="259" t="s">
        <v>47</v>
      </c>
      <c r="O284" s="94"/>
      <c r="P284" s="260">
        <f>O284*H284</f>
        <v>0</v>
      </c>
      <c r="Q284" s="260">
        <v>0</v>
      </c>
      <c r="R284" s="260">
        <f>Q284*H284</f>
        <v>0</v>
      </c>
      <c r="S284" s="260">
        <v>0</v>
      </c>
      <c r="T284" s="261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62" t="s">
        <v>204</v>
      </c>
      <c r="AT284" s="262" t="s">
        <v>200</v>
      </c>
      <c r="AU284" s="262" t="s">
        <v>92</v>
      </c>
      <c r="AY284" s="18" t="s">
        <v>198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8" t="s">
        <v>90</v>
      </c>
      <c r="BK284" s="154">
        <f>ROUND(I284*H284,2)</f>
        <v>0</v>
      </c>
      <c r="BL284" s="18" t="s">
        <v>204</v>
      </c>
      <c r="BM284" s="262" t="s">
        <v>3527</v>
      </c>
    </row>
    <row r="285" spans="1:65" s="2" customFormat="1" ht="24.15" customHeight="1">
      <c r="A285" s="41"/>
      <c r="B285" s="42"/>
      <c r="C285" s="275" t="s">
        <v>748</v>
      </c>
      <c r="D285" s="275" t="s">
        <v>210</v>
      </c>
      <c r="E285" s="276" t="s">
        <v>3528</v>
      </c>
      <c r="F285" s="277" t="s">
        <v>3529</v>
      </c>
      <c r="G285" s="278" t="s">
        <v>219</v>
      </c>
      <c r="H285" s="279">
        <v>150</v>
      </c>
      <c r="I285" s="280"/>
      <c r="J285" s="281">
        <f>ROUND(I285*H285,2)</f>
        <v>0</v>
      </c>
      <c r="K285" s="282"/>
      <c r="L285" s="283"/>
      <c r="M285" s="284" t="s">
        <v>1</v>
      </c>
      <c r="N285" s="285" t="s">
        <v>47</v>
      </c>
      <c r="O285" s="94"/>
      <c r="P285" s="260">
        <f>O285*H285</f>
        <v>0</v>
      </c>
      <c r="Q285" s="260">
        <v>0</v>
      </c>
      <c r="R285" s="260">
        <f>Q285*H285</f>
        <v>0</v>
      </c>
      <c r="S285" s="260">
        <v>0</v>
      </c>
      <c r="T285" s="26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2" t="s">
        <v>213</v>
      </c>
      <c r="AT285" s="262" t="s">
        <v>210</v>
      </c>
      <c r="AU285" s="262" t="s">
        <v>92</v>
      </c>
      <c r="AY285" s="18" t="s">
        <v>198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90</v>
      </c>
      <c r="BK285" s="154">
        <f>ROUND(I285*H285,2)</f>
        <v>0</v>
      </c>
      <c r="BL285" s="18" t="s">
        <v>204</v>
      </c>
      <c r="BM285" s="262" t="s">
        <v>3530</v>
      </c>
    </row>
    <row r="286" spans="1:65" s="2" customFormat="1" ht="33" customHeight="1">
      <c r="A286" s="41"/>
      <c r="B286" s="42"/>
      <c r="C286" s="250" t="s">
        <v>703</v>
      </c>
      <c r="D286" s="250" t="s">
        <v>200</v>
      </c>
      <c r="E286" s="251" t="s">
        <v>3531</v>
      </c>
      <c r="F286" s="252" t="s">
        <v>3532</v>
      </c>
      <c r="G286" s="253" t="s">
        <v>219</v>
      </c>
      <c r="H286" s="254">
        <v>200</v>
      </c>
      <c r="I286" s="255"/>
      <c r="J286" s="256">
        <f>ROUND(I286*H286,2)</f>
        <v>0</v>
      </c>
      <c r="K286" s="257"/>
      <c r="L286" s="44"/>
      <c r="M286" s="258" t="s">
        <v>1</v>
      </c>
      <c r="N286" s="259" t="s">
        <v>47</v>
      </c>
      <c r="O286" s="94"/>
      <c r="P286" s="260">
        <f>O286*H286</f>
        <v>0</v>
      </c>
      <c r="Q286" s="260">
        <v>0</v>
      </c>
      <c r="R286" s="260">
        <f>Q286*H286</f>
        <v>0</v>
      </c>
      <c r="S286" s="260">
        <v>0</v>
      </c>
      <c r="T286" s="261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62" t="s">
        <v>204</v>
      </c>
      <c r="AT286" s="262" t="s">
        <v>200</v>
      </c>
      <c r="AU286" s="262" t="s">
        <v>92</v>
      </c>
      <c r="AY286" s="18" t="s">
        <v>198</v>
      </c>
      <c r="BE286" s="154">
        <f>IF(N286="základní",J286,0)</f>
        <v>0</v>
      </c>
      <c r="BF286" s="154">
        <f>IF(N286="snížená",J286,0)</f>
        <v>0</v>
      </c>
      <c r="BG286" s="154">
        <f>IF(N286="zákl. přenesená",J286,0)</f>
        <v>0</v>
      </c>
      <c r="BH286" s="154">
        <f>IF(N286="sníž. přenesená",J286,0)</f>
        <v>0</v>
      </c>
      <c r="BI286" s="154">
        <f>IF(N286="nulová",J286,0)</f>
        <v>0</v>
      </c>
      <c r="BJ286" s="18" t="s">
        <v>90</v>
      </c>
      <c r="BK286" s="154">
        <f>ROUND(I286*H286,2)</f>
        <v>0</v>
      </c>
      <c r="BL286" s="18" t="s">
        <v>204</v>
      </c>
      <c r="BM286" s="262" t="s">
        <v>3533</v>
      </c>
    </row>
    <row r="287" spans="1:65" s="2" customFormat="1" ht="16.5" customHeight="1">
      <c r="A287" s="41"/>
      <c r="B287" s="42"/>
      <c r="C287" s="275" t="s">
        <v>713</v>
      </c>
      <c r="D287" s="275" t="s">
        <v>210</v>
      </c>
      <c r="E287" s="276" t="s">
        <v>3534</v>
      </c>
      <c r="F287" s="277" t="s">
        <v>3535</v>
      </c>
      <c r="G287" s="278" t="s">
        <v>219</v>
      </c>
      <c r="H287" s="279">
        <v>200</v>
      </c>
      <c r="I287" s="280"/>
      <c r="J287" s="281">
        <f>ROUND(I287*H287,2)</f>
        <v>0</v>
      </c>
      <c r="K287" s="282"/>
      <c r="L287" s="283"/>
      <c r="M287" s="284" t="s">
        <v>1</v>
      </c>
      <c r="N287" s="285" t="s">
        <v>47</v>
      </c>
      <c r="O287" s="94"/>
      <c r="P287" s="260">
        <f>O287*H287</f>
        <v>0</v>
      </c>
      <c r="Q287" s="260">
        <v>0</v>
      </c>
      <c r="R287" s="260">
        <f>Q287*H287</f>
        <v>0</v>
      </c>
      <c r="S287" s="260">
        <v>0</v>
      </c>
      <c r="T287" s="261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2" t="s">
        <v>213</v>
      </c>
      <c r="AT287" s="262" t="s">
        <v>210</v>
      </c>
      <c r="AU287" s="262" t="s">
        <v>92</v>
      </c>
      <c r="AY287" s="18" t="s">
        <v>198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90</v>
      </c>
      <c r="BK287" s="154">
        <f>ROUND(I287*H287,2)</f>
        <v>0</v>
      </c>
      <c r="BL287" s="18" t="s">
        <v>204</v>
      </c>
      <c r="BM287" s="262" t="s">
        <v>3536</v>
      </c>
    </row>
    <row r="288" spans="1:65" s="2" customFormat="1" ht="16.5" customHeight="1">
      <c r="A288" s="41"/>
      <c r="B288" s="42"/>
      <c r="C288" s="275" t="s">
        <v>718</v>
      </c>
      <c r="D288" s="275" t="s">
        <v>210</v>
      </c>
      <c r="E288" s="276" t="s">
        <v>3537</v>
      </c>
      <c r="F288" s="277" t="s">
        <v>3538</v>
      </c>
      <c r="G288" s="278" t="s">
        <v>363</v>
      </c>
      <c r="H288" s="279">
        <v>400</v>
      </c>
      <c r="I288" s="280"/>
      <c r="J288" s="281">
        <f>ROUND(I288*H288,2)</f>
        <v>0</v>
      </c>
      <c r="K288" s="282"/>
      <c r="L288" s="283"/>
      <c r="M288" s="284" t="s">
        <v>1</v>
      </c>
      <c r="N288" s="285" t="s">
        <v>47</v>
      </c>
      <c r="O288" s="94"/>
      <c r="P288" s="260">
        <f>O288*H288</f>
        <v>0</v>
      </c>
      <c r="Q288" s="260">
        <v>0</v>
      </c>
      <c r="R288" s="260">
        <f>Q288*H288</f>
        <v>0</v>
      </c>
      <c r="S288" s="260">
        <v>0</v>
      </c>
      <c r="T288" s="261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62" t="s">
        <v>213</v>
      </c>
      <c r="AT288" s="262" t="s">
        <v>210</v>
      </c>
      <c r="AU288" s="262" t="s">
        <v>92</v>
      </c>
      <c r="AY288" s="18" t="s">
        <v>198</v>
      </c>
      <c r="BE288" s="154">
        <f>IF(N288="základní",J288,0)</f>
        <v>0</v>
      </c>
      <c r="BF288" s="154">
        <f>IF(N288="snížená",J288,0)</f>
        <v>0</v>
      </c>
      <c r="BG288" s="154">
        <f>IF(N288="zákl. přenesená",J288,0)</f>
        <v>0</v>
      </c>
      <c r="BH288" s="154">
        <f>IF(N288="sníž. přenesená",J288,0)</f>
        <v>0</v>
      </c>
      <c r="BI288" s="154">
        <f>IF(N288="nulová",J288,0)</f>
        <v>0</v>
      </c>
      <c r="BJ288" s="18" t="s">
        <v>90</v>
      </c>
      <c r="BK288" s="154">
        <f>ROUND(I288*H288,2)</f>
        <v>0</v>
      </c>
      <c r="BL288" s="18" t="s">
        <v>204</v>
      </c>
      <c r="BM288" s="262" t="s">
        <v>3539</v>
      </c>
    </row>
    <row r="289" spans="1:65" s="2" customFormat="1" ht="24.15" customHeight="1">
      <c r="A289" s="41"/>
      <c r="B289" s="42"/>
      <c r="C289" s="250" t="s">
        <v>723</v>
      </c>
      <c r="D289" s="250" t="s">
        <v>200</v>
      </c>
      <c r="E289" s="251" t="s">
        <v>3540</v>
      </c>
      <c r="F289" s="252" t="s">
        <v>3541</v>
      </c>
      <c r="G289" s="253" t="s">
        <v>219</v>
      </c>
      <c r="H289" s="254">
        <v>200</v>
      </c>
      <c r="I289" s="255"/>
      <c r="J289" s="256">
        <f>ROUND(I289*H289,2)</f>
        <v>0</v>
      </c>
      <c r="K289" s="257"/>
      <c r="L289" s="44"/>
      <c r="M289" s="258" t="s">
        <v>1</v>
      </c>
      <c r="N289" s="259" t="s">
        <v>47</v>
      </c>
      <c r="O289" s="94"/>
      <c r="P289" s="260">
        <f>O289*H289</f>
        <v>0</v>
      </c>
      <c r="Q289" s="260">
        <v>0</v>
      </c>
      <c r="R289" s="260">
        <f>Q289*H289</f>
        <v>0</v>
      </c>
      <c r="S289" s="260">
        <v>0</v>
      </c>
      <c r="T289" s="26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2" t="s">
        <v>204</v>
      </c>
      <c r="AT289" s="262" t="s">
        <v>200</v>
      </c>
      <c r="AU289" s="262" t="s">
        <v>92</v>
      </c>
      <c r="AY289" s="18" t="s">
        <v>198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8" t="s">
        <v>90</v>
      </c>
      <c r="BK289" s="154">
        <f>ROUND(I289*H289,2)</f>
        <v>0</v>
      </c>
      <c r="BL289" s="18" t="s">
        <v>204</v>
      </c>
      <c r="BM289" s="262" t="s">
        <v>3542</v>
      </c>
    </row>
    <row r="290" spans="1:65" s="2" customFormat="1" ht="24.15" customHeight="1">
      <c r="A290" s="41"/>
      <c r="B290" s="42"/>
      <c r="C290" s="275" t="s">
        <v>1503</v>
      </c>
      <c r="D290" s="275" t="s">
        <v>210</v>
      </c>
      <c r="E290" s="276" t="s">
        <v>3543</v>
      </c>
      <c r="F290" s="277" t="s">
        <v>3544</v>
      </c>
      <c r="G290" s="278" t="s">
        <v>219</v>
      </c>
      <c r="H290" s="279">
        <v>200</v>
      </c>
      <c r="I290" s="280"/>
      <c r="J290" s="281">
        <f>ROUND(I290*H290,2)</f>
        <v>0</v>
      </c>
      <c r="K290" s="282"/>
      <c r="L290" s="283"/>
      <c r="M290" s="284" t="s">
        <v>1</v>
      </c>
      <c r="N290" s="285" t="s">
        <v>47</v>
      </c>
      <c r="O290" s="94"/>
      <c r="P290" s="260">
        <f>O290*H290</f>
        <v>0</v>
      </c>
      <c r="Q290" s="260">
        <v>0</v>
      </c>
      <c r="R290" s="260">
        <f>Q290*H290</f>
        <v>0</v>
      </c>
      <c r="S290" s="260">
        <v>0</v>
      </c>
      <c r="T290" s="261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62" t="s">
        <v>213</v>
      </c>
      <c r="AT290" s="262" t="s">
        <v>210</v>
      </c>
      <c r="AU290" s="262" t="s">
        <v>92</v>
      </c>
      <c r="AY290" s="18" t="s">
        <v>198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8" t="s">
        <v>90</v>
      </c>
      <c r="BK290" s="154">
        <f>ROUND(I290*H290,2)</f>
        <v>0</v>
      </c>
      <c r="BL290" s="18" t="s">
        <v>204</v>
      </c>
      <c r="BM290" s="262" t="s">
        <v>3545</v>
      </c>
    </row>
    <row r="291" spans="1:65" s="2" customFormat="1" ht="16.5" customHeight="1">
      <c r="A291" s="41"/>
      <c r="B291" s="42"/>
      <c r="C291" s="250" t="s">
        <v>1507</v>
      </c>
      <c r="D291" s="250" t="s">
        <v>200</v>
      </c>
      <c r="E291" s="251" t="s">
        <v>3546</v>
      </c>
      <c r="F291" s="252" t="s">
        <v>3547</v>
      </c>
      <c r="G291" s="253" t="s">
        <v>219</v>
      </c>
      <c r="H291" s="254">
        <v>300</v>
      </c>
      <c r="I291" s="255"/>
      <c r="J291" s="256">
        <f>ROUND(I291*H291,2)</f>
        <v>0</v>
      </c>
      <c r="K291" s="257"/>
      <c r="L291" s="44"/>
      <c r="M291" s="258" t="s">
        <v>1</v>
      </c>
      <c r="N291" s="259" t="s">
        <v>47</v>
      </c>
      <c r="O291" s="94"/>
      <c r="P291" s="260">
        <f>O291*H291</f>
        <v>0</v>
      </c>
      <c r="Q291" s="260">
        <v>0</v>
      </c>
      <c r="R291" s="260">
        <f>Q291*H291</f>
        <v>0</v>
      </c>
      <c r="S291" s="260">
        <v>0</v>
      </c>
      <c r="T291" s="261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2" t="s">
        <v>204</v>
      </c>
      <c r="AT291" s="262" t="s">
        <v>200</v>
      </c>
      <c r="AU291" s="262" t="s">
        <v>92</v>
      </c>
      <c r="AY291" s="18" t="s">
        <v>198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8" t="s">
        <v>90</v>
      </c>
      <c r="BK291" s="154">
        <f>ROUND(I291*H291,2)</f>
        <v>0</v>
      </c>
      <c r="BL291" s="18" t="s">
        <v>204</v>
      </c>
      <c r="BM291" s="262" t="s">
        <v>3548</v>
      </c>
    </row>
    <row r="292" spans="1:65" s="2" customFormat="1" ht="24.15" customHeight="1">
      <c r="A292" s="41"/>
      <c r="B292" s="42"/>
      <c r="C292" s="275" t="s">
        <v>1511</v>
      </c>
      <c r="D292" s="275" t="s">
        <v>210</v>
      </c>
      <c r="E292" s="276" t="s">
        <v>3549</v>
      </c>
      <c r="F292" s="277" t="s">
        <v>3550</v>
      </c>
      <c r="G292" s="278" t="s">
        <v>219</v>
      </c>
      <c r="H292" s="279">
        <v>300</v>
      </c>
      <c r="I292" s="280"/>
      <c r="J292" s="281">
        <f>ROUND(I292*H292,2)</f>
        <v>0</v>
      </c>
      <c r="K292" s="282"/>
      <c r="L292" s="283"/>
      <c r="M292" s="284" t="s">
        <v>1</v>
      </c>
      <c r="N292" s="285" t="s">
        <v>47</v>
      </c>
      <c r="O292" s="94"/>
      <c r="P292" s="260">
        <f>O292*H292</f>
        <v>0</v>
      </c>
      <c r="Q292" s="260">
        <v>0</v>
      </c>
      <c r="R292" s="260">
        <f>Q292*H292</f>
        <v>0</v>
      </c>
      <c r="S292" s="260">
        <v>0</v>
      </c>
      <c r="T292" s="261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62" t="s">
        <v>213</v>
      </c>
      <c r="AT292" s="262" t="s">
        <v>210</v>
      </c>
      <c r="AU292" s="262" t="s">
        <v>92</v>
      </c>
      <c r="AY292" s="18" t="s">
        <v>198</v>
      </c>
      <c r="BE292" s="154">
        <f>IF(N292="základní",J292,0)</f>
        <v>0</v>
      </c>
      <c r="BF292" s="154">
        <f>IF(N292="snížená",J292,0)</f>
        <v>0</v>
      </c>
      <c r="BG292" s="154">
        <f>IF(N292="zákl. přenesená",J292,0)</f>
        <v>0</v>
      </c>
      <c r="BH292" s="154">
        <f>IF(N292="sníž. přenesená",J292,0)</f>
        <v>0</v>
      </c>
      <c r="BI292" s="154">
        <f>IF(N292="nulová",J292,0)</f>
        <v>0</v>
      </c>
      <c r="BJ292" s="18" t="s">
        <v>90</v>
      </c>
      <c r="BK292" s="154">
        <f>ROUND(I292*H292,2)</f>
        <v>0</v>
      </c>
      <c r="BL292" s="18" t="s">
        <v>204</v>
      </c>
      <c r="BM292" s="262" t="s">
        <v>3551</v>
      </c>
    </row>
    <row r="293" spans="1:65" s="2" customFormat="1" ht="16.5" customHeight="1">
      <c r="A293" s="41"/>
      <c r="B293" s="42"/>
      <c r="C293" s="250" t="s">
        <v>1515</v>
      </c>
      <c r="D293" s="250" t="s">
        <v>200</v>
      </c>
      <c r="E293" s="251" t="s">
        <v>3552</v>
      </c>
      <c r="F293" s="252" t="s">
        <v>3553</v>
      </c>
      <c r="G293" s="253" t="s">
        <v>219</v>
      </c>
      <c r="H293" s="254">
        <v>40</v>
      </c>
      <c r="I293" s="255"/>
      <c r="J293" s="256">
        <f>ROUND(I293*H293,2)</f>
        <v>0</v>
      </c>
      <c r="K293" s="257"/>
      <c r="L293" s="44"/>
      <c r="M293" s="258" t="s">
        <v>1</v>
      </c>
      <c r="N293" s="259" t="s">
        <v>47</v>
      </c>
      <c r="O293" s="94"/>
      <c r="P293" s="260">
        <f>O293*H293</f>
        <v>0</v>
      </c>
      <c r="Q293" s="260">
        <v>0</v>
      </c>
      <c r="R293" s="260">
        <f>Q293*H293</f>
        <v>0</v>
      </c>
      <c r="S293" s="260">
        <v>0</v>
      </c>
      <c r="T293" s="261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62" t="s">
        <v>204</v>
      </c>
      <c r="AT293" s="262" t="s">
        <v>200</v>
      </c>
      <c r="AU293" s="262" t="s">
        <v>92</v>
      </c>
      <c r="AY293" s="18" t="s">
        <v>198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8" t="s">
        <v>90</v>
      </c>
      <c r="BK293" s="154">
        <f>ROUND(I293*H293,2)</f>
        <v>0</v>
      </c>
      <c r="BL293" s="18" t="s">
        <v>204</v>
      </c>
      <c r="BM293" s="262" t="s">
        <v>3554</v>
      </c>
    </row>
    <row r="294" spans="1:65" s="2" customFormat="1" ht="16.5" customHeight="1">
      <c r="A294" s="41"/>
      <c r="B294" s="42"/>
      <c r="C294" s="275" t="s">
        <v>1520</v>
      </c>
      <c r="D294" s="275" t="s">
        <v>210</v>
      </c>
      <c r="E294" s="276" t="s">
        <v>3555</v>
      </c>
      <c r="F294" s="277" t="s">
        <v>3556</v>
      </c>
      <c r="G294" s="278" t="s">
        <v>219</v>
      </c>
      <c r="H294" s="279">
        <v>40</v>
      </c>
      <c r="I294" s="280"/>
      <c r="J294" s="281">
        <f>ROUND(I294*H294,2)</f>
        <v>0</v>
      </c>
      <c r="K294" s="282"/>
      <c r="L294" s="283"/>
      <c r="M294" s="284" t="s">
        <v>1</v>
      </c>
      <c r="N294" s="285" t="s">
        <v>47</v>
      </c>
      <c r="O294" s="94"/>
      <c r="P294" s="260">
        <f>O294*H294</f>
        <v>0</v>
      </c>
      <c r="Q294" s="260">
        <v>0</v>
      </c>
      <c r="R294" s="260">
        <f>Q294*H294</f>
        <v>0</v>
      </c>
      <c r="S294" s="260">
        <v>0</v>
      </c>
      <c r="T294" s="261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62" t="s">
        <v>213</v>
      </c>
      <c r="AT294" s="262" t="s">
        <v>210</v>
      </c>
      <c r="AU294" s="262" t="s">
        <v>92</v>
      </c>
      <c r="AY294" s="18" t="s">
        <v>198</v>
      </c>
      <c r="BE294" s="154">
        <f>IF(N294="základní",J294,0)</f>
        <v>0</v>
      </c>
      <c r="BF294" s="154">
        <f>IF(N294="snížená",J294,0)</f>
        <v>0</v>
      </c>
      <c r="BG294" s="154">
        <f>IF(N294="zákl. přenesená",J294,0)</f>
        <v>0</v>
      </c>
      <c r="BH294" s="154">
        <f>IF(N294="sníž. přenesená",J294,0)</f>
        <v>0</v>
      </c>
      <c r="BI294" s="154">
        <f>IF(N294="nulová",J294,0)</f>
        <v>0</v>
      </c>
      <c r="BJ294" s="18" t="s">
        <v>90</v>
      </c>
      <c r="BK294" s="154">
        <f>ROUND(I294*H294,2)</f>
        <v>0</v>
      </c>
      <c r="BL294" s="18" t="s">
        <v>204</v>
      </c>
      <c r="BM294" s="262" t="s">
        <v>3557</v>
      </c>
    </row>
    <row r="295" spans="1:65" s="2" customFormat="1" ht="16.5" customHeight="1">
      <c r="A295" s="41"/>
      <c r="B295" s="42"/>
      <c r="C295" s="275" t="s">
        <v>2889</v>
      </c>
      <c r="D295" s="275" t="s">
        <v>210</v>
      </c>
      <c r="E295" s="276" t="s">
        <v>3558</v>
      </c>
      <c r="F295" s="277" t="s">
        <v>3559</v>
      </c>
      <c r="G295" s="278" t="s">
        <v>363</v>
      </c>
      <c r="H295" s="279">
        <v>40</v>
      </c>
      <c r="I295" s="280"/>
      <c r="J295" s="281">
        <f>ROUND(I295*H295,2)</f>
        <v>0</v>
      </c>
      <c r="K295" s="282"/>
      <c r="L295" s="283"/>
      <c r="M295" s="284" t="s">
        <v>1</v>
      </c>
      <c r="N295" s="285" t="s">
        <v>47</v>
      </c>
      <c r="O295" s="94"/>
      <c r="P295" s="260">
        <f>O295*H295</f>
        <v>0</v>
      </c>
      <c r="Q295" s="260">
        <v>0</v>
      </c>
      <c r="R295" s="260">
        <f>Q295*H295</f>
        <v>0</v>
      </c>
      <c r="S295" s="260">
        <v>0</v>
      </c>
      <c r="T295" s="261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2" t="s">
        <v>213</v>
      </c>
      <c r="AT295" s="262" t="s">
        <v>210</v>
      </c>
      <c r="AU295" s="262" t="s">
        <v>92</v>
      </c>
      <c r="AY295" s="18" t="s">
        <v>198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8" t="s">
        <v>90</v>
      </c>
      <c r="BK295" s="154">
        <f>ROUND(I295*H295,2)</f>
        <v>0</v>
      </c>
      <c r="BL295" s="18" t="s">
        <v>204</v>
      </c>
      <c r="BM295" s="262" t="s">
        <v>3560</v>
      </c>
    </row>
    <row r="296" spans="1:65" s="2" customFormat="1" ht="24.15" customHeight="1">
      <c r="A296" s="41"/>
      <c r="B296" s="42"/>
      <c r="C296" s="250" t="s">
        <v>2894</v>
      </c>
      <c r="D296" s="250" t="s">
        <v>200</v>
      </c>
      <c r="E296" s="251" t="s">
        <v>3561</v>
      </c>
      <c r="F296" s="252" t="s">
        <v>3562</v>
      </c>
      <c r="G296" s="253" t="s">
        <v>363</v>
      </c>
      <c r="H296" s="254">
        <v>80</v>
      </c>
      <c r="I296" s="255"/>
      <c r="J296" s="256">
        <f>ROUND(I296*H296,2)</f>
        <v>0</v>
      </c>
      <c r="K296" s="257"/>
      <c r="L296" s="44"/>
      <c r="M296" s="258" t="s">
        <v>1</v>
      </c>
      <c r="N296" s="259" t="s">
        <v>47</v>
      </c>
      <c r="O296" s="94"/>
      <c r="P296" s="260">
        <f>O296*H296</f>
        <v>0</v>
      </c>
      <c r="Q296" s="260">
        <v>0</v>
      </c>
      <c r="R296" s="260">
        <f>Q296*H296</f>
        <v>0</v>
      </c>
      <c r="S296" s="260">
        <v>0</v>
      </c>
      <c r="T296" s="261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62" t="s">
        <v>204</v>
      </c>
      <c r="AT296" s="262" t="s">
        <v>200</v>
      </c>
      <c r="AU296" s="262" t="s">
        <v>92</v>
      </c>
      <c r="AY296" s="18" t="s">
        <v>198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8" t="s">
        <v>90</v>
      </c>
      <c r="BK296" s="154">
        <f>ROUND(I296*H296,2)</f>
        <v>0</v>
      </c>
      <c r="BL296" s="18" t="s">
        <v>204</v>
      </c>
      <c r="BM296" s="262" t="s">
        <v>3563</v>
      </c>
    </row>
    <row r="297" spans="1:65" s="2" customFormat="1" ht="16.5" customHeight="1">
      <c r="A297" s="41"/>
      <c r="B297" s="42"/>
      <c r="C297" s="275" t="s">
        <v>1124</v>
      </c>
      <c r="D297" s="275" t="s">
        <v>210</v>
      </c>
      <c r="E297" s="276" t="s">
        <v>3564</v>
      </c>
      <c r="F297" s="277" t="s">
        <v>3565</v>
      </c>
      <c r="G297" s="278" t="s">
        <v>363</v>
      </c>
      <c r="H297" s="279">
        <v>80</v>
      </c>
      <c r="I297" s="280"/>
      <c r="J297" s="281">
        <f>ROUND(I297*H297,2)</f>
        <v>0</v>
      </c>
      <c r="K297" s="282"/>
      <c r="L297" s="283"/>
      <c r="M297" s="284" t="s">
        <v>1</v>
      </c>
      <c r="N297" s="285" t="s">
        <v>47</v>
      </c>
      <c r="O297" s="94"/>
      <c r="P297" s="260">
        <f>O297*H297</f>
        <v>0</v>
      </c>
      <c r="Q297" s="260">
        <v>0</v>
      </c>
      <c r="R297" s="260">
        <f>Q297*H297</f>
        <v>0</v>
      </c>
      <c r="S297" s="260">
        <v>0</v>
      </c>
      <c r="T297" s="261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62" t="s">
        <v>213</v>
      </c>
      <c r="AT297" s="262" t="s">
        <v>210</v>
      </c>
      <c r="AU297" s="262" t="s">
        <v>92</v>
      </c>
      <c r="AY297" s="18" t="s">
        <v>198</v>
      </c>
      <c r="BE297" s="154">
        <f>IF(N297="základní",J297,0)</f>
        <v>0</v>
      </c>
      <c r="BF297" s="154">
        <f>IF(N297="snížená",J297,0)</f>
        <v>0</v>
      </c>
      <c r="BG297" s="154">
        <f>IF(N297="zákl. přenesená",J297,0)</f>
        <v>0</v>
      </c>
      <c r="BH297" s="154">
        <f>IF(N297="sníž. přenesená",J297,0)</f>
        <v>0</v>
      </c>
      <c r="BI297" s="154">
        <f>IF(N297="nulová",J297,0)</f>
        <v>0</v>
      </c>
      <c r="BJ297" s="18" t="s">
        <v>90</v>
      </c>
      <c r="BK297" s="154">
        <f>ROUND(I297*H297,2)</f>
        <v>0</v>
      </c>
      <c r="BL297" s="18" t="s">
        <v>204</v>
      </c>
      <c r="BM297" s="262" t="s">
        <v>3566</v>
      </c>
    </row>
    <row r="298" spans="1:65" s="2" customFormat="1" ht="24.15" customHeight="1">
      <c r="A298" s="41"/>
      <c r="B298" s="42"/>
      <c r="C298" s="250" t="s">
        <v>1128</v>
      </c>
      <c r="D298" s="250" t="s">
        <v>200</v>
      </c>
      <c r="E298" s="251" t="s">
        <v>3567</v>
      </c>
      <c r="F298" s="252" t="s">
        <v>3568</v>
      </c>
      <c r="G298" s="253" t="s">
        <v>363</v>
      </c>
      <c r="H298" s="254">
        <v>13000</v>
      </c>
      <c r="I298" s="255"/>
      <c r="J298" s="256">
        <f>ROUND(I298*H298,2)</f>
        <v>0</v>
      </c>
      <c r="K298" s="257"/>
      <c r="L298" s="44"/>
      <c r="M298" s="258" t="s">
        <v>1</v>
      </c>
      <c r="N298" s="259" t="s">
        <v>47</v>
      </c>
      <c r="O298" s="94"/>
      <c r="P298" s="260">
        <f>O298*H298</f>
        <v>0</v>
      </c>
      <c r="Q298" s="260">
        <v>0</v>
      </c>
      <c r="R298" s="260">
        <f>Q298*H298</f>
        <v>0</v>
      </c>
      <c r="S298" s="260">
        <v>0</v>
      </c>
      <c r="T298" s="261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2" t="s">
        <v>204</v>
      </c>
      <c r="AT298" s="262" t="s">
        <v>200</v>
      </c>
      <c r="AU298" s="262" t="s">
        <v>92</v>
      </c>
      <c r="AY298" s="18" t="s">
        <v>198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8" t="s">
        <v>90</v>
      </c>
      <c r="BK298" s="154">
        <f>ROUND(I298*H298,2)</f>
        <v>0</v>
      </c>
      <c r="BL298" s="18" t="s">
        <v>204</v>
      </c>
      <c r="BM298" s="262" t="s">
        <v>3569</v>
      </c>
    </row>
    <row r="299" spans="1:65" s="2" customFormat="1" ht="24.15" customHeight="1">
      <c r="A299" s="41"/>
      <c r="B299" s="42"/>
      <c r="C299" s="275" t="s">
        <v>1132</v>
      </c>
      <c r="D299" s="275" t="s">
        <v>210</v>
      </c>
      <c r="E299" s="276" t="s">
        <v>3570</v>
      </c>
      <c r="F299" s="277" t="s">
        <v>3571</v>
      </c>
      <c r="G299" s="278" t="s">
        <v>363</v>
      </c>
      <c r="H299" s="279">
        <v>13000</v>
      </c>
      <c r="I299" s="280"/>
      <c r="J299" s="281">
        <f>ROUND(I299*H299,2)</f>
        <v>0</v>
      </c>
      <c r="K299" s="282"/>
      <c r="L299" s="283"/>
      <c r="M299" s="284" t="s">
        <v>1</v>
      </c>
      <c r="N299" s="285" t="s">
        <v>47</v>
      </c>
      <c r="O299" s="94"/>
      <c r="P299" s="260">
        <f>O299*H299</f>
        <v>0</v>
      </c>
      <c r="Q299" s="260">
        <v>0</v>
      </c>
      <c r="R299" s="260">
        <f>Q299*H299</f>
        <v>0</v>
      </c>
      <c r="S299" s="260">
        <v>0</v>
      </c>
      <c r="T299" s="261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62" t="s">
        <v>213</v>
      </c>
      <c r="AT299" s="262" t="s">
        <v>210</v>
      </c>
      <c r="AU299" s="262" t="s">
        <v>92</v>
      </c>
      <c r="AY299" s="18" t="s">
        <v>198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8" t="s">
        <v>90</v>
      </c>
      <c r="BK299" s="154">
        <f>ROUND(I299*H299,2)</f>
        <v>0</v>
      </c>
      <c r="BL299" s="18" t="s">
        <v>204</v>
      </c>
      <c r="BM299" s="262" t="s">
        <v>3572</v>
      </c>
    </row>
    <row r="300" spans="1:65" s="2" customFormat="1" ht="21.75" customHeight="1">
      <c r="A300" s="41"/>
      <c r="B300" s="42"/>
      <c r="C300" s="250" t="s">
        <v>1137</v>
      </c>
      <c r="D300" s="250" t="s">
        <v>200</v>
      </c>
      <c r="E300" s="251" t="s">
        <v>3573</v>
      </c>
      <c r="F300" s="252" t="s">
        <v>3574</v>
      </c>
      <c r="G300" s="253" t="s">
        <v>363</v>
      </c>
      <c r="H300" s="254">
        <v>100</v>
      </c>
      <c r="I300" s="255"/>
      <c r="J300" s="256">
        <f>ROUND(I300*H300,2)</f>
        <v>0</v>
      </c>
      <c r="K300" s="257"/>
      <c r="L300" s="44"/>
      <c r="M300" s="258" t="s">
        <v>1</v>
      </c>
      <c r="N300" s="259" t="s">
        <v>47</v>
      </c>
      <c r="O300" s="94"/>
      <c r="P300" s="260">
        <f>O300*H300</f>
        <v>0</v>
      </c>
      <c r="Q300" s="260">
        <v>0</v>
      </c>
      <c r="R300" s="260">
        <f>Q300*H300</f>
        <v>0</v>
      </c>
      <c r="S300" s="260">
        <v>0</v>
      </c>
      <c r="T300" s="261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2" t="s">
        <v>204</v>
      </c>
      <c r="AT300" s="262" t="s">
        <v>200</v>
      </c>
      <c r="AU300" s="262" t="s">
        <v>92</v>
      </c>
      <c r="AY300" s="18" t="s">
        <v>198</v>
      </c>
      <c r="BE300" s="154">
        <f>IF(N300="základní",J300,0)</f>
        <v>0</v>
      </c>
      <c r="BF300" s="154">
        <f>IF(N300="snížená",J300,0)</f>
        <v>0</v>
      </c>
      <c r="BG300" s="154">
        <f>IF(N300="zákl. přenesená",J300,0)</f>
        <v>0</v>
      </c>
      <c r="BH300" s="154">
        <f>IF(N300="sníž. přenesená",J300,0)</f>
        <v>0</v>
      </c>
      <c r="BI300" s="154">
        <f>IF(N300="nulová",J300,0)</f>
        <v>0</v>
      </c>
      <c r="BJ300" s="18" t="s">
        <v>90</v>
      </c>
      <c r="BK300" s="154">
        <f>ROUND(I300*H300,2)</f>
        <v>0</v>
      </c>
      <c r="BL300" s="18" t="s">
        <v>204</v>
      </c>
      <c r="BM300" s="262" t="s">
        <v>3575</v>
      </c>
    </row>
    <row r="301" spans="1:65" s="2" customFormat="1" ht="16.5" customHeight="1">
      <c r="A301" s="41"/>
      <c r="B301" s="42"/>
      <c r="C301" s="250" t="s">
        <v>2911</v>
      </c>
      <c r="D301" s="250" t="s">
        <v>200</v>
      </c>
      <c r="E301" s="251" t="s">
        <v>3576</v>
      </c>
      <c r="F301" s="252" t="s">
        <v>3577</v>
      </c>
      <c r="G301" s="253" t="s">
        <v>219</v>
      </c>
      <c r="H301" s="254">
        <v>8000</v>
      </c>
      <c r="I301" s="255"/>
      <c r="J301" s="256">
        <f>ROUND(I301*H301,2)</f>
        <v>0</v>
      </c>
      <c r="K301" s="257"/>
      <c r="L301" s="44"/>
      <c r="M301" s="258" t="s">
        <v>1</v>
      </c>
      <c r="N301" s="259" t="s">
        <v>47</v>
      </c>
      <c r="O301" s="94"/>
      <c r="P301" s="260">
        <f>O301*H301</f>
        <v>0</v>
      </c>
      <c r="Q301" s="260">
        <v>0</v>
      </c>
      <c r="R301" s="260">
        <f>Q301*H301</f>
        <v>0</v>
      </c>
      <c r="S301" s="260">
        <v>0</v>
      </c>
      <c r="T301" s="261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2" t="s">
        <v>204</v>
      </c>
      <c r="AT301" s="262" t="s">
        <v>200</v>
      </c>
      <c r="AU301" s="262" t="s">
        <v>92</v>
      </c>
      <c r="AY301" s="18" t="s">
        <v>198</v>
      </c>
      <c r="BE301" s="154">
        <f>IF(N301="základní",J301,0)</f>
        <v>0</v>
      </c>
      <c r="BF301" s="154">
        <f>IF(N301="snížená",J301,0)</f>
        <v>0</v>
      </c>
      <c r="BG301" s="154">
        <f>IF(N301="zákl. přenesená",J301,0)</f>
        <v>0</v>
      </c>
      <c r="BH301" s="154">
        <f>IF(N301="sníž. přenesená",J301,0)</f>
        <v>0</v>
      </c>
      <c r="BI301" s="154">
        <f>IF(N301="nulová",J301,0)</f>
        <v>0</v>
      </c>
      <c r="BJ301" s="18" t="s">
        <v>90</v>
      </c>
      <c r="BK301" s="154">
        <f>ROUND(I301*H301,2)</f>
        <v>0</v>
      </c>
      <c r="BL301" s="18" t="s">
        <v>204</v>
      </c>
      <c r="BM301" s="262" t="s">
        <v>3578</v>
      </c>
    </row>
    <row r="302" spans="1:65" s="2" customFormat="1" ht="21.75" customHeight="1">
      <c r="A302" s="41"/>
      <c r="B302" s="42"/>
      <c r="C302" s="250" t="s">
        <v>2915</v>
      </c>
      <c r="D302" s="250" t="s">
        <v>200</v>
      </c>
      <c r="E302" s="251" t="s">
        <v>3579</v>
      </c>
      <c r="F302" s="252" t="s">
        <v>3580</v>
      </c>
      <c r="G302" s="253" t="s">
        <v>219</v>
      </c>
      <c r="H302" s="254">
        <v>50</v>
      </c>
      <c r="I302" s="255"/>
      <c r="J302" s="256">
        <f>ROUND(I302*H302,2)</f>
        <v>0</v>
      </c>
      <c r="K302" s="257"/>
      <c r="L302" s="44"/>
      <c r="M302" s="258" t="s">
        <v>1</v>
      </c>
      <c r="N302" s="259" t="s">
        <v>47</v>
      </c>
      <c r="O302" s="94"/>
      <c r="P302" s="260">
        <f>O302*H302</f>
        <v>0</v>
      </c>
      <c r="Q302" s="260">
        <v>0</v>
      </c>
      <c r="R302" s="260">
        <f>Q302*H302</f>
        <v>0</v>
      </c>
      <c r="S302" s="260">
        <v>0</v>
      </c>
      <c r="T302" s="261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62" t="s">
        <v>204</v>
      </c>
      <c r="AT302" s="262" t="s">
        <v>200</v>
      </c>
      <c r="AU302" s="262" t="s">
        <v>92</v>
      </c>
      <c r="AY302" s="18" t="s">
        <v>198</v>
      </c>
      <c r="BE302" s="154">
        <f>IF(N302="základní",J302,0)</f>
        <v>0</v>
      </c>
      <c r="BF302" s="154">
        <f>IF(N302="snížená",J302,0)</f>
        <v>0</v>
      </c>
      <c r="BG302" s="154">
        <f>IF(N302="zákl. přenesená",J302,0)</f>
        <v>0</v>
      </c>
      <c r="BH302" s="154">
        <f>IF(N302="sníž. přenesená",J302,0)</f>
        <v>0</v>
      </c>
      <c r="BI302" s="154">
        <f>IF(N302="nulová",J302,0)</f>
        <v>0</v>
      </c>
      <c r="BJ302" s="18" t="s">
        <v>90</v>
      </c>
      <c r="BK302" s="154">
        <f>ROUND(I302*H302,2)</f>
        <v>0</v>
      </c>
      <c r="BL302" s="18" t="s">
        <v>204</v>
      </c>
      <c r="BM302" s="262" t="s">
        <v>3581</v>
      </c>
    </row>
    <row r="303" spans="1:65" s="2" customFormat="1" ht="24.15" customHeight="1">
      <c r="A303" s="41"/>
      <c r="B303" s="42"/>
      <c r="C303" s="250" t="s">
        <v>1323</v>
      </c>
      <c r="D303" s="250" t="s">
        <v>200</v>
      </c>
      <c r="E303" s="251" t="s">
        <v>3582</v>
      </c>
      <c r="F303" s="252" t="s">
        <v>3583</v>
      </c>
      <c r="G303" s="253" t="s">
        <v>363</v>
      </c>
      <c r="H303" s="254">
        <v>5</v>
      </c>
      <c r="I303" s="255"/>
      <c r="J303" s="256">
        <f>ROUND(I303*H303,2)</f>
        <v>0</v>
      </c>
      <c r="K303" s="257"/>
      <c r="L303" s="44"/>
      <c r="M303" s="258" t="s">
        <v>1</v>
      </c>
      <c r="N303" s="259" t="s">
        <v>47</v>
      </c>
      <c r="O303" s="94"/>
      <c r="P303" s="260">
        <f>O303*H303</f>
        <v>0</v>
      </c>
      <c r="Q303" s="260">
        <v>0</v>
      </c>
      <c r="R303" s="260">
        <f>Q303*H303</f>
        <v>0</v>
      </c>
      <c r="S303" s="260">
        <v>0</v>
      </c>
      <c r="T303" s="261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2" t="s">
        <v>204</v>
      </c>
      <c r="AT303" s="262" t="s">
        <v>200</v>
      </c>
      <c r="AU303" s="262" t="s">
        <v>92</v>
      </c>
      <c r="AY303" s="18" t="s">
        <v>198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8" t="s">
        <v>90</v>
      </c>
      <c r="BK303" s="154">
        <f>ROUND(I303*H303,2)</f>
        <v>0</v>
      </c>
      <c r="BL303" s="18" t="s">
        <v>204</v>
      </c>
      <c r="BM303" s="262" t="s">
        <v>3584</v>
      </c>
    </row>
    <row r="304" spans="1:65" s="2" customFormat="1" ht="16.5" customHeight="1">
      <c r="A304" s="41"/>
      <c r="B304" s="42"/>
      <c r="C304" s="275" t="s">
        <v>1328</v>
      </c>
      <c r="D304" s="275" t="s">
        <v>210</v>
      </c>
      <c r="E304" s="276" t="s">
        <v>3585</v>
      </c>
      <c r="F304" s="277" t="s">
        <v>3586</v>
      </c>
      <c r="G304" s="278" t="s">
        <v>363</v>
      </c>
      <c r="H304" s="279">
        <v>5</v>
      </c>
      <c r="I304" s="280"/>
      <c r="J304" s="281">
        <f>ROUND(I304*H304,2)</f>
        <v>0</v>
      </c>
      <c r="K304" s="282"/>
      <c r="L304" s="283"/>
      <c r="M304" s="284" t="s">
        <v>1</v>
      </c>
      <c r="N304" s="285" t="s">
        <v>47</v>
      </c>
      <c r="O304" s="94"/>
      <c r="P304" s="260">
        <f>O304*H304</f>
        <v>0</v>
      </c>
      <c r="Q304" s="260">
        <v>0</v>
      </c>
      <c r="R304" s="260">
        <f>Q304*H304</f>
        <v>0</v>
      </c>
      <c r="S304" s="260">
        <v>0</v>
      </c>
      <c r="T304" s="261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62" t="s">
        <v>213</v>
      </c>
      <c r="AT304" s="262" t="s">
        <v>210</v>
      </c>
      <c r="AU304" s="262" t="s">
        <v>92</v>
      </c>
      <c r="AY304" s="18" t="s">
        <v>198</v>
      </c>
      <c r="BE304" s="154">
        <f>IF(N304="základní",J304,0)</f>
        <v>0</v>
      </c>
      <c r="BF304" s="154">
        <f>IF(N304="snížená",J304,0)</f>
        <v>0</v>
      </c>
      <c r="BG304" s="154">
        <f>IF(N304="zákl. přenesená",J304,0)</f>
        <v>0</v>
      </c>
      <c r="BH304" s="154">
        <f>IF(N304="sníž. přenesená",J304,0)</f>
        <v>0</v>
      </c>
      <c r="BI304" s="154">
        <f>IF(N304="nulová",J304,0)</f>
        <v>0</v>
      </c>
      <c r="BJ304" s="18" t="s">
        <v>90</v>
      </c>
      <c r="BK304" s="154">
        <f>ROUND(I304*H304,2)</f>
        <v>0</v>
      </c>
      <c r="BL304" s="18" t="s">
        <v>204</v>
      </c>
      <c r="BM304" s="262" t="s">
        <v>3587</v>
      </c>
    </row>
    <row r="305" spans="1:65" s="2" customFormat="1" ht="24.15" customHeight="1">
      <c r="A305" s="41"/>
      <c r="B305" s="42"/>
      <c r="C305" s="250" t="s">
        <v>1332</v>
      </c>
      <c r="D305" s="250" t="s">
        <v>200</v>
      </c>
      <c r="E305" s="251" t="s">
        <v>3588</v>
      </c>
      <c r="F305" s="252" t="s">
        <v>3589</v>
      </c>
      <c r="G305" s="253" t="s">
        <v>363</v>
      </c>
      <c r="H305" s="254">
        <v>4</v>
      </c>
      <c r="I305" s="255"/>
      <c r="J305" s="256">
        <f>ROUND(I305*H305,2)</f>
        <v>0</v>
      </c>
      <c r="K305" s="257"/>
      <c r="L305" s="44"/>
      <c r="M305" s="258" t="s">
        <v>1</v>
      </c>
      <c r="N305" s="259" t="s">
        <v>47</v>
      </c>
      <c r="O305" s="94"/>
      <c r="P305" s="260">
        <f>O305*H305</f>
        <v>0</v>
      </c>
      <c r="Q305" s="260">
        <v>0</v>
      </c>
      <c r="R305" s="260">
        <f>Q305*H305</f>
        <v>0</v>
      </c>
      <c r="S305" s="260">
        <v>0</v>
      </c>
      <c r="T305" s="261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62" t="s">
        <v>204</v>
      </c>
      <c r="AT305" s="262" t="s">
        <v>200</v>
      </c>
      <c r="AU305" s="262" t="s">
        <v>92</v>
      </c>
      <c r="AY305" s="18" t="s">
        <v>198</v>
      </c>
      <c r="BE305" s="154">
        <f>IF(N305="základní",J305,0)</f>
        <v>0</v>
      </c>
      <c r="BF305" s="154">
        <f>IF(N305="snížená",J305,0)</f>
        <v>0</v>
      </c>
      <c r="BG305" s="154">
        <f>IF(N305="zákl. přenesená",J305,0)</f>
        <v>0</v>
      </c>
      <c r="BH305" s="154">
        <f>IF(N305="sníž. přenesená",J305,0)</f>
        <v>0</v>
      </c>
      <c r="BI305" s="154">
        <f>IF(N305="nulová",J305,0)</f>
        <v>0</v>
      </c>
      <c r="BJ305" s="18" t="s">
        <v>90</v>
      </c>
      <c r="BK305" s="154">
        <f>ROUND(I305*H305,2)</f>
        <v>0</v>
      </c>
      <c r="BL305" s="18" t="s">
        <v>204</v>
      </c>
      <c r="BM305" s="262" t="s">
        <v>3590</v>
      </c>
    </row>
    <row r="306" spans="1:65" s="2" customFormat="1" ht="16.5" customHeight="1">
      <c r="A306" s="41"/>
      <c r="B306" s="42"/>
      <c r="C306" s="275" t="s">
        <v>1337</v>
      </c>
      <c r="D306" s="275" t="s">
        <v>210</v>
      </c>
      <c r="E306" s="276" t="s">
        <v>3591</v>
      </c>
      <c r="F306" s="277" t="s">
        <v>3592</v>
      </c>
      <c r="G306" s="278" t="s">
        <v>363</v>
      </c>
      <c r="H306" s="279">
        <v>4</v>
      </c>
      <c r="I306" s="280"/>
      <c r="J306" s="281">
        <f>ROUND(I306*H306,2)</f>
        <v>0</v>
      </c>
      <c r="K306" s="282"/>
      <c r="L306" s="283"/>
      <c r="M306" s="284" t="s">
        <v>1</v>
      </c>
      <c r="N306" s="285" t="s">
        <v>47</v>
      </c>
      <c r="O306" s="94"/>
      <c r="P306" s="260">
        <f>O306*H306</f>
        <v>0</v>
      </c>
      <c r="Q306" s="260">
        <v>0</v>
      </c>
      <c r="R306" s="260">
        <f>Q306*H306</f>
        <v>0</v>
      </c>
      <c r="S306" s="260">
        <v>0</v>
      </c>
      <c r="T306" s="261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62" t="s">
        <v>213</v>
      </c>
      <c r="AT306" s="262" t="s">
        <v>210</v>
      </c>
      <c r="AU306" s="262" t="s">
        <v>92</v>
      </c>
      <c r="AY306" s="18" t="s">
        <v>198</v>
      </c>
      <c r="BE306" s="154">
        <f>IF(N306="základní",J306,0)</f>
        <v>0</v>
      </c>
      <c r="BF306" s="154">
        <f>IF(N306="snížená",J306,0)</f>
        <v>0</v>
      </c>
      <c r="BG306" s="154">
        <f>IF(N306="zákl. přenesená",J306,0)</f>
        <v>0</v>
      </c>
      <c r="BH306" s="154">
        <f>IF(N306="sníž. přenesená",J306,0)</f>
        <v>0</v>
      </c>
      <c r="BI306" s="154">
        <f>IF(N306="nulová",J306,0)</f>
        <v>0</v>
      </c>
      <c r="BJ306" s="18" t="s">
        <v>90</v>
      </c>
      <c r="BK306" s="154">
        <f>ROUND(I306*H306,2)</f>
        <v>0</v>
      </c>
      <c r="BL306" s="18" t="s">
        <v>204</v>
      </c>
      <c r="BM306" s="262" t="s">
        <v>3593</v>
      </c>
    </row>
    <row r="307" spans="1:65" s="2" customFormat="1" ht="44.25" customHeight="1">
      <c r="A307" s="41"/>
      <c r="B307" s="42"/>
      <c r="C307" s="250" t="s">
        <v>1341</v>
      </c>
      <c r="D307" s="250" t="s">
        <v>200</v>
      </c>
      <c r="E307" s="251" t="s">
        <v>3594</v>
      </c>
      <c r="F307" s="252" t="s">
        <v>3595</v>
      </c>
      <c r="G307" s="253" t="s">
        <v>363</v>
      </c>
      <c r="H307" s="254">
        <v>5</v>
      </c>
      <c r="I307" s="255"/>
      <c r="J307" s="256">
        <f>ROUND(I307*H307,2)</f>
        <v>0</v>
      </c>
      <c r="K307" s="257"/>
      <c r="L307" s="44"/>
      <c r="M307" s="258" t="s">
        <v>1</v>
      </c>
      <c r="N307" s="259" t="s">
        <v>47</v>
      </c>
      <c r="O307" s="94"/>
      <c r="P307" s="260">
        <f>O307*H307</f>
        <v>0</v>
      </c>
      <c r="Q307" s="260">
        <v>0</v>
      </c>
      <c r="R307" s="260">
        <f>Q307*H307</f>
        <v>0</v>
      </c>
      <c r="S307" s="260">
        <v>0</v>
      </c>
      <c r="T307" s="261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62" t="s">
        <v>204</v>
      </c>
      <c r="AT307" s="262" t="s">
        <v>200</v>
      </c>
      <c r="AU307" s="262" t="s">
        <v>92</v>
      </c>
      <c r="AY307" s="18" t="s">
        <v>198</v>
      </c>
      <c r="BE307" s="154">
        <f>IF(N307="základní",J307,0)</f>
        <v>0</v>
      </c>
      <c r="BF307" s="154">
        <f>IF(N307="snížená",J307,0)</f>
        <v>0</v>
      </c>
      <c r="BG307" s="154">
        <f>IF(N307="zákl. přenesená",J307,0)</f>
        <v>0</v>
      </c>
      <c r="BH307" s="154">
        <f>IF(N307="sníž. přenesená",J307,0)</f>
        <v>0</v>
      </c>
      <c r="BI307" s="154">
        <f>IF(N307="nulová",J307,0)</f>
        <v>0</v>
      </c>
      <c r="BJ307" s="18" t="s">
        <v>90</v>
      </c>
      <c r="BK307" s="154">
        <f>ROUND(I307*H307,2)</f>
        <v>0</v>
      </c>
      <c r="BL307" s="18" t="s">
        <v>204</v>
      </c>
      <c r="BM307" s="262" t="s">
        <v>3596</v>
      </c>
    </row>
    <row r="308" spans="1:65" s="2" customFormat="1" ht="16.5" customHeight="1">
      <c r="A308" s="41"/>
      <c r="B308" s="42"/>
      <c r="C308" s="275" t="s">
        <v>2931</v>
      </c>
      <c r="D308" s="275" t="s">
        <v>210</v>
      </c>
      <c r="E308" s="276" t="s">
        <v>3597</v>
      </c>
      <c r="F308" s="277" t="s">
        <v>3598</v>
      </c>
      <c r="G308" s="278" t="s">
        <v>363</v>
      </c>
      <c r="H308" s="279">
        <v>5</v>
      </c>
      <c r="I308" s="280"/>
      <c r="J308" s="281">
        <f>ROUND(I308*H308,2)</f>
        <v>0</v>
      </c>
      <c r="K308" s="282"/>
      <c r="L308" s="283"/>
      <c r="M308" s="284" t="s">
        <v>1</v>
      </c>
      <c r="N308" s="285" t="s">
        <v>47</v>
      </c>
      <c r="O308" s="94"/>
      <c r="P308" s="260">
        <f>O308*H308</f>
        <v>0</v>
      </c>
      <c r="Q308" s="260">
        <v>0</v>
      </c>
      <c r="R308" s="260">
        <f>Q308*H308</f>
        <v>0</v>
      </c>
      <c r="S308" s="260">
        <v>0</v>
      </c>
      <c r="T308" s="261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62" t="s">
        <v>213</v>
      </c>
      <c r="AT308" s="262" t="s">
        <v>210</v>
      </c>
      <c r="AU308" s="262" t="s">
        <v>92</v>
      </c>
      <c r="AY308" s="18" t="s">
        <v>198</v>
      </c>
      <c r="BE308" s="154">
        <f>IF(N308="základní",J308,0)</f>
        <v>0</v>
      </c>
      <c r="BF308" s="154">
        <f>IF(N308="snížená",J308,0)</f>
        <v>0</v>
      </c>
      <c r="BG308" s="154">
        <f>IF(N308="zákl. přenesená",J308,0)</f>
        <v>0</v>
      </c>
      <c r="BH308" s="154">
        <f>IF(N308="sníž. přenesená",J308,0)</f>
        <v>0</v>
      </c>
      <c r="BI308" s="154">
        <f>IF(N308="nulová",J308,0)</f>
        <v>0</v>
      </c>
      <c r="BJ308" s="18" t="s">
        <v>90</v>
      </c>
      <c r="BK308" s="154">
        <f>ROUND(I308*H308,2)</f>
        <v>0</v>
      </c>
      <c r="BL308" s="18" t="s">
        <v>204</v>
      </c>
      <c r="BM308" s="262" t="s">
        <v>3599</v>
      </c>
    </row>
    <row r="309" spans="1:63" s="12" customFormat="1" ht="22.8" customHeight="1">
      <c r="A309" s="12"/>
      <c r="B309" s="236"/>
      <c r="C309" s="237"/>
      <c r="D309" s="238" t="s">
        <v>81</v>
      </c>
      <c r="E309" s="318" t="s">
        <v>3600</v>
      </c>
      <c r="F309" s="318" t="s">
        <v>142</v>
      </c>
      <c r="G309" s="237"/>
      <c r="H309" s="237"/>
      <c r="I309" s="240"/>
      <c r="J309" s="319">
        <f>BK309</f>
        <v>0</v>
      </c>
      <c r="K309" s="237"/>
      <c r="L309" s="242"/>
      <c r="M309" s="243"/>
      <c r="N309" s="244"/>
      <c r="O309" s="244"/>
      <c r="P309" s="245">
        <f>SUM(P310:P316)</f>
        <v>0</v>
      </c>
      <c r="Q309" s="244"/>
      <c r="R309" s="245">
        <f>SUM(R310:R316)</f>
        <v>0</v>
      </c>
      <c r="S309" s="244"/>
      <c r="T309" s="246">
        <f>SUM(T310:T316)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47" t="s">
        <v>90</v>
      </c>
      <c r="AT309" s="248" t="s">
        <v>81</v>
      </c>
      <c r="AU309" s="248" t="s">
        <v>90</v>
      </c>
      <c r="AY309" s="247" t="s">
        <v>198</v>
      </c>
      <c r="BK309" s="249">
        <f>SUM(BK310:BK316)</f>
        <v>0</v>
      </c>
    </row>
    <row r="310" spans="1:65" s="2" customFormat="1" ht="16.5" customHeight="1">
      <c r="A310" s="41"/>
      <c r="B310" s="42"/>
      <c r="C310" s="250" t="s">
        <v>1345</v>
      </c>
      <c r="D310" s="250" t="s">
        <v>200</v>
      </c>
      <c r="E310" s="251" t="s">
        <v>3601</v>
      </c>
      <c r="F310" s="252" t="s">
        <v>3602</v>
      </c>
      <c r="G310" s="253" t="s">
        <v>3603</v>
      </c>
      <c r="H310" s="254">
        <v>1</v>
      </c>
      <c r="I310" s="255"/>
      <c r="J310" s="256">
        <f>ROUND(I310*H310,2)</f>
        <v>0</v>
      </c>
      <c r="K310" s="257"/>
      <c r="L310" s="44"/>
      <c r="M310" s="258" t="s">
        <v>1</v>
      </c>
      <c r="N310" s="259" t="s">
        <v>47</v>
      </c>
      <c r="O310" s="94"/>
      <c r="P310" s="260">
        <f>O310*H310</f>
        <v>0</v>
      </c>
      <c r="Q310" s="260">
        <v>0</v>
      </c>
      <c r="R310" s="260">
        <f>Q310*H310</f>
        <v>0</v>
      </c>
      <c r="S310" s="260">
        <v>0</v>
      </c>
      <c r="T310" s="261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62" t="s">
        <v>204</v>
      </c>
      <c r="AT310" s="262" t="s">
        <v>200</v>
      </c>
      <c r="AU310" s="262" t="s">
        <v>92</v>
      </c>
      <c r="AY310" s="18" t="s">
        <v>198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8" t="s">
        <v>90</v>
      </c>
      <c r="BK310" s="154">
        <f>ROUND(I310*H310,2)</f>
        <v>0</v>
      </c>
      <c r="BL310" s="18" t="s">
        <v>204</v>
      </c>
      <c r="BM310" s="262" t="s">
        <v>3604</v>
      </c>
    </row>
    <row r="311" spans="1:65" s="2" customFormat="1" ht="16.5" customHeight="1">
      <c r="A311" s="41"/>
      <c r="B311" s="42"/>
      <c r="C311" s="250" t="s">
        <v>3605</v>
      </c>
      <c r="D311" s="250" t="s">
        <v>200</v>
      </c>
      <c r="E311" s="251" t="s">
        <v>3606</v>
      </c>
      <c r="F311" s="252" t="s">
        <v>3607</v>
      </c>
      <c r="G311" s="253" t="s">
        <v>3603</v>
      </c>
      <c r="H311" s="254">
        <v>1</v>
      </c>
      <c r="I311" s="255"/>
      <c r="J311" s="256">
        <f>ROUND(I311*H311,2)</f>
        <v>0</v>
      </c>
      <c r="K311" s="257"/>
      <c r="L311" s="44"/>
      <c r="M311" s="258" t="s">
        <v>1</v>
      </c>
      <c r="N311" s="259" t="s">
        <v>47</v>
      </c>
      <c r="O311" s="94"/>
      <c r="P311" s="260">
        <f>O311*H311</f>
        <v>0</v>
      </c>
      <c r="Q311" s="260">
        <v>0</v>
      </c>
      <c r="R311" s="260">
        <f>Q311*H311</f>
        <v>0</v>
      </c>
      <c r="S311" s="260">
        <v>0</v>
      </c>
      <c r="T311" s="261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62" t="s">
        <v>204</v>
      </c>
      <c r="AT311" s="262" t="s">
        <v>200</v>
      </c>
      <c r="AU311" s="262" t="s">
        <v>92</v>
      </c>
      <c r="AY311" s="18" t="s">
        <v>198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8" t="s">
        <v>90</v>
      </c>
      <c r="BK311" s="154">
        <f>ROUND(I311*H311,2)</f>
        <v>0</v>
      </c>
      <c r="BL311" s="18" t="s">
        <v>204</v>
      </c>
      <c r="BM311" s="262" t="s">
        <v>3608</v>
      </c>
    </row>
    <row r="312" spans="1:65" s="2" customFormat="1" ht="24.15" customHeight="1">
      <c r="A312" s="41"/>
      <c r="B312" s="42"/>
      <c r="C312" s="250" t="s">
        <v>1349</v>
      </c>
      <c r="D312" s="250" t="s">
        <v>200</v>
      </c>
      <c r="E312" s="251" t="s">
        <v>3609</v>
      </c>
      <c r="F312" s="252" t="s">
        <v>3610</v>
      </c>
      <c r="G312" s="253" t="s">
        <v>2354</v>
      </c>
      <c r="H312" s="254">
        <v>80</v>
      </c>
      <c r="I312" s="255"/>
      <c r="J312" s="256">
        <f>ROUND(I312*H312,2)</f>
        <v>0</v>
      </c>
      <c r="K312" s="257"/>
      <c r="L312" s="44"/>
      <c r="M312" s="258" t="s">
        <v>1</v>
      </c>
      <c r="N312" s="259" t="s">
        <v>47</v>
      </c>
      <c r="O312" s="94"/>
      <c r="P312" s="260">
        <f>O312*H312</f>
        <v>0</v>
      </c>
      <c r="Q312" s="260">
        <v>0</v>
      </c>
      <c r="R312" s="260">
        <f>Q312*H312</f>
        <v>0</v>
      </c>
      <c r="S312" s="260">
        <v>0</v>
      </c>
      <c r="T312" s="261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62" t="s">
        <v>204</v>
      </c>
      <c r="AT312" s="262" t="s">
        <v>200</v>
      </c>
      <c r="AU312" s="262" t="s">
        <v>92</v>
      </c>
      <c r="AY312" s="18" t="s">
        <v>198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8" t="s">
        <v>90</v>
      </c>
      <c r="BK312" s="154">
        <f>ROUND(I312*H312,2)</f>
        <v>0</v>
      </c>
      <c r="BL312" s="18" t="s">
        <v>204</v>
      </c>
      <c r="BM312" s="262" t="s">
        <v>3611</v>
      </c>
    </row>
    <row r="313" spans="1:65" s="2" customFormat="1" ht="24.15" customHeight="1">
      <c r="A313" s="41"/>
      <c r="B313" s="42"/>
      <c r="C313" s="250" t="s">
        <v>1353</v>
      </c>
      <c r="D313" s="250" t="s">
        <v>200</v>
      </c>
      <c r="E313" s="251" t="s">
        <v>3612</v>
      </c>
      <c r="F313" s="252" t="s">
        <v>3613</v>
      </c>
      <c r="G313" s="253" t="s">
        <v>2354</v>
      </c>
      <c r="H313" s="254">
        <v>120</v>
      </c>
      <c r="I313" s="255"/>
      <c r="J313" s="256">
        <f>ROUND(I313*H313,2)</f>
        <v>0</v>
      </c>
      <c r="K313" s="257"/>
      <c r="L313" s="44"/>
      <c r="M313" s="258" t="s">
        <v>1</v>
      </c>
      <c r="N313" s="259" t="s">
        <v>47</v>
      </c>
      <c r="O313" s="94"/>
      <c r="P313" s="260">
        <f>O313*H313</f>
        <v>0</v>
      </c>
      <c r="Q313" s="260">
        <v>0</v>
      </c>
      <c r="R313" s="260">
        <f>Q313*H313</f>
        <v>0</v>
      </c>
      <c r="S313" s="260">
        <v>0</v>
      </c>
      <c r="T313" s="261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62" t="s">
        <v>204</v>
      </c>
      <c r="AT313" s="262" t="s">
        <v>200</v>
      </c>
      <c r="AU313" s="262" t="s">
        <v>92</v>
      </c>
      <c r="AY313" s="18" t="s">
        <v>198</v>
      </c>
      <c r="BE313" s="154">
        <f>IF(N313="základní",J313,0)</f>
        <v>0</v>
      </c>
      <c r="BF313" s="154">
        <f>IF(N313="snížená",J313,0)</f>
        <v>0</v>
      </c>
      <c r="BG313" s="154">
        <f>IF(N313="zákl. přenesená",J313,0)</f>
        <v>0</v>
      </c>
      <c r="BH313" s="154">
        <f>IF(N313="sníž. přenesená",J313,0)</f>
        <v>0</v>
      </c>
      <c r="BI313" s="154">
        <f>IF(N313="nulová",J313,0)</f>
        <v>0</v>
      </c>
      <c r="BJ313" s="18" t="s">
        <v>90</v>
      </c>
      <c r="BK313" s="154">
        <f>ROUND(I313*H313,2)</f>
        <v>0</v>
      </c>
      <c r="BL313" s="18" t="s">
        <v>204</v>
      </c>
      <c r="BM313" s="262" t="s">
        <v>3614</v>
      </c>
    </row>
    <row r="314" spans="1:65" s="2" customFormat="1" ht="37.8" customHeight="1">
      <c r="A314" s="41"/>
      <c r="B314" s="42"/>
      <c r="C314" s="250" t="s">
        <v>3615</v>
      </c>
      <c r="D314" s="250" t="s">
        <v>200</v>
      </c>
      <c r="E314" s="251" t="s">
        <v>3616</v>
      </c>
      <c r="F314" s="252" t="s">
        <v>3617</v>
      </c>
      <c r="G314" s="253" t="s">
        <v>2354</v>
      </c>
      <c r="H314" s="254">
        <v>40</v>
      </c>
      <c r="I314" s="255"/>
      <c r="J314" s="256">
        <f>ROUND(I314*H314,2)</f>
        <v>0</v>
      </c>
      <c r="K314" s="257"/>
      <c r="L314" s="44"/>
      <c r="M314" s="258" t="s">
        <v>1</v>
      </c>
      <c r="N314" s="259" t="s">
        <v>47</v>
      </c>
      <c r="O314" s="94"/>
      <c r="P314" s="260">
        <f>O314*H314</f>
        <v>0</v>
      </c>
      <c r="Q314" s="260">
        <v>0</v>
      </c>
      <c r="R314" s="260">
        <f>Q314*H314</f>
        <v>0</v>
      </c>
      <c r="S314" s="260">
        <v>0</v>
      </c>
      <c r="T314" s="261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62" t="s">
        <v>204</v>
      </c>
      <c r="AT314" s="262" t="s">
        <v>200</v>
      </c>
      <c r="AU314" s="262" t="s">
        <v>92</v>
      </c>
      <c r="AY314" s="18" t="s">
        <v>198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8" t="s">
        <v>90</v>
      </c>
      <c r="BK314" s="154">
        <f>ROUND(I314*H314,2)</f>
        <v>0</v>
      </c>
      <c r="BL314" s="18" t="s">
        <v>204</v>
      </c>
      <c r="BM314" s="262" t="s">
        <v>3618</v>
      </c>
    </row>
    <row r="315" spans="1:65" s="2" customFormat="1" ht="33" customHeight="1">
      <c r="A315" s="41"/>
      <c r="B315" s="42"/>
      <c r="C315" s="250" t="s">
        <v>3619</v>
      </c>
      <c r="D315" s="250" t="s">
        <v>200</v>
      </c>
      <c r="E315" s="251" t="s">
        <v>3620</v>
      </c>
      <c r="F315" s="252" t="s">
        <v>3621</v>
      </c>
      <c r="G315" s="253" t="s">
        <v>2354</v>
      </c>
      <c r="H315" s="254">
        <v>40</v>
      </c>
      <c r="I315" s="255"/>
      <c r="J315" s="256">
        <f>ROUND(I315*H315,2)</f>
        <v>0</v>
      </c>
      <c r="K315" s="257"/>
      <c r="L315" s="44"/>
      <c r="M315" s="258" t="s">
        <v>1</v>
      </c>
      <c r="N315" s="259" t="s">
        <v>47</v>
      </c>
      <c r="O315" s="94"/>
      <c r="P315" s="260">
        <f>O315*H315</f>
        <v>0</v>
      </c>
      <c r="Q315" s="260">
        <v>0</v>
      </c>
      <c r="R315" s="260">
        <f>Q315*H315</f>
        <v>0</v>
      </c>
      <c r="S315" s="260">
        <v>0</v>
      </c>
      <c r="T315" s="261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62" t="s">
        <v>204</v>
      </c>
      <c r="AT315" s="262" t="s">
        <v>200</v>
      </c>
      <c r="AU315" s="262" t="s">
        <v>92</v>
      </c>
      <c r="AY315" s="18" t="s">
        <v>198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8" t="s">
        <v>90</v>
      </c>
      <c r="BK315" s="154">
        <f>ROUND(I315*H315,2)</f>
        <v>0</v>
      </c>
      <c r="BL315" s="18" t="s">
        <v>204</v>
      </c>
      <c r="BM315" s="262" t="s">
        <v>3622</v>
      </c>
    </row>
    <row r="316" spans="1:65" s="2" customFormat="1" ht="37.8" customHeight="1">
      <c r="A316" s="41"/>
      <c r="B316" s="42"/>
      <c r="C316" s="250" t="s">
        <v>772</v>
      </c>
      <c r="D316" s="250" t="s">
        <v>200</v>
      </c>
      <c r="E316" s="251" t="s">
        <v>3623</v>
      </c>
      <c r="F316" s="252" t="s">
        <v>3624</v>
      </c>
      <c r="G316" s="253" t="s">
        <v>886</v>
      </c>
      <c r="H316" s="320"/>
      <c r="I316" s="255"/>
      <c r="J316" s="256">
        <f>ROUND(I316*H316,2)</f>
        <v>0</v>
      </c>
      <c r="K316" s="257"/>
      <c r="L316" s="44"/>
      <c r="M316" s="321" t="s">
        <v>1</v>
      </c>
      <c r="N316" s="322" t="s">
        <v>47</v>
      </c>
      <c r="O316" s="323"/>
      <c r="P316" s="324">
        <f>O316*H316</f>
        <v>0</v>
      </c>
      <c r="Q316" s="324">
        <v>0</v>
      </c>
      <c r="R316" s="324">
        <f>Q316*H316</f>
        <v>0</v>
      </c>
      <c r="S316" s="324">
        <v>0</v>
      </c>
      <c r="T316" s="3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62" t="s">
        <v>204</v>
      </c>
      <c r="AT316" s="262" t="s">
        <v>200</v>
      </c>
      <c r="AU316" s="262" t="s">
        <v>92</v>
      </c>
      <c r="AY316" s="18" t="s">
        <v>198</v>
      </c>
      <c r="BE316" s="154">
        <f>IF(N316="základní",J316,0)</f>
        <v>0</v>
      </c>
      <c r="BF316" s="154">
        <f>IF(N316="snížená",J316,0)</f>
        <v>0</v>
      </c>
      <c r="BG316" s="154">
        <f>IF(N316="zákl. přenesená",J316,0)</f>
        <v>0</v>
      </c>
      <c r="BH316" s="154">
        <f>IF(N316="sníž. přenesená",J316,0)</f>
        <v>0</v>
      </c>
      <c r="BI316" s="154">
        <f>IF(N316="nulová",J316,0)</f>
        <v>0</v>
      </c>
      <c r="BJ316" s="18" t="s">
        <v>90</v>
      </c>
      <c r="BK316" s="154">
        <f>ROUND(I316*H316,2)</f>
        <v>0</v>
      </c>
      <c r="BL316" s="18" t="s">
        <v>204</v>
      </c>
      <c r="BM316" s="262" t="s">
        <v>3625</v>
      </c>
    </row>
    <row r="317" spans="1:31" s="2" customFormat="1" ht="6.95" customHeight="1">
      <c r="A317" s="41"/>
      <c r="B317" s="69"/>
      <c r="C317" s="70"/>
      <c r="D317" s="70"/>
      <c r="E317" s="70"/>
      <c r="F317" s="70"/>
      <c r="G317" s="70"/>
      <c r="H317" s="70"/>
      <c r="I317" s="70"/>
      <c r="J317" s="70"/>
      <c r="K317" s="70"/>
      <c r="L317" s="44"/>
      <c r="M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</row>
  </sheetData>
  <sheetProtection password="CC35" sheet="1" objects="1" scenarios="1" formatColumns="0" formatRows="0" autoFilter="0"/>
  <autoFilter ref="C138:K316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1:F111"/>
    <mergeCell ref="D112:F112"/>
    <mergeCell ref="D113:F113"/>
    <mergeCell ref="D114:F114"/>
    <mergeCell ref="D115:F115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3626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151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142</v>
      </c>
      <c r="E31" s="41"/>
      <c r="F31" s="41"/>
      <c r="G31" s="41"/>
      <c r="H31" s="41"/>
      <c r="I31" s="41"/>
      <c r="J31" s="175">
        <f>J101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ROUND((SUM(BE101:BE108)+SUM(BE128:BE148)),2)</f>
        <v>0</v>
      </c>
      <c r="G35" s="41"/>
      <c r="H35" s="41"/>
      <c r="I35" s="182">
        <v>0.21</v>
      </c>
      <c r="J35" s="181">
        <f>ROUND(((SUM(BE101:BE108)+SUM(BE128:BE148))*I35),2)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ROUND((SUM(BF101:BF108)+SUM(BF128:BF148)),2)</f>
        <v>0</v>
      </c>
      <c r="G36" s="41"/>
      <c r="H36" s="41"/>
      <c r="I36" s="182">
        <v>0.15</v>
      </c>
      <c r="J36" s="181">
        <f>ROUND(((SUM(BF101:BF108)+SUM(BF128:BF148))*I36),2)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ROUND((SUM(BG101:BG108)+SUM(BG128:BG148)),2)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ROUND((SUM(BH101:BH108)+SUM(BH128:BH148)),2)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ROUND((SUM(BI101:BI108)+SUM(BI128:BI148)),2)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08 - Vybavení autodílny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153</v>
      </c>
      <c r="D94" s="160"/>
      <c r="E94" s="160"/>
      <c r="F94" s="160"/>
      <c r="G94" s="160"/>
      <c r="H94" s="160"/>
      <c r="I94" s="160"/>
      <c r="J94" s="203" t="s">
        <v>154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155</v>
      </c>
      <c r="D96" s="43"/>
      <c r="E96" s="43"/>
      <c r="F96" s="43"/>
      <c r="G96" s="43"/>
      <c r="H96" s="43"/>
      <c r="I96" s="43"/>
      <c r="J96" s="113">
        <f>J128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156</v>
      </c>
    </row>
    <row r="97" spans="1:31" s="9" customFormat="1" ht="24.95" customHeight="1">
      <c r="A97" s="9"/>
      <c r="B97" s="205"/>
      <c r="C97" s="206"/>
      <c r="D97" s="207" t="s">
        <v>3627</v>
      </c>
      <c r="E97" s="208"/>
      <c r="F97" s="208"/>
      <c r="G97" s="208"/>
      <c r="H97" s="208"/>
      <c r="I97" s="208"/>
      <c r="J97" s="209">
        <f>J129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6"/>
      <c r="D98" s="212" t="s">
        <v>3628</v>
      </c>
      <c r="E98" s="213"/>
      <c r="F98" s="213"/>
      <c r="G98" s="213"/>
      <c r="H98" s="213"/>
      <c r="I98" s="213"/>
      <c r="J98" s="214">
        <f>J130</f>
        <v>0</v>
      </c>
      <c r="K98" s="136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6.95" customHeight="1">
      <c r="A100" s="4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29.25" customHeight="1">
      <c r="A101" s="41"/>
      <c r="B101" s="42"/>
      <c r="C101" s="204" t="s">
        <v>176</v>
      </c>
      <c r="D101" s="43"/>
      <c r="E101" s="43"/>
      <c r="F101" s="43"/>
      <c r="G101" s="43"/>
      <c r="H101" s="43"/>
      <c r="I101" s="43"/>
      <c r="J101" s="216">
        <f>ROUND(J102+J103+J104+J105+J106+J107,2)</f>
        <v>0</v>
      </c>
      <c r="K101" s="43"/>
      <c r="L101" s="66"/>
      <c r="N101" s="217" t="s">
        <v>46</v>
      </c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65" s="2" customFormat="1" ht="18" customHeight="1">
      <c r="A102" s="41"/>
      <c r="B102" s="42"/>
      <c r="C102" s="43"/>
      <c r="D102" s="155" t="s">
        <v>177</v>
      </c>
      <c r="E102" s="150"/>
      <c r="F102" s="150"/>
      <c r="G102" s="43"/>
      <c r="H102" s="43"/>
      <c r="I102" s="43"/>
      <c r="J102" s="151">
        <v>0</v>
      </c>
      <c r="K102" s="43"/>
      <c r="L102" s="218"/>
      <c r="M102" s="219"/>
      <c r="N102" s="220" t="s">
        <v>48</v>
      </c>
      <c r="O102" s="219"/>
      <c r="P102" s="219"/>
      <c r="Q102" s="219"/>
      <c r="R102" s="219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22" t="s">
        <v>137</v>
      </c>
      <c r="AZ102" s="219"/>
      <c r="BA102" s="219"/>
      <c r="BB102" s="219"/>
      <c r="BC102" s="219"/>
      <c r="BD102" s="219"/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22" t="s">
        <v>92</v>
      </c>
      <c r="BK102" s="219"/>
      <c r="BL102" s="219"/>
      <c r="BM102" s="219"/>
    </row>
    <row r="103" spans="1:65" s="2" customFormat="1" ht="18" customHeight="1">
      <c r="A103" s="41"/>
      <c r="B103" s="42"/>
      <c r="C103" s="43"/>
      <c r="D103" s="155" t="s">
        <v>178</v>
      </c>
      <c r="E103" s="150"/>
      <c r="F103" s="150"/>
      <c r="G103" s="43"/>
      <c r="H103" s="43"/>
      <c r="I103" s="43"/>
      <c r="J103" s="151">
        <v>0</v>
      </c>
      <c r="K103" s="43"/>
      <c r="L103" s="218"/>
      <c r="M103" s="219"/>
      <c r="N103" s="220" t="s">
        <v>48</v>
      </c>
      <c r="O103" s="219"/>
      <c r="P103" s="219"/>
      <c r="Q103" s="219"/>
      <c r="R103" s="219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22" t="s">
        <v>137</v>
      </c>
      <c r="AZ103" s="219"/>
      <c r="BA103" s="219"/>
      <c r="BB103" s="219"/>
      <c r="BC103" s="219"/>
      <c r="BD103" s="219"/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22" t="s">
        <v>92</v>
      </c>
      <c r="BK103" s="219"/>
      <c r="BL103" s="219"/>
      <c r="BM103" s="219"/>
    </row>
    <row r="104" spans="1:65" s="2" customFormat="1" ht="18" customHeight="1">
      <c r="A104" s="41"/>
      <c r="B104" s="42"/>
      <c r="C104" s="43"/>
      <c r="D104" s="155" t="s">
        <v>179</v>
      </c>
      <c r="E104" s="150"/>
      <c r="F104" s="150"/>
      <c r="G104" s="43"/>
      <c r="H104" s="43"/>
      <c r="I104" s="43"/>
      <c r="J104" s="151">
        <v>0</v>
      </c>
      <c r="K104" s="43"/>
      <c r="L104" s="218"/>
      <c r="M104" s="219"/>
      <c r="N104" s="220" t="s">
        <v>48</v>
      </c>
      <c r="O104" s="219"/>
      <c r="P104" s="219"/>
      <c r="Q104" s="219"/>
      <c r="R104" s="219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22" t="s">
        <v>137</v>
      </c>
      <c r="AZ104" s="219"/>
      <c r="BA104" s="219"/>
      <c r="BB104" s="219"/>
      <c r="BC104" s="219"/>
      <c r="BD104" s="219"/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22" t="s">
        <v>92</v>
      </c>
      <c r="BK104" s="219"/>
      <c r="BL104" s="219"/>
      <c r="BM104" s="219"/>
    </row>
    <row r="105" spans="1:65" s="2" customFormat="1" ht="18" customHeight="1">
      <c r="A105" s="41"/>
      <c r="B105" s="42"/>
      <c r="C105" s="43"/>
      <c r="D105" s="155" t="s">
        <v>180</v>
      </c>
      <c r="E105" s="150"/>
      <c r="F105" s="150"/>
      <c r="G105" s="43"/>
      <c r="H105" s="43"/>
      <c r="I105" s="43"/>
      <c r="J105" s="151">
        <v>0</v>
      </c>
      <c r="K105" s="43"/>
      <c r="L105" s="218"/>
      <c r="M105" s="219"/>
      <c r="N105" s="220" t="s">
        <v>48</v>
      </c>
      <c r="O105" s="219"/>
      <c r="P105" s="219"/>
      <c r="Q105" s="219"/>
      <c r="R105" s="219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22" t="s">
        <v>137</v>
      </c>
      <c r="AZ105" s="219"/>
      <c r="BA105" s="219"/>
      <c r="BB105" s="219"/>
      <c r="BC105" s="219"/>
      <c r="BD105" s="219"/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22" t="s">
        <v>92</v>
      </c>
      <c r="BK105" s="219"/>
      <c r="BL105" s="219"/>
      <c r="BM105" s="219"/>
    </row>
    <row r="106" spans="1:65" s="2" customFormat="1" ht="18" customHeight="1">
      <c r="A106" s="41"/>
      <c r="B106" s="42"/>
      <c r="C106" s="43"/>
      <c r="D106" s="155" t="s">
        <v>181</v>
      </c>
      <c r="E106" s="150"/>
      <c r="F106" s="150"/>
      <c r="G106" s="43"/>
      <c r="H106" s="43"/>
      <c r="I106" s="43"/>
      <c r="J106" s="151">
        <v>0</v>
      </c>
      <c r="K106" s="43"/>
      <c r="L106" s="218"/>
      <c r="M106" s="219"/>
      <c r="N106" s="220" t="s">
        <v>48</v>
      </c>
      <c r="O106" s="219"/>
      <c r="P106" s="219"/>
      <c r="Q106" s="219"/>
      <c r="R106" s="219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22" t="s">
        <v>137</v>
      </c>
      <c r="AZ106" s="219"/>
      <c r="BA106" s="219"/>
      <c r="BB106" s="219"/>
      <c r="BC106" s="219"/>
      <c r="BD106" s="219"/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22" t="s">
        <v>92</v>
      </c>
      <c r="BK106" s="219"/>
      <c r="BL106" s="219"/>
      <c r="BM106" s="219"/>
    </row>
    <row r="107" spans="1:65" s="2" customFormat="1" ht="18" customHeight="1">
      <c r="A107" s="41"/>
      <c r="B107" s="42"/>
      <c r="C107" s="43"/>
      <c r="D107" s="150" t="s">
        <v>182</v>
      </c>
      <c r="E107" s="43"/>
      <c r="F107" s="43"/>
      <c r="G107" s="43"/>
      <c r="H107" s="43"/>
      <c r="I107" s="43"/>
      <c r="J107" s="151">
        <f>ROUND(J30*T107,2)</f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183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31" s="2" customFormat="1" ht="12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29.25" customHeight="1">
      <c r="A109" s="41"/>
      <c r="B109" s="42"/>
      <c r="C109" s="159" t="s">
        <v>147</v>
      </c>
      <c r="D109" s="160"/>
      <c r="E109" s="160"/>
      <c r="F109" s="160"/>
      <c r="G109" s="160"/>
      <c r="H109" s="160"/>
      <c r="I109" s="160"/>
      <c r="J109" s="161">
        <f>ROUND(J96+J101,2)</f>
        <v>0</v>
      </c>
      <c r="K109" s="160"/>
      <c r="L109" s="6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6.95" customHeight="1">
      <c r="A110" s="41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4" spans="1:31" s="2" customFormat="1" ht="6.95" customHeight="1">
      <c r="A114" s="41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4.95" customHeight="1">
      <c r="A115" s="41"/>
      <c r="B115" s="42"/>
      <c r="C115" s="24" t="s">
        <v>184</v>
      </c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12" customHeight="1">
      <c r="A117" s="41"/>
      <c r="B117" s="42"/>
      <c r="C117" s="33" t="s">
        <v>16</v>
      </c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16.5" customHeight="1">
      <c r="A118" s="41"/>
      <c r="B118" s="42"/>
      <c r="C118" s="43"/>
      <c r="D118" s="43"/>
      <c r="E118" s="201" t="str">
        <f>E7</f>
        <v>AUTO DÍLNY SPŠ OSTROV</v>
      </c>
      <c r="F118" s="33"/>
      <c r="G118" s="33"/>
      <c r="H118" s="33"/>
      <c r="I118" s="43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12" customHeight="1">
      <c r="A119" s="41"/>
      <c r="B119" s="42"/>
      <c r="C119" s="33" t="s">
        <v>149</v>
      </c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6.5" customHeight="1">
      <c r="A120" s="41"/>
      <c r="B120" s="42"/>
      <c r="C120" s="43"/>
      <c r="D120" s="43"/>
      <c r="E120" s="79" t="str">
        <f>E9</f>
        <v>08 - Vybavení autodílny</v>
      </c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20</v>
      </c>
      <c r="D122" s="43"/>
      <c r="E122" s="43"/>
      <c r="F122" s="28" t="str">
        <f>F12</f>
        <v>Ostrov, ul. Klínovecká</v>
      </c>
      <c r="G122" s="43"/>
      <c r="H122" s="43"/>
      <c r="I122" s="33" t="s">
        <v>22</v>
      </c>
      <c r="J122" s="82" t="str">
        <f>IF(J12="","",J12)</f>
        <v>11. 7. 2023</v>
      </c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40.05" customHeight="1">
      <c r="A124" s="41"/>
      <c r="B124" s="42"/>
      <c r="C124" s="33" t="s">
        <v>24</v>
      </c>
      <c r="D124" s="43"/>
      <c r="E124" s="43"/>
      <c r="F124" s="28" t="str">
        <f>E15</f>
        <v>Střední průmyslová škola Ostrov , Klínovecká 1197</v>
      </c>
      <c r="G124" s="43"/>
      <c r="H124" s="43"/>
      <c r="I124" s="33" t="s">
        <v>31</v>
      </c>
      <c r="J124" s="37" t="str">
        <f>E21</f>
        <v>Projekt stav, spol. s r.o.,Želivského 2227,Sokolov</v>
      </c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25.65" customHeight="1">
      <c r="A125" s="41"/>
      <c r="B125" s="42"/>
      <c r="C125" s="33" t="s">
        <v>29</v>
      </c>
      <c r="D125" s="43"/>
      <c r="E125" s="43"/>
      <c r="F125" s="28" t="str">
        <f>IF(E18="","",E18)</f>
        <v>Vyplň údaj</v>
      </c>
      <c r="G125" s="43"/>
      <c r="H125" s="43"/>
      <c r="I125" s="33" t="s">
        <v>36</v>
      </c>
      <c r="J125" s="37" t="str">
        <f>E24</f>
        <v xml:space="preserve">V.Rakyta,Trojmezí 171, 352 01 Hranice, </v>
      </c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0.3" customHeight="1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11" customFormat="1" ht="29.25" customHeight="1">
      <c r="A127" s="224"/>
      <c r="B127" s="225"/>
      <c r="C127" s="226" t="s">
        <v>185</v>
      </c>
      <c r="D127" s="227" t="s">
        <v>67</v>
      </c>
      <c r="E127" s="227" t="s">
        <v>63</v>
      </c>
      <c r="F127" s="227" t="s">
        <v>64</v>
      </c>
      <c r="G127" s="227" t="s">
        <v>186</v>
      </c>
      <c r="H127" s="227" t="s">
        <v>187</v>
      </c>
      <c r="I127" s="227" t="s">
        <v>188</v>
      </c>
      <c r="J127" s="228" t="s">
        <v>154</v>
      </c>
      <c r="K127" s="229" t="s">
        <v>189</v>
      </c>
      <c r="L127" s="230"/>
      <c r="M127" s="103" t="s">
        <v>1</v>
      </c>
      <c r="N127" s="104" t="s">
        <v>46</v>
      </c>
      <c r="O127" s="104" t="s">
        <v>190</v>
      </c>
      <c r="P127" s="104" t="s">
        <v>191</v>
      </c>
      <c r="Q127" s="104" t="s">
        <v>192</v>
      </c>
      <c r="R127" s="104" t="s">
        <v>193</v>
      </c>
      <c r="S127" s="104" t="s">
        <v>194</v>
      </c>
      <c r="T127" s="105" t="s">
        <v>195</v>
      </c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</row>
    <row r="128" spans="1:63" s="2" customFormat="1" ht="22.8" customHeight="1">
      <c r="A128" s="41"/>
      <c r="B128" s="42"/>
      <c r="C128" s="110" t="s">
        <v>196</v>
      </c>
      <c r="D128" s="43"/>
      <c r="E128" s="43"/>
      <c r="F128" s="43"/>
      <c r="G128" s="43"/>
      <c r="H128" s="43"/>
      <c r="I128" s="43"/>
      <c r="J128" s="231">
        <f>BK128</f>
        <v>0</v>
      </c>
      <c r="K128" s="43"/>
      <c r="L128" s="44"/>
      <c r="M128" s="106"/>
      <c r="N128" s="232"/>
      <c r="O128" s="107"/>
      <c r="P128" s="233">
        <f>P129</f>
        <v>0</v>
      </c>
      <c r="Q128" s="107"/>
      <c r="R128" s="233">
        <f>R129</f>
        <v>0</v>
      </c>
      <c r="S128" s="107"/>
      <c r="T128" s="234">
        <f>T129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8" t="s">
        <v>81</v>
      </c>
      <c r="AU128" s="18" t="s">
        <v>156</v>
      </c>
      <c r="BK128" s="235">
        <f>BK129</f>
        <v>0</v>
      </c>
    </row>
    <row r="129" spans="1:63" s="12" customFormat="1" ht="25.9" customHeight="1">
      <c r="A129" s="12"/>
      <c r="B129" s="236"/>
      <c r="C129" s="237"/>
      <c r="D129" s="238" t="s">
        <v>81</v>
      </c>
      <c r="E129" s="239" t="s">
        <v>210</v>
      </c>
      <c r="F129" s="239" t="s">
        <v>210</v>
      </c>
      <c r="G129" s="237"/>
      <c r="H129" s="237"/>
      <c r="I129" s="240"/>
      <c r="J129" s="241">
        <f>BK129</f>
        <v>0</v>
      </c>
      <c r="K129" s="237"/>
      <c r="L129" s="242"/>
      <c r="M129" s="243"/>
      <c r="N129" s="244"/>
      <c r="O129" s="244"/>
      <c r="P129" s="245">
        <f>P130</f>
        <v>0</v>
      </c>
      <c r="Q129" s="244"/>
      <c r="R129" s="245">
        <f>R130</f>
        <v>0</v>
      </c>
      <c r="S129" s="244"/>
      <c r="T129" s="24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7" t="s">
        <v>281</v>
      </c>
      <c r="AT129" s="248" t="s">
        <v>81</v>
      </c>
      <c r="AU129" s="248" t="s">
        <v>82</v>
      </c>
      <c r="AY129" s="247" t="s">
        <v>198</v>
      </c>
      <c r="BK129" s="249">
        <f>BK130</f>
        <v>0</v>
      </c>
    </row>
    <row r="130" spans="1:63" s="12" customFormat="1" ht="22.8" customHeight="1">
      <c r="A130" s="12"/>
      <c r="B130" s="236"/>
      <c r="C130" s="237"/>
      <c r="D130" s="238" t="s">
        <v>81</v>
      </c>
      <c r="E130" s="318" t="s">
        <v>3629</v>
      </c>
      <c r="F130" s="318" t="s">
        <v>3630</v>
      </c>
      <c r="G130" s="237"/>
      <c r="H130" s="237"/>
      <c r="I130" s="240"/>
      <c r="J130" s="319">
        <f>BK130</f>
        <v>0</v>
      </c>
      <c r="K130" s="237"/>
      <c r="L130" s="242"/>
      <c r="M130" s="243"/>
      <c r="N130" s="244"/>
      <c r="O130" s="244"/>
      <c r="P130" s="245">
        <f>SUM(P131:P148)</f>
        <v>0</v>
      </c>
      <c r="Q130" s="244"/>
      <c r="R130" s="245">
        <f>SUM(R131:R148)</f>
        <v>0</v>
      </c>
      <c r="S130" s="244"/>
      <c r="T130" s="246">
        <f>SUM(T131:T148)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7" t="s">
        <v>281</v>
      </c>
      <c r="AT130" s="248" t="s">
        <v>81</v>
      </c>
      <c r="AU130" s="248" t="s">
        <v>90</v>
      </c>
      <c r="AY130" s="247" t="s">
        <v>198</v>
      </c>
      <c r="BK130" s="249">
        <f>SUM(BK131:BK148)</f>
        <v>0</v>
      </c>
    </row>
    <row r="131" spans="1:65" s="2" customFormat="1" ht="16.5" customHeight="1">
      <c r="A131" s="41"/>
      <c r="B131" s="42"/>
      <c r="C131" s="250" t="s">
        <v>90</v>
      </c>
      <c r="D131" s="250" t="s">
        <v>200</v>
      </c>
      <c r="E131" s="251" t="s">
        <v>3631</v>
      </c>
      <c r="F131" s="252" t="s">
        <v>3632</v>
      </c>
      <c r="G131" s="253" t="s">
        <v>2344</v>
      </c>
      <c r="H131" s="254">
        <v>2</v>
      </c>
      <c r="I131" s="255"/>
      <c r="J131" s="256">
        <f>ROUND(I131*H131,2)</f>
        <v>0</v>
      </c>
      <c r="K131" s="257"/>
      <c r="L131" s="44"/>
      <c r="M131" s="258" t="s">
        <v>1</v>
      </c>
      <c r="N131" s="259" t="s">
        <v>47</v>
      </c>
      <c r="O131" s="94"/>
      <c r="P131" s="260">
        <f>O131*H131</f>
        <v>0</v>
      </c>
      <c r="Q131" s="260">
        <v>0</v>
      </c>
      <c r="R131" s="260">
        <f>Q131*H131</f>
        <v>0</v>
      </c>
      <c r="S131" s="260">
        <v>0</v>
      </c>
      <c r="T131" s="261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62" t="s">
        <v>1634</v>
      </c>
      <c r="AT131" s="262" t="s">
        <v>200</v>
      </c>
      <c r="AU131" s="262" t="s">
        <v>92</v>
      </c>
      <c r="AY131" s="18" t="s">
        <v>198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8" t="s">
        <v>90</v>
      </c>
      <c r="BK131" s="154">
        <f>ROUND(I131*H131,2)</f>
        <v>0</v>
      </c>
      <c r="BL131" s="18" t="s">
        <v>1634</v>
      </c>
      <c r="BM131" s="262" t="s">
        <v>3633</v>
      </c>
    </row>
    <row r="132" spans="1:51" s="13" customFormat="1" ht="12">
      <c r="A132" s="13"/>
      <c r="B132" s="263"/>
      <c r="C132" s="264"/>
      <c r="D132" s="265" t="s">
        <v>206</v>
      </c>
      <c r="E132" s="266" t="s">
        <v>1</v>
      </c>
      <c r="F132" s="267" t="s">
        <v>3634</v>
      </c>
      <c r="G132" s="264"/>
      <c r="H132" s="268">
        <v>2</v>
      </c>
      <c r="I132" s="269"/>
      <c r="J132" s="264"/>
      <c r="K132" s="264"/>
      <c r="L132" s="270"/>
      <c r="M132" s="271"/>
      <c r="N132" s="272"/>
      <c r="O132" s="272"/>
      <c r="P132" s="272"/>
      <c r="Q132" s="272"/>
      <c r="R132" s="272"/>
      <c r="S132" s="272"/>
      <c r="T132" s="27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4" t="s">
        <v>206</v>
      </c>
      <c r="AU132" s="274" t="s">
        <v>92</v>
      </c>
      <c r="AV132" s="13" t="s">
        <v>92</v>
      </c>
      <c r="AW132" s="13" t="s">
        <v>35</v>
      </c>
      <c r="AX132" s="13" t="s">
        <v>90</v>
      </c>
      <c r="AY132" s="274" t="s">
        <v>198</v>
      </c>
    </row>
    <row r="133" spans="1:65" s="2" customFormat="1" ht="21.75" customHeight="1">
      <c r="A133" s="41"/>
      <c r="B133" s="42"/>
      <c r="C133" s="250" t="s">
        <v>92</v>
      </c>
      <c r="D133" s="250" t="s">
        <v>200</v>
      </c>
      <c r="E133" s="251" t="s">
        <v>3635</v>
      </c>
      <c r="F133" s="252" t="s">
        <v>3636</v>
      </c>
      <c r="G133" s="253" t="s">
        <v>2344</v>
      </c>
      <c r="H133" s="254">
        <v>1</v>
      </c>
      <c r="I133" s="255"/>
      <c r="J133" s="256">
        <f>ROUND(I133*H133,2)</f>
        <v>0</v>
      </c>
      <c r="K133" s="257"/>
      <c r="L133" s="44"/>
      <c r="M133" s="258" t="s">
        <v>1</v>
      </c>
      <c r="N133" s="259" t="s">
        <v>47</v>
      </c>
      <c r="O133" s="94"/>
      <c r="P133" s="260">
        <f>O133*H133</f>
        <v>0</v>
      </c>
      <c r="Q133" s="260">
        <v>0</v>
      </c>
      <c r="R133" s="260">
        <f>Q133*H133</f>
        <v>0</v>
      </c>
      <c r="S133" s="260">
        <v>0</v>
      </c>
      <c r="T133" s="261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62" t="s">
        <v>1634</v>
      </c>
      <c r="AT133" s="262" t="s">
        <v>200</v>
      </c>
      <c r="AU133" s="262" t="s">
        <v>92</v>
      </c>
      <c r="AY133" s="18" t="s">
        <v>198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8" t="s">
        <v>90</v>
      </c>
      <c r="BK133" s="154">
        <f>ROUND(I133*H133,2)</f>
        <v>0</v>
      </c>
      <c r="BL133" s="18" t="s">
        <v>1634</v>
      </c>
      <c r="BM133" s="262" t="s">
        <v>3637</v>
      </c>
    </row>
    <row r="134" spans="1:65" s="2" customFormat="1" ht="16.5" customHeight="1">
      <c r="A134" s="41"/>
      <c r="B134" s="42"/>
      <c r="C134" s="250" t="s">
        <v>281</v>
      </c>
      <c r="D134" s="250" t="s">
        <v>200</v>
      </c>
      <c r="E134" s="251" t="s">
        <v>3638</v>
      </c>
      <c r="F134" s="252" t="s">
        <v>3639</v>
      </c>
      <c r="G134" s="253" t="s">
        <v>2344</v>
      </c>
      <c r="H134" s="254">
        <v>2</v>
      </c>
      <c r="I134" s="255"/>
      <c r="J134" s="256">
        <f>ROUND(I134*H134,2)</f>
        <v>0</v>
      </c>
      <c r="K134" s="257"/>
      <c r="L134" s="44"/>
      <c r="M134" s="258" t="s">
        <v>1</v>
      </c>
      <c r="N134" s="259" t="s">
        <v>47</v>
      </c>
      <c r="O134" s="94"/>
      <c r="P134" s="260">
        <f>O134*H134</f>
        <v>0</v>
      </c>
      <c r="Q134" s="260">
        <v>0</v>
      </c>
      <c r="R134" s="260">
        <f>Q134*H134</f>
        <v>0</v>
      </c>
      <c r="S134" s="260">
        <v>0</v>
      </c>
      <c r="T134" s="261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62" t="s">
        <v>1634</v>
      </c>
      <c r="AT134" s="262" t="s">
        <v>200</v>
      </c>
      <c r="AU134" s="262" t="s">
        <v>92</v>
      </c>
      <c r="AY134" s="18" t="s">
        <v>198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8" t="s">
        <v>90</v>
      </c>
      <c r="BK134" s="154">
        <f>ROUND(I134*H134,2)</f>
        <v>0</v>
      </c>
      <c r="BL134" s="18" t="s">
        <v>1634</v>
      </c>
      <c r="BM134" s="262" t="s">
        <v>3640</v>
      </c>
    </row>
    <row r="135" spans="1:51" s="13" customFormat="1" ht="12">
      <c r="A135" s="13"/>
      <c r="B135" s="263"/>
      <c r="C135" s="264"/>
      <c r="D135" s="265" t="s">
        <v>206</v>
      </c>
      <c r="E135" s="266" t="s">
        <v>1</v>
      </c>
      <c r="F135" s="267" t="s">
        <v>3634</v>
      </c>
      <c r="G135" s="264"/>
      <c r="H135" s="268">
        <v>2</v>
      </c>
      <c r="I135" s="269"/>
      <c r="J135" s="264"/>
      <c r="K135" s="264"/>
      <c r="L135" s="270"/>
      <c r="M135" s="271"/>
      <c r="N135" s="272"/>
      <c r="O135" s="272"/>
      <c r="P135" s="272"/>
      <c r="Q135" s="272"/>
      <c r="R135" s="272"/>
      <c r="S135" s="272"/>
      <c r="T135" s="27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4" t="s">
        <v>206</v>
      </c>
      <c r="AU135" s="274" t="s">
        <v>92</v>
      </c>
      <c r="AV135" s="13" t="s">
        <v>92</v>
      </c>
      <c r="AW135" s="13" t="s">
        <v>35</v>
      </c>
      <c r="AX135" s="13" t="s">
        <v>90</v>
      </c>
      <c r="AY135" s="274" t="s">
        <v>198</v>
      </c>
    </row>
    <row r="136" spans="1:65" s="2" customFormat="1" ht="16.5" customHeight="1">
      <c r="A136" s="41"/>
      <c r="B136" s="42"/>
      <c r="C136" s="250" t="s">
        <v>204</v>
      </c>
      <c r="D136" s="250" t="s">
        <v>200</v>
      </c>
      <c r="E136" s="251" t="s">
        <v>3641</v>
      </c>
      <c r="F136" s="252" t="s">
        <v>3642</v>
      </c>
      <c r="G136" s="253" t="s">
        <v>2344</v>
      </c>
      <c r="H136" s="254">
        <v>4</v>
      </c>
      <c r="I136" s="255"/>
      <c r="J136" s="256">
        <f>ROUND(I136*H136,2)</f>
        <v>0</v>
      </c>
      <c r="K136" s="257"/>
      <c r="L136" s="44"/>
      <c r="M136" s="258" t="s">
        <v>1</v>
      </c>
      <c r="N136" s="259" t="s">
        <v>47</v>
      </c>
      <c r="O136" s="94"/>
      <c r="P136" s="260">
        <f>O136*H136</f>
        <v>0</v>
      </c>
      <c r="Q136" s="260">
        <v>0</v>
      </c>
      <c r="R136" s="260">
        <f>Q136*H136</f>
        <v>0</v>
      </c>
      <c r="S136" s="260">
        <v>0</v>
      </c>
      <c r="T136" s="261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62" t="s">
        <v>1634</v>
      </c>
      <c r="AT136" s="262" t="s">
        <v>200</v>
      </c>
      <c r="AU136" s="262" t="s">
        <v>92</v>
      </c>
      <c r="AY136" s="18" t="s">
        <v>198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8" t="s">
        <v>90</v>
      </c>
      <c r="BK136" s="154">
        <f>ROUND(I136*H136,2)</f>
        <v>0</v>
      </c>
      <c r="BL136" s="18" t="s">
        <v>1634</v>
      </c>
      <c r="BM136" s="262" t="s">
        <v>3643</v>
      </c>
    </row>
    <row r="137" spans="1:65" s="2" customFormat="1" ht="16.5" customHeight="1">
      <c r="A137" s="41"/>
      <c r="B137" s="42"/>
      <c r="C137" s="250" t="s">
        <v>657</v>
      </c>
      <c r="D137" s="250" t="s">
        <v>200</v>
      </c>
      <c r="E137" s="251" t="s">
        <v>3644</v>
      </c>
      <c r="F137" s="252" t="s">
        <v>3645</v>
      </c>
      <c r="G137" s="253" t="s">
        <v>2344</v>
      </c>
      <c r="H137" s="254">
        <v>4</v>
      </c>
      <c r="I137" s="255"/>
      <c r="J137" s="256">
        <f>ROUND(I137*H137,2)</f>
        <v>0</v>
      </c>
      <c r="K137" s="257"/>
      <c r="L137" s="44"/>
      <c r="M137" s="258" t="s">
        <v>1</v>
      </c>
      <c r="N137" s="259" t="s">
        <v>47</v>
      </c>
      <c r="O137" s="94"/>
      <c r="P137" s="260">
        <f>O137*H137</f>
        <v>0</v>
      </c>
      <c r="Q137" s="260">
        <v>0</v>
      </c>
      <c r="R137" s="260">
        <f>Q137*H137</f>
        <v>0</v>
      </c>
      <c r="S137" s="260">
        <v>0</v>
      </c>
      <c r="T137" s="261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62" t="s">
        <v>1634</v>
      </c>
      <c r="AT137" s="262" t="s">
        <v>200</v>
      </c>
      <c r="AU137" s="262" t="s">
        <v>92</v>
      </c>
      <c r="AY137" s="18" t="s">
        <v>198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8" t="s">
        <v>90</v>
      </c>
      <c r="BK137" s="154">
        <f>ROUND(I137*H137,2)</f>
        <v>0</v>
      </c>
      <c r="BL137" s="18" t="s">
        <v>1634</v>
      </c>
      <c r="BM137" s="262" t="s">
        <v>3646</v>
      </c>
    </row>
    <row r="138" spans="1:65" s="2" customFormat="1" ht="16.5" customHeight="1">
      <c r="A138" s="41"/>
      <c r="B138" s="42"/>
      <c r="C138" s="250" t="s">
        <v>1490</v>
      </c>
      <c r="D138" s="250" t="s">
        <v>200</v>
      </c>
      <c r="E138" s="251" t="s">
        <v>3647</v>
      </c>
      <c r="F138" s="252" t="s">
        <v>3648</v>
      </c>
      <c r="G138" s="253" t="s">
        <v>2344</v>
      </c>
      <c r="H138" s="254">
        <v>1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1634</v>
      </c>
      <c r="AT138" s="262" t="s">
        <v>200</v>
      </c>
      <c r="AU138" s="262" t="s">
        <v>92</v>
      </c>
      <c r="AY138" s="18" t="s">
        <v>198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1634</v>
      </c>
      <c r="BM138" s="262" t="s">
        <v>3649</v>
      </c>
    </row>
    <row r="139" spans="1:65" s="2" customFormat="1" ht="16.5" customHeight="1">
      <c r="A139" s="41"/>
      <c r="B139" s="42"/>
      <c r="C139" s="250" t="s">
        <v>213</v>
      </c>
      <c r="D139" s="250" t="s">
        <v>200</v>
      </c>
      <c r="E139" s="251" t="s">
        <v>3650</v>
      </c>
      <c r="F139" s="252" t="s">
        <v>3651</v>
      </c>
      <c r="G139" s="253" t="s">
        <v>2344</v>
      </c>
      <c r="H139" s="254">
        <v>1</v>
      </c>
      <c r="I139" s="255"/>
      <c r="J139" s="256">
        <f>ROUND(I139*H139,2)</f>
        <v>0</v>
      </c>
      <c r="K139" s="257"/>
      <c r="L139" s="44"/>
      <c r="M139" s="258" t="s">
        <v>1</v>
      </c>
      <c r="N139" s="259" t="s">
        <v>47</v>
      </c>
      <c r="O139" s="94"/>
      <c r="P139" s="260">
        <f>O139*H139</f>
        <v>0</v>
      </c>
      <c r="Q139" s="260">
        <v>0</v>
      </c>
      <c r="R139" s="260">
        <f>Q139*H139</f>
        <v>0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1634</v>
      </c>
      <c r="AT139" s="262" t="s">
        <v>200</v>
      </c>
      <c r="AU139" s="262" t="s">
        <v>92</v>
      </c>
      <c r="AY139" s="18" t="s">
        <v>198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1634</v>
      </c>
      <c r="BM139" s="262" t="s">
        <v>3652</v>
      </c>
    </row>
    <row r="140" spans="1:65" s="2" customFormat="1" ht="16.5" customHeight="1">
      <c r="A140" s="41"/>
      <c r="B140" s="42"/>
      <c r="C140" s="250" t="s">
        <v>380</v>
      </c>
      <c r="D140" s="250" t="s">
        <v>200</v>
      </c>
      <c r="E140" s="251" t="s">
        <v>3653</v>
      </c>
      <c r="F140" s="252" t="s">
        <v>3654</v>
      </c>
      <c r="G140" s="253" t="s">
        <v>2344</v>
      </c>
      <c r="H140" s="254">
        <v>1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1634</v>
      </c>
      <c r="AT140" s="262" t="s">
        <v>200</v>
      </c>
      <c r="AU140" s="262" t="s">
        <v>92</v>
      </c>
      <c r="AY140" s="18" t="s">
        <v>198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1634</v>
      </c>
      <c r="BM140" s="262" t="s">
        <v>3655</v>
      </c>
    </row>
    <row r="141" spans="1:65" s="2" customFormat="1" ht="16.5" customHeight="1">
      <c r="A141" s="41"/>
      <c r="B141" s="42"/>
      <c r="C141" s="250" t="s">
        <v>99</v>
      </c>
      <c r="D141" s="250" t="s">
        <v>200</v>
      </c>
      <c r="E141" s="251" t="s">
        <v>3656</v>
      </c>
      <c r="F141" s="252" t="s">
        <v>3657</v>
      </c>
      <c r="G141" s="253" t="s">
        <v>2344</v>
      </c>
      <c r="H141" s="254">
        <v>1</v>
      </c>
      <c r="I141" s="255"/>
      <c r="J141" s="256">
        <f>ROUND(I141*H141,2)</f>
        <v>0</v>
      </c>
      <c r="K141" s="257"/>
      <c r="L141" s="44"/>
      <c r="M141" s="258" t="s">
        <v>1</v>
      </c>
      <c r="N141" s="259" t="s">
        <v>47</v>
      </c>
      <c r="O141" s="94"/>
      <c r="P141" s="260">
        <f>O141*H141</f>
        <v>0</v>
      </c>
      <c r="Q141" s="260">
        <v>0</v>
      </c>
      <c r="R141" s="260">
        <f>Q141*H141</f>
        <v>0</v>
      </c>
      <c r="S141" s="260">
        <v>0</v>
      </c>
      <c r="T141" s="261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2" t="s">
        <v>1634</v>
      </c>
      <c r="AT141" s="262" t="s">
        <v>200</v>
      </c>
      <c r="AU141" s="262" t="s">
        <v>92</v>
      </c>
      <c r="AY141" s="18" t="s">
        <v>198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90</v>
      </c>
      <c r="BK141" s="154">
        <f>ROUND(I141*H141,2)</f>
        <v>0</v>
      </c>
      <c r="BL141" s="18" t="s">
        <v>1634</v>
      </c>
      <c r="BM141" s="262" t="s">
        <v>3658</v>
      </c>
    </row>
    <row r="142" spans="1:65" s="2" customFormat="1" ht="16.5" customHeight="1">
      <c r="A142" s="41"/>
      <c r="B142" s="42"/>
      <c r="C142" s="250" t="s">
        <v>1799</v>
      </c>
      <c r="D142" s="250" t="s">
        <v>200</v>
      </c>
      <c r="E142" s="251" t="s">
        <v>3659</v>
      </c>
      <c r="F142" s="252" t="s">
        <v>3660</v>
      </c>
      <c r="G142" s="253" t="s">
        <v>2344</v>
      </c>
      <c r="H142" s="254">
        <v>1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1634</v>
      </c>
      <c r="AT142" s="262" t="s">
        <v>200</v>
      </c>
      <c r="AU142" s="262" t="s">
        <v>92</v>
      </c>
      <c r="AY142" s="18" t="s">
        <v>198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1634</v>
      </c>
      <c r="BM142" s="262" t="s">
        <v>3661</v>
      </c>
    </row>
    <row r="143" spans="1:65" s="2" customFormat="1" ht="16.5" customHeight="1">
      <c r="A143" s="41"/>
      <c r="B143" s="42"/>
      <c r="C143" s="250" t="s">
        <v>722</v>
      </c>
      <c r="D143" s="250" t="s">
        <v>200</v>
      </c>
      <c r="E143" s="251" t="s">
        <v>3662</v>
      </c>
      <c r="F143" s="252" t="s">
        <v>3663</v>
      </c>
      <c r="G143" s="253" t="s">
        <v>2344</v>
      </c>
      <c r="H143" s="254">
        <v>1</v>
      </c>
      <c r="I143" s="255"/>
      <c r="J143" s="256">
        <f>ROUND(I143*H143,2)</f>
        <v>0</v>
      </c>
      <c r="K143" s="257"/>
      <c r="L143" s="44"/>
      <c r="M143" s="258" t="s">
        <v>1</v>
      </c>
      <c r="N143" s="259" t="s">
        <v>47</v>
      </c>
      <c r="O143" s="94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1634</v>
      </c>
      <c r="AT143" s="262" t="s">
        <v>200</v>
      </c>
      <c r="AU143" s="262" t="s">
        <v>92</v>
      </c>
      <c r="AY143" s="18" t="s">
        <v>198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1634</v>
      </c>
      <c r="BM143" s="262" t="s">
        <v>3664</v>
      </c>
    </row>
    <row r="144" spans="1:65" s="2" customFormat="1" ht="16.5" customHeight="1">
      <c r="A144" s="41"/>
      <c r="B144" s="42"/>
      <c r="C144" s="250" t="s">
        <v>585</v>
      </c>
      <c r="D144" s="250" t="s">
        <v>200</v>
      </c>
      <c r="E144" s="251" t="s">
        <v>3665</v>
      </c>
      <c r="F144" s="252" t="s">
        <v>3666</v>
      </c>
      <c r="G144" s="253" t="s">
        <v>2344</v>
      </c>
      <c r="H144" s="254">
        <v>1</v>
      </c>
      <c r="I144" s="255"/>
      <c r="J144" s="256">
        <f>ROUND(I144*H144,2)</f>
        <v>0</v>
      </c>
      <c r="K144" s="257"/>
      <c r="L144" s="44"/>
      <c r="M144" s="258" t="s">
        <v>1</v>
      </c>
      <c r="N144" s="259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1634</v>
      </c>
      <c r="AT144" s="262" t="s">
        <v>200</v>
      </c>
      <c r="AU144" s="262" t="s">
        <v>92</v>
      </c>
      <c r="AY144" s="18" t="s">
        <v>198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1634</v>
      </c>
      <c r="BM144" s="262" t="s">
        <v>3667</v>
      </c>
    </row>
    <row r="145" spans="1:65" s="2" customFormat="1" ht="16.5" customHeight="1">
      <c r="A145" s="41"/>
      <c r="B145" s="42"/>
      <c r="C145" s="250" t="s">
        <v>1287</v>
      </c>
      <c r="D145" s="250" t="s">
        <v>200</v>
      </c>
      <c r="E145" s="251" t="s">
        <v>3668</v>
      </c>
      <c r="F145" s="252" t="s">
        <v>3669</v>
      </c>
      <c r="G145" s="253" t="s">
        <v>2344</v>
      </c>
      <c r="H145" s="254">
        <v>1</v>
      </c>
      <c r="I145" s="255"/>
      <c r="J145" s="256">
        <f>ROUND(I145*H145,2)</f>
        <v>0</v>
      </c>
      <c r="K145" s="257"/>
      <c r="L145" s="44"/>
      <c r="M145" s="258" t="s">
        <v>1</v>
      </c>
      <c r="N145" s="259" t="s">
        <v>47</v>
      </c>
      <c r="O145" s="94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1634</v>
      </c>
      <c r="AT145" s="262" t="s">
        <v>200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1634</v>
      </c>
      <c r="BM145" s="262" t="s">
        <v>3670</v>
      </c>
    </row>
    <row r="146" spans="1:65" s="2" customFormat="1" ht="16.5" customHeight="1">
      <c r="A146" s="41"/>
      <c r="B146" s="42"/>
      <c r="C146" s="250" t="s">
        <v>1524</v>
      </c>
      <c r="D146" s="250" t="s">
        <v>200</v>
      </c>
      <c r="E146" s="251" t="s">
        <v>3671</v>
      </c>
      <c r="F146" s="252" t="s">
        <v>3672</v>
      </c>
      <c r="G146" s="253" t="s">
        <v>1</v>
      </c>
      <c r="H146" s="254">
        <v>1</v>
      </c>
      <c r="I146" s="255"/>
      <c r="J146" s="256">
        <f>ROUND(I146*H146,2)</f>
        <v>0</v>
      </c>
      <c r="K146" s="257"/>
      <c r="L146" s="44"/>
      <c r="M146" s="258" t="s">
        <v>1</v>
      </c>
      <c r="N146" s="259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1634</v>
      </c>
      <c r="AT146" s="262" t="s">
        <v>200</v>
      </c>
      <c r="AU146" s="262" t="s">
        <v>92</v>
      </c>
      <c r="AY146" s="18" t="s">
        <v>198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1634</v>
      </c>
      <c r="BM146" s="262" t="s">
        <v>3673</v>
      </c>
    </row>
    <row r="147" spans="1:65" s="2" customFormat="1" ht="24.15" customHeight="1">
      <c r="A147" s="41"/>
      <c r="B147" s="42"/>
      <c r="C147" s="250" t="s">
        <v>8</v>
      </c>
      <c r="D147" s="250" t="s">
        <v>200</v>
      </c>
      <c r="E147" s="251" t="s">
        <v>3674</v>
      </c>
      <c r="F147" s="252" t="s">
        <v>3675</v>
      </c>
      <c r="G147" s="253" t="s">
        <v>2344</v>
      </c>
      <c r="H147" s="254">
        <v>3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1634</v>
      </c>
      <c r="AT147" s="262" t="s">
        <v>200</v>
      </c>
      <c r="AU147" s="262" t="s">
        <v>92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1634</v>
      </c>
      <c r="BM147" s="262" t="s">
        <v>3676</v>
      </c>
    </row>
    <row r="148" spans="1:65" s="2" customFormat="1" ht="16.5" customHeight="1">
      <c r="A148" s="41"/>
      <c r="B148" s="42"/>
      <c r="C148" s="250" t="s">
        <v>373</v>
      </c>
      <c r="D148" s="250" t="s">
        <v>200</v>
      </c>
      <c r="E148" s="251" t="s">
        <v>3677</v>
      </c>
      <c r="F148" s="252" t="s">
        <v>3678</v>
      </c>
      <c r="G148" s="253" t="s">
        <v>2344</v>
      </c>
      <c r="H148" s="254">
        <v>1</v>
      </c>
      <c r="I148" s="255"/>
      <c r="J148" s="256">
        <f>ROUND(I148*H148,2)</f>
        <v>0</v>
      </c>
      <c r="K148" s="257"/>
      <c r="L148" s="44"/>
      <c r="M148" s="321" t="s">
        <v>1</v>
      </c>
      <c r="N148" s="322" t="s">
        <v>47</v>
      </c>
      <c r="O148" s="323"/>
      <c r="P148" s="324">
        <f>O148*H148</f>
        <v>0</v>
      </c>
      <c r="Q148" s="324">
        <v>0</v>
      </c>
      <c r="R148" s="324">
        <f>Q148*H148</f>
        <v>0</v>
      </c>
      <c r="S148" s="324">
        <v>0</v>
      </c>
      <c r="T148" s="3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1634</v>
      </c>
      <c r="AT148" s="262" t="s">
        <v>200</v>
      </c>
      <c r="AU148" s="262" t="s">
        <v>92</v>
      </c>
      <c r="AY148" s="18" t="s">
        <v>198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1634</v>
      </c>
      <c r="BM148" s="262" t="s">
        <v>3679</v>
      </c>
    </row>
    <row r="149" spans="1:31" s="2" customFormat="1" ht="6.95" customHeight="1">
      <c r="A149" s="41"/>
      <c r="B149" s="69"/>
      <c r="C149" s="70"/>
      <c r="D149" s="70"/>
      <c r="E149" s="70"/>
      <c r="F149" s="70"/>
      <c r="G149" s="70"/>
      <c r="H149" s="70"/>
      <c r="I149" s="70"/>
      <c r="J149" s="70"/>
      <c r="K149" s="70"/>
      <c r="L149" s="44"/>
      <c r="M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</sheetData>
  <sheetProtection password="CC35" sheet="1" objects="1" scenarios="1" formatColumns="0" formatRows="0" autoFilter="0"/>
  <autoFilter ref="C127:K148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3680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151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142</v>
      </c>
      <c r="E31" s="41"/>
      <c r="F31" s="41"/>
      <c r="G31" s="41"/>
      <c r="H31" s="41"/>
      <c r="I31" s="41"/>
      <c r="J31" s="175">
        <f>J101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ROUND((SUM(BE101:BE108)+SUM(BE128:BE136)),2)</f>
        <v>0</v>
      </c>
      <c r="G35" s="41"/>
      <c r="H35" s="41"/>
      <c r="I35" s="182">
        <v>0.21</v>
      </c>
      <c r="J35" s="181">
        <f>ROUND(((SUM(BE101:BE108)+SUM(BE128:BE136))*I35),2)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ROUND((SUM(BF101:BF108)+SUM(BF128:BF136)),2)</f>
        <v>0</v>
      </c>
      <c r="G36" s="41"/>
      <c r="H36" s="41"/>
      <c r="I36" s="182">
        <v>0.15</v>
      </c>
      <c r="J36" s="181">
        <f>ROUND(((SUM(BF101:BF108)+SUM(BF128:BF136))*I36),2)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ROUND((SUM(BG101:BG108)+SUM(BG128:BG136)),2)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ROUND((SUM(BH101:BH108)+SUM(BH128:BH136)),2)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ROUND((SUM(BI101:BI108)+SUM(BI128:BI136)),2)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07 - VZT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153</v>
      </c>
      <c r="D94" s="160"/>
      <c r="E94" s="160"/>
      <c r="F94" s="160"/>
      <c r="G94" s="160"/>
      <c r="H94" s="160"/>
      <c r="I94" s="160"/>
      <c r="J94" s="203" t="s">
        <v>154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155</v>
      </c>
      <c r="D96" s="43"/>
      <c r="E96" s="43"/>
      <c r="F96" s="43"/>
      <c r="G96" s="43"/>
      <c r="H96" s="43"/>
      <c r="I96" s="43"/>
      <c r="J96" s="113">
        <f>J128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156</v>
      </c>
    </row>
    <row r="97" spans="1:31" s="9" customFormat="1" ht="24.95" customHeight="1">
      <c r="A97" s="9"/>
      <c r="B97" s="205"/>
      <c r="C97" s="206"/>
      <c r="D97" s="207" t="s">
        <v>167</v>
      </c>
      <c r="E97" s="208"/>
      <c r="F97" s="208"/>
      <c r="G97" s="208"/>
      <c r="H97" s="208"/>
      <c r="I97" s="208"/>
      <c r="J97" s="209">
        <f>J129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6"/>
      <c r="D98" s="212" t="s">
        <v>3681</v>
      </c>
      <c r="E98" s="213"/>
      <c r="F98" s="213"/>
      <c r="G98" s="213"/>
      <c r="H98" s="213"/>
      <c r="I98" s="213"/>
      <c r="J98" s="214">
        <f>J130</f>
        <v>0</v>
      </c>
      <c r="K98" s="136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6.95" customHeight="1">
      <c r="A100" s="4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29.25" customHeight="1">
      <c r="A101" s="41"/>
      <c r="B101" s="42"/>
      <c r="C101" s="204" t="s">
        <v>176</v>
      </c>
      <c r="D101" s="43"/>
      <c r="E101" s="43"/>
      <c r="F101" s="43"/>
      <c r="G101" s="43"/>
      <c r="H101" s="43"/>
      <c r="I101" s="43"/>
      <c r="J101" s="216">
        <f>ROUND(J102+J103+J104+J105+J106+J107,2)</f>
        <v>0</v>
      </c>
      <c r="K101" s="43"/>
      <c r="L101" s="66"/>
      <c r="N101" s="217" t="s">
        <v>46</v>
      </c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65" s="2" customFormat="1" ht="18" customHeight="1">
      <c r="A102" s="41"/>
      <c r="B102" s="42"/>
      <c r="C102" s="43"/>
      <c r="D102" s="155" t="s">
        <v>177</v>
      </c>
      <c r="E102" s="150"/>
      <c r="F102" s="150"/>
      <c r="G102" s="43"/>
      <c r="H102" s="43"/>
      <c r="I102" s="43"/>
      <c r="J102" s="151">
        <v>0</v>
      </c>
      <c r="K102" s="43"/>
      <c r="L102" s="218"/>
      <c r="M102" s="219"/>
      <c r="N102" s="220" t="s">
        <v>48</v>
      </c>
      <c r="O102" s="219"/>
      <c r="P102" s="219"/>
      <c r="Q102" s="219"/>
      <c r="R102" s="219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22" t="s">
        <v>137</v>
      </c>
      <c r="AZ102" s="219"/>
      <c r="BA102" s="219"/>
      <c r="BB102" s="219"/>
      <c r="BC102" s="219"/>
      <c r="BD102" s="219"/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22" t="s">
        <v>92</v>
      </c>
      <c r="BK102" s="219"/>
      <c r="BL102" s="219"/>
      <c r="BM102" s="219"/>
    </row>
    <row r="103" spans="1:65" s="2" customFormat="1" ht="18" customHeight="1">
      <c r="A103" s="41"/>
      <c r="B103" s="42"/>
      <c r="C103" s="43"/>
      <c r="D103" s="155" t="s">
        <v>178</v>
      </c>
      <c r="E103" s="150"/>
      <c r="F103" s="150"/>
      <c r="G103" s="43"/>
      <c r="H103" s="43"/>
      <c r="I103" s="43"/>
      <c r="J103" s="151">
        <v>0</v>
      </c>
      <c r="K103" s="43"/>
      <c r="L103" s="218"/>
      <c r="M103" s="219"/>
      <c r="N103" s="220" t="s">
        <v>48</v>
      </c>
      <c r="O103" s="219"/>
      <c r="P103" s="219"/>
      <c r="Q103" s="219"/>
      <c r="R103" s="219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22" t="s">
        <v>137</v>
      </c>
      <c r="AZ103" s="219"/>
      <c r="BA103" s="219"/>
      <c r="BB103" s="219"/>
      <c r="BC103" s="219"/>
      <c r="BD103" s="219"/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22" t="s">
        <v>92</v>
      </c>
      <c r="BK103" s="219"/>
      <c r="BL103" s="219"/>
      <c r="BM103" s="219"/>
    </row>
    <row r="104" spans="1:65" s="2" customFormat="1" ht="18" customHeight="1">
      <c r="A104" s="41"/>
      <c r="B104" s="42"/>
      <c r="C104" s="43"/>
      <c r="D104" s="155" t="s">
        <v>179</v>
      </c>
      <c r="E104" s="150"/>
      <c r="F104" s="150"/>
      <c r="G104" s="43"/>
      <c r="H104" s="43"/>
      <c r="I104" s="43"/>
      <c r="J104" s="151">
        <v>0</v>
      </c>
      <c r="K104" s="43"/>
      <c r="L104" s="218"/>
      <c r="M104" s="219"/>
      <c r="N104" s="220" t="s">
        <v>48</v>
      </c>
      <c r="O104" s="219"/>
      <c r="P104" s="219"/>
      <c r="Q104" s="219"/>
      <c r="R104" s="219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22" t="s">
        <v>137</v>
      </c>
      <c r="AZ104" s="219"/>
      <c r="BA104" s="219"/>
      <c r="BB104" s="219"/>
      <c r="BC104" s="219"/>
      <c r="BD104" s="219"/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22" t="s">
        <v>92</v>
      </c>
      <c r="BK104" s="219"/>
      <c r="BL104" s="219"/>
      <c r="BM104" s="219"/>
    </row>
    <row r="105" spans="1:65" s="2" customFormat="1" ht="18" customHeight="1">
      <c r="A105" s="41"/>
      <c r="B105" s="42"/>
      <c r="C105" s="43"/>
      <c r="D105" s="155" t="s">
        <v>180</v>
      </c>
      <c r="E105" s="150"/>
      <c r="F105" s="150"/>
      <c r="G105" s="43"/>
      <c r="H105" s="43"/>
      <c r="I105" s="43"/>
      <c r="J105" s="151">
        <v>0</v>
      </c>
      <c r="K105" s="43"/>
      <c r="L105" s="218"/>
      <c r="M105" s="219"/>
      <c r="N105" s="220" t="s">
        <v>48</v>
      </c>
      <c r="O105" s="219"/>
      <c r="P105" s="219"/>
      <c r="Q105" s="219"/>
      <c r="R105" s="219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22" t="s">
        <v>137</v>
      </c>
      <c r="AZ105" s="219"/>
      <c r="BA105" s="219"/>
      <c r="BB105" s="219"/>
      <c r="BC105" s="219"/>
      <c r="BD105" s="219"/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22" t="s">
        <v>92</v>
      </c>
      <c r="BK105" s="219"/>
      <c r="BL105" s="219"/>
      <c r="BM105" s="219"/>
    </row>
    <row r="106" spans="1:65" s="2" customFormat="1" ht="18" customHeight="1">
      <c r="A106" s="41"/>
      <c r="B106" s="42"/>
      <c r="C106" s="43"/>
      <c r="D106" s="155" t="s">
        <v>181</v>
      </c>
      <c r="E106" s="150"/>
      <c r="F106" s="150"/>
      <c r="G106" s="43"/>
      <c r="H106" s="43"/>
      <c r="I106" s="43"/>
      <c r="J106" s="151">
        <v>0</v>
      </c>
      <c r="K106" s="43"/>
      <c r="L106" s="218"/>
      <c r="M106" s="219"/>
      <c r="N106" s="220" t="s">
        <v>48</v>
      </c>
      <c r="O106" s="219"/>
      <c r="P106" s="219"/>
      <c r="Q106" s="219"/>
      <c r="R106" s="219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22" t="s">
        <v>137</v>
      </c>
      <c r="AZ106" s="219"/>
      <c r="BA106" s="219"/>
      <c r="BB106" s="219"/>
      <c r="BC106" s="219"/>
      <c r="BD106" s="219"/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22" t="s">
        <v>92</v>
      </c>
      <c r="BK106" s="219"/>
      <c r="BL106" s="219"/>
      <c r="BM106" s="219"/>
    </row>
    <row r="107" spans="1:65" s="2" customFormat="1" ht="18" customHeight="1">
      <c r="A107" s="41"/>
      <c r="B107" s="42"/>
      <c r="C107" s="43"/>
      <c r="D107" s="150" t="s">
        <v>182</v>
      </c>
      <c r="E107" s="43"/>
      <c r="F107" s="43"/>
      <c r="G107" s="43"/>
      <c r="H107" s="43"/>
      <c r="I107" s="43"/>
      <c r="J107" s="151">
        <f>ROUND(J30*T107,2)</f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183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31" s="2" customFormat="1" ht="12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29.25" customHeight="1">
      <c r="A109" s="41"/>
      <c r="B109" s="42"/>
      <c r="C109" s="159" t="s">
        <v>147</v>
      </c>
      <c r="D109" s="160"/>
      <c r="E109" s="160"/>
      <c r="F109" s="160"/>
      <c r="G109" s="160"/>
      <c r="H109" s="160"/>
      <c r="I109" s="160"/>
      <c r="J109" s="161">
        <f>ROUND(J96+J101,2)</f>
        <v>0</v>
      </c>
      <c r="K109" s="160"/>
      <c r="L109" s="6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6.95" customHeight="1">
      <c r="A110" s="41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4" spans="1:31" s="2" customFormat="1" ht="6.95" customHeight="1">
      <c r="A114" s="41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4.95" customHeight="1">
      <c r="A115" s="41"/>
      <c r="B115" s="42"/>
      <c r="C115" s="24" t="s">
        <v>184</v>
      </c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12" customHeight="1">
      <c r="A117" s="41"/>
      <c r="B117" s="42"/>
      <c r="C117" s="33" t="s">
        <v>16</v>
      </c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16.5" customHeight="1">
      <c r="A118" s="41"/>
      <c r="B118" s="42"/>
      <c r="C118" s="43"/>
      <c r="D118" s="43"/>
      <c r="E118" s="201" t="str">
        <f>E7</f>
        <v>AUTO DÍLNY SPŠ OSTROV</v>
      </c>
      <c r="F118" s="33"/>
      <c r="G118" s="33"/>
      <c r="H118" s="33"/>
      <c r="I118" s="43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12" customHeight="1">
      <c r="A119" s="41"/>
      <c r="B119" s="42"/>
      <c r="C119" s="33" t="s">
        <v>149</v>
      </c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6.5" customHeight="1">
      <c r="A120" s="41"/>
      <c r="B120" s="42"/>
      <c r="C120" s="43"/>
      <c r="D120" s="43"/>
      <c r="E120" s="79" t="str">
        <f>E9</f>
        <v>07 - VZT</v>
      </c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20</v>
      </c>
      <c r="D122" s="43"/>
      <c r="E122" s="43"/>
      <c r="F122" s="28" t="str">
        <f>F12</f>
        <v>Ostrov, ul. Klínovecká</v>
      </c>
      <c r="G122" s="43"/>
      <c r="H122" s="43"/>
      <c r="I122" s="33" t="s">
        <v>22</v>
      </c>
      <c r="J122" s="82" t="str">
        <f>IF(J12="","",J12)</f>
        <v>11. 7. 2023</v>
      </c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40.05" customHeight="1">
      <c r="A124" s="41"/>
      <c r="B124" s="42"/>
      <c r="C124" s="33" t="s">
        <v>24</v>
      </c>
      <c r="D124" s="43"/>
      <c r="E124" s="43"/>
      <c r="F124" s="28" t="str">
        <f>E15</f>
        <v>Střední průmyslová škola Ostrov , Klínovecká 1197</v>
      </c>
      <c r="G124" s="43"/>
      <c r="H124" s="43"/>
      <c r="I124" s="33" t="s">
        <v>31</v>
      </c>
      <c r="J124" s="37" t="str">
        <f>E21</f>
        <v>Projekt stav, spol. s r.o.,Želivského 2227,Sokolov</v>
      </c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25.65" customHeight="1">
      <c r="A125" s="41"/>
      <c r="B125" s="42"/>
      <c r="C125" s="33" t="s">
        <v>29</v>
      </c>
      <c r="D125" s="43"/>
      <c r="E125" s="43"/>
      <c r="F125" s="28" t="str">
        <f>IF(E18="","",E18)</f>
        <v>Vyplň údaj</v>
      </c>
      <c r="G125" s="43"/>
      <c r="H125" s="43"/>
      <c r="I125" s="33" t="s">
        <v>36</v>
      </c>
      <c r="J125" s="37" t="str">
        <f>E24</f>
        <v xml:space="preserve">V.Rakyta,Trojmezí 171, 352 01 Hranice, </v>
      </c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0.3" customHeight="1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11" customFormat="1" ht="29.25" customHeight="1">
      <c r="A127" s="224"/>
      <c r="B127" s="225"/>
      <c r="C127" s="226" t="s">
        <v>185</v>
      </c>
      <c r="D127" s="227" t="s">
        <v>67</v>
      </c>
      <c r="E127" s="227" t="s">
        <v>63</v>
      </c>
      <c r="F127" s="227" t="s">
        <v>64</v>
      </c>
      <c r="G127" s="227" t="s">
        <v>186</v>
      </c>
      <c r="H127" s="227" t="s">
        <v>187</v>
      </c>
      <c r="I127" s="227" t="s">
        <v>188</v>
      </c>
      <c r="J127" s="228" t="s">
        <v>154</v>
      </c>
      <c r="K127" s="229" t="s">
        <v>189</v>
      </c>
      <c r="L127" s="230"/>
      <c r="M127" s="103" t="s">
        <v>1</v>
      </c>
      <c r="N127" s="104" t="s">
        <v>46</v>
      </c>
      <c r="O127" s="104" t="s">
        <v>190</v>
      </c>
      <c r="P127" s="104" t="s">
        <v>191</v>
      </c>
      <c r="Q127" s="104" t="s">
        <v>192</v>
      </c>
      <c r="R127" s="104" t="s">
        <v>193</v>
      </c>
      <c r="S127" s="104" t="s">
        <v>194</v>
      </c>
      <c r="T127" s="105" t="s">
        <v>195</v>
      </c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</row>
    <row r="128" spans="1:63" s="2" customFormat="1" ht="22.8" customHeight="1">
      <c r="A128" s="41"/>
      <c r="B128" s="42"/>
      <c r="C128" s="110" t="s">
        <v>196</v>
      </c>
      <c r="D128" s="43"/>
      <c r="E128" s="43"/>
      <c r="F128" s="43"/>
      <c r="G128" s="43"/>
      <c r="H128" s="43"/>
      <c r="I128" s="43"/>
      <c r="J128" s="231">
        <f>BK128</f>
        <v>0</v>
      </c>
      <c r="K128" s="43"/>
      <c r="L128" s="44"/>
      <c r="M128" s="106"/>
      <c r="N128" s="232"/>
      <c r="O128" s="107"/>
      <c r="P128" s="233">
        <f>P129</f>
        <v>0</v>
      </c>
      <c r="Q128" s="107"/>
      <c r="R128" s="233">
        <f>R129</f>
        <v>0.1207</v>
      </c>
      <c r="S128" s="107"/>
      <c r="T128" s="234">
        <f>T129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8" t="s">
        <v>81</v>
      </c>
      <c r="AU128" s="18" t="s">
        <v>156</v>
      </c>
      <c r="BK128" s="235">
        <f>BK129</f>
        <v>0</v>
      </c>
    </row>
    <row r="129" spans="1:63" s="12" customFormat="1" ht="25.9" customHeight="1">
      <c r="A129" s="12"/>
      <c r="B129" s="236"/>
      <c r="C129" s="237"/>
      <c r="D129" s="238" t="s">
        <v>81</v>
      </c>
      <c r="E129" s="239" t="s">
        <v>963</v>
      </c>
      <c r="F129" s="239" t="s">
        <v>964</v>
      </c>
      <c r="G129" s="237"/>
      <c r="H129" s="237"/>
      <c r="I129" s="240"/>
      <c r="J129" s="241">
        <f>BK129</f>
        <v>0</v>
      </c>
      <c r="K129" s="237"/>
      <c r="L129" s="242"/>
      <c r="M129" s="243"/>
      <c r="N129" s="244"/>
      <c r="O129" s="244"/>
      <c r="P129" s="245">
        <f>P130</f>
        <v>0</v>
      </c>
      <c r="Q129" s="244"/>
      <c r="R129" s="245">
        <f>R130</f>
        <v>0.1207</v>
      </c>
      <c r="S129" s="244"/>
      <c r="T129" s="24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7" t="s">
        <v>92</v>
      </c>
      <c r="AT129" s="248" t="s">
        <v>81</v>
      </c>
      <c r="AU129" s="248" t="s">
        <v>82</v>
      </c>
      <c r="AY129" s="247" t="s">
        <v>198</v>
      </c>
      <c r="BK129" s="249">
        <f>BK130</f>
        <v>0</v>
      </c>
    </row>
    <row r="130" spans="1:63" s="12" customFormat="1" ht="22.8" customHeight="1">
      <c r="A130" s="12"/>
      <c r="B130" s="236"/>
      <c r="C130" s="237"/>
      <c r="D130" s="238" t="s">
        <v>81</v>
      </c>
      <c r="E130" s="318" t="s">
        <v>3682</v>
      </c>
      <c r="F130" s="318" t="s">
        <v>3683</v>
      </c>
      <c r="G130" s="237"/>
      <c r="H130" s="237"/>
      <c r="I130" s="240"/>
      <c r="J130" s="319">
        <f>BK130</f>
        <v>0</v>
      </c>
      <c r="K130" s="237"/>
      <c r="L130" s="242"/>
      <c r="M130" s="243"/>
      <c r="N130" s="244"/>
      <c r="O130" s="244"/>
      <c r="P130" s="245">
        <f>SUM(P131:P136)</f>
        <v>0</v>
      </c>
      <c r="Q130" s="244"/>
      <c r="R130" s="245">
        <f>SUM(R131:R136)</f>
        <v>0.1207</v>
      </c>
      <c r="S130" s="244"/>
      <c r="T130" s="246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7" t="s">
        <v>92</v>
      </c>
      <c r="AT130" s="248" t="s">
        <v>81</v>
      </c>
      <c r="AU130" s="248" t="s">
        <v>90</v>
      </c>
      <c r="AY130" s="247" t="s">
        <v>198</v>
      </c>
      <c r="BK130" s="249">
        <f>SUM(BK131:BK136)</f>
        <v>0</v>
      </c>
    </row>
    <row r="131" spans="1:65" s="2" customFormat="1" ht="16.5" customHeight="1">
      <c r="A131" s="41"/>
      <c r="B131" s="42"/>
      <c r="C131" s="250" t="s">
        <v>281</v>
      </c>
      <c r="D131" s="250" t="s">
        <v>200</v>
      </c>
      <c r="E131" s="251" t="s">
        <v>3684</v>
      </c>
      <c r="F131" s="252" t="s">
        <v>3685</v>
      </c>
      <c r="G131" s="253" t="s">
        <v>2344</v>
      </c>
      <c r="H131" s="254">
        <v>1</v>
      </c>
      <c r="I131" s="255"/>
      <c r="J131" s="256">
        <f>ROUND(I131*H131,2)</f>
        <v>0</v>
      </c>
      <c r="K131" s="257"/>
      <c r="L131" s="44"/>
      <c r="M131" s="258" t="s">
        <v>1</v>
      </c>
      <c r="N131" s="259" t="s">
        <v>47</v>
      </c>
      <c r="O131" s="94"/>
      <c r="P131" s="260">
        <f>O131*H131</f>
        <v>0</v>
      </c>
      <c r="Q131" s="260">
        <v>0</v>
      </c>
      <c r="R131" s="260">
        <f>Q131*H131</f>
        <v>0</v>
      </c>
      <c r="S131" s="260">
        <v>0</v>
      </c>
      <c r="T131" s="261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62" t="s">
        <v>373</v>
      </c>
      <c r="AT131" s="262" t="s">
        <v>200</v>
      </c>
      <c r="AU131" s="262" t="s">
        <v>92</v>
      </c>
      <c r="AY131" s="18" t="s">
        <v>198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8" t="s">
        <v>90</v>
      </c>
      <c r="BK131" s="154">
        <f>ROUND(I131*H131,2)</f>
        <v>0</v>
      </c>
      <c r="BL131" s="18" t="s">
        <v>373</v>
      </c>
      <c r="BM131" s="262" t="s">
        <v>3686</v>
      </c>
    </row>
    <row r="132" spans="1:65" s="2" customFormat="1" ht="24.15" customHeight="1">
      <c r="A132" s="41"/>
      <c r="B132" s="42"/>
      <c r="C132" s="275" t="s">
        <v>204</v>
      </c>
      <c r="D132" s="275" t="s">
        <v>210</v>
      </c>
      <c r="E132" s="276" t="s">
        <v>3687</v>
      </c>
      <c r="F132" s="277" t="s">
        <v>3688</v>
      </c>
      <c r="G132" s="278" t="s">
        <v>2344</v>
      </c>
      <c r="H132" s="279">
        <v>1</v>
      </c>
      <c r="I132" s="280"/>
      <c r="J132" s="281">
        <f>ROUND(I132*H132,2)</f>
        <v>0</v>
      </c>
      <c r="K132" s="282"/>
      <c r="L132" s="283"/>
      <c r="M132" s="284" t="s">
        <v>1</v>
      </c>
      <c r="N132" s="285" t="s">
        <v>47</v>
      </c>
      <c r="O132" s="94"/>
      <c r="P132" s="260">
        <f>O132*H132</f>
        <v>0</v>
      </c>
      <c r="Q132" s="260">
        <v>0.0015</v>
      </c>
      <c r="R132" s="260">
        <f>Q132*H132</f>
        <v>0.0015</v>
      </c>
      <c r="S132" s="260">
        <v>0</v>
      </c>
      <c r="T132" s="261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62" t="s">
        <v>788</v>
      </c>
      <c r="AT132" s="262" t="s">
        <v>210</v>
      </c>
      <c r="AU132" s="262" t="s">
        <v>92</v>
      </c>
      <c r="AY132" s="18" t="s">
        <v>198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8" t="s">
        <v>90</v>
      </c>
      <c r="BK132" s="154">
        <f>ROUND(I132*H132,2)</f>
        <v>0</v>
      </c>
      <c r="BL132" s="18" t="s">
        <v>373</v>
      </c>
      <c r="BM132" s="262" t="s">
        <v>3689</v>
      </c>
    </row>
    <row r="133" spans="1:65" s="2" customFormat="1" ht="24.15" customHeight="1">
      <c r="A133" s="41"/>
      <c r="B133" s="42"/>
      <c r="C133" s="275" t="s">
        <v>585</v>
      </c>
      <c r="D133" s="275" t="s">
        <v>210</v>
      </c>
      <c r="E133" s="276" t="s">
        <v>3690</v>
      </c>
      <c r="F133" s="277" t="s">
        <v>3691</v>
      </c>
      <c r="G133" s="278" t="s">
        <v>2344</v>
      </c>
      <c r="H133" s="279">
        <v>1</v>
      </c>
      <c r="I133" s="280"/>
      <c r="J133" s="281">
        <f>ROUND(I133*H133,2)</f>
        <v>0</v>
      </c>
      <c r="K133" s="282"/>
      <c r="L133" s="283"/>
      <c r="M133" s="284" t="s">
        <v>1</v>
      </c>
      <c r="N133" s="285" t="s">
        <v>47</v>
      </c>
      <c r="O133" s="94"/>
      <c r="P133" s="260">
        <f>O133*H133</f>
        <v>0</v>
      </c>
      <c r="Q133" s="260">
        <v>0.0019</v>
      </c>
      <c r="R133" s="260">
        <f>Q133*H133</f>
        <v>0.0019</v>
      </c>
      <c r="S133" s="260">
        <v>0</v>
      </c>
      <c r="T133" s="261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62" t="s">
        <v>788</v>
      </c>
      <c r="AT133" s="262" t="s">
        <v>210</v>
      </c>
      <c r="AU133" s="262" t="s">
        <v>92</v>
      </c>
      <c r="AY133" s="18" t="s">
        <v>198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8" t="s">
        <v>90</v>
      </c>
      <c r="BK133" s="154">
        <f>ROUND(I133*H133,2)</f>
        <v>0</v>
      </c>
      <c r="BL133" s="18" t="s">
        <v>373</v>
      </c>
      <c r="BM133" s="262" t="s">
        <v>3692</v>
      </c>
    </row>
    <row r="134" spans="1:65" s="2" customFormat="1" ht="24.15" customHeight="1">
      <c r="A134" s="41"/>
      <c r="B134" s="42"/>
      <c r="C134" s="275" t="s">
        <v>657</v>
      </c>
      <c r="D134" s="275" t="s">
        <v>210</v>
      </c>
      <c r="E134" s="276" t="s">
        <v>3693</v>
      </c>
      <c r="F134" s="277" t="s">
        <v>3694</v>
      </c>
      <c r="G134" s="278" t="s">
        <v>2344</v>
      </c>
      <c r="H134" s="279">
        <v>1</v>
      </c>
      <c r="I134" s="280"/>
      <c r="J134" s="281">
        <f>ROUND(I134*H134,2)</f>
        <v>0</v>
      </c>
      <c r="K134" s="282"/>
      <c r="L134" s="283"/>
      <c r="M134" s="284" t="s">
        <v>1</v>
      </c>
      <c r="N134" s="285" t="s">
        <v>47</v>
      </c>
      <c r="O134" s="94"/>
      <c r="P134" s="260">
        <f>O134*H134</f>
        <v>0</v>
      </c>
      <c r="Q134" s="260">
        <v>0.0023</v>
      </c>
      <c r="R134" s="260">
        <f>Q134*H134</f>
        <v>0.0023</v>
      </c>
      <c r="S134" s="260">
        <v>0</v>
      </c>
      <c r="T134" s="261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62" t="s">
        <v>788</v>
      </c>
      <c r="AT134" s="262" t="s">
        <v>210</v>
      </c>
      <c r="AU134" s="262" t="s">
        <v>92</v>
      </c>
      <c r="AY134" s="18" t="s">
        <v>198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8" t="s">
        <v>90</v>
      </c>
      <c r="BK134" s="154">
        <f>ROUND(I134*H134,2)</f>
        <v>0</v>
      </c>
      <c r="BL134" s="18" t="s">
        <v>373</v>
      </c>
      <c r="BM134" s="262" t="s">
        <v>3695</v>
      </c>
    </row>
    <row r="135" spans="1:65" s="2" customFormat="1" ht="16.5" customHeight="1">
      <c r="A135" s="41"/>
      <c r="B135" s="42"/>
      <c r="C135" s="275" t="s">
        <v>92</v>
      </c>
      <c r="D135" s="275" t="s">
        <v>210</v>
      </c>
      <c r="E135" s="276" t="s">
        <v>3696</v>
      </c>
      <c r="F135" s="277" t="s">
        <v>3697</v>
      </c>
      <c r="G135" s="278" t="s">
        <v>363</v>
      </c>
      <c r="H135" s="279">
        <v>1</v>
      </c>
      <c r="I135" s="280"/>
      <c r="J135" s="281">
        <f>ROUND(I135*H135,2)</f>
        <v>0</v>
      </c>
      <c r="K135" s="282"/>
      <c r="L135" s="283"/>
      <c r="M135" s="284" t="s">
        <v>1</v>
      </c>
      <c r="N135" s="285" t="s">
        <v>47</v>
      </c>
      <c r="O135" s="94"/>
      <c r="P135" s="260">
        <f>O135*H135</f>
        <v>0</v>
      </c>
      <c r="Q135" s="260">
        <v>0.115</v>
      </c>
      <c r="R135" s="260">
        <f>Q135*H135</f>
        <v>0.115</v>
      </c>
      <c r="S135" s="260">
        <v>0</v>
      </c>
      <c r="T135" s="261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62" t="s">
        <v>788</v>
      </c>
      <c r="AT135" s="262" t="s">
        <v>210</v>
      </c>
      <c r="AU135" s="262" t="s">
        <v>92</v>
      </c>
      <c r="AY135" s="18" t="s">
        <v>198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8" t="s">
        <v>90</v>
      </c>
      <c r="BK135" s="154">
        <f>ROUND(I135*H135,2)</f>
        <v>0</v>
      </c>
      <c r="BL135" s="18" t="s">
        <v>373</v>
      </c>
      <c r="BM135" s="262" t="s">
        <v>3698</v>
      </c>
    </row>
    <row r="136" spans="1:65" s="2" customFormat="1" ht="24.15" customHeight="1">
      <c r="A136" s="41"/>
      <c r="B136" s="42"/>
      <c r="C136" s="250" t="s">
        <v>1490</v>
      </c>
      <c r="D136" s="250" t="s">
        <v>200</v>
      </c>
      <c r="E136" s="251" t="s">
        <v>3699</v>
      </c>
      <c r="F136" s="252" t="s">
        <v>3700</v>
      </c>
      <c r="G136" s="253" t="s">
        <v>886</v>
      </c>
      <c r="H136" s="320"/>
      <c r="I136" s="255"/>
      <c r="J136" s="256">
        <f>ROUND(I136*H136,2)</f>
        <v>0</v>
      </c>
      <c r="K136" s="257"/>
      <c r="L136" s="44"/>
      <c r="M136" s="321" t="s">
        <v>1</v>
      </c>
      <c r="N136" s="322" t="s">
        <v>47</v>
      </c>
      <c r="O136" s="323"/>
      <c r="P136" s="324">
        <f>O136*H136</f>
        <v>0</v>
      </c>
      <c r="Q136" s="324">
        <v>0</v>
      </c>
      <c r="R136" s="324">
        <f>Q136*H136</f>
        <v>0</v>
      </c>
      <c r="S136" s="324">
        <v>0</v>
      </c>
      <c r="T136" s="3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62" t="s">
        <v>373</v>
      </c>
      <c r="AT136" s="262" t="s">
        <v>200</v>
      </c>
      <c r="AU136" s="262" t="s">
        <v>92</v>
      </c>
      <c r="AY136" s="18" t="s">
        <v>198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8" t="s">
        <v>90</v>
      </c>
      <c r="BK136" s="154">
        <f>ROUND(I136*H136,2)</f>
        <v>0</v>
      </c>
      <c r="BL136" s="18" t="s">
        <v>373</v>
      </c>
      <c r="BM136" s="262" t="s">
        <v>3701</v>
      </c>
    </row>
    <row r="137" spans="1:31" s="2" customFormat="1" ht="6.95" customHeight="1">
      <c r="A137" s="41"/>
      <c r="B137" s="69"/>
      <c r="C137" s="70"/>
      <c r="D137" s="70"/>
      <c r="E137" s="70"/>
      <c r="F137" s="70"/>
      <c r="G137" s="70"/>
      <c r="H137" s="70"/>
      <c r="I137" s="70"/>
      <c r="J137" s="70"/>
      <c r="K137" s="70"/>
      <c r="L137" s="44"/>
      <c r="M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</sheetData>
  <sheetProtection password="CC35" sheet="1" objects="1" scenarios="1" formatColumns="0" formatRows="0" autoFilter="0"/>
  <autoFilter ref="C127:K136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138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3702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151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142</v>
      </c>
      <c r="E31" s="41"/>
      <c r="F31" s="41"/>
      <c r="G31" s="41"/>
      <c r="H31" s="41"/>
      <c r="I31" s="41"/>
      <c r="J31" s="175">
        <f>J108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ROUND((SUM(BE108:BE115)+SUM(BE135:BE162)),2)</f>
        <v>0</v>
      </c>
      <c r="G35" s="41"/>
      <c r="H35" s="41"/>
      <c r="I35" s="182">
        <v>0.21</v>
      </c>
      <c r="J35" s="181">
        <f>ROUND(((SUM(BE108:BE115)+SUM(BE135:BE162))*I35),2)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ROUND((SUM(BF108:BF115)+SUM(BF135:BF162)),2)</f>
        <v>0</v>
      </c>
      <c r="G36" s="41"/>
      <c r="H36" s="41"/>
      <c r="I36" s="182">
        <v>0.15</v>
      </c>
      <c r="J36" s="181">
        <f>ROUND(((SUM(BF108:BF115)+SUM(BF135:BF162))*I36),2)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ROUND((SUM(BG108:BG115)+SUM(BG135:BG162)),2)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ROUND((SUM(BH108:BH115)+SUM(BH135:BH162)),2)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ROUND((SUM(BI108:BI115)+SUM(BI135:BI162)),2)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09 - VRN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153</v>
      </c>
      <c r="D94" s="160"/>
      <c r="E94" s="160"/>
      <c r="F94" s="160"/>
      <c r="G94" s="160"/>
      <c r="H94" s="160"/>
      <c r="I94" s="160"/>
      <c r="J94" s="203" t="s">
        <v>154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155</v>
      </c>
      <c r="D96" s="43"/>
      <c r="E96" s="43"/>
      <c r="F96" s="43"/>
      <c r="G96" s="43"/>
      <c r="H96" s="43"/>
      <c r="I96" s="43"/>
      <c r="J96" s="113">
        <f>J135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156</v>
      </c>
    </row>
    <row r="97" spans="1:31" s="9" customFormat="1" ht="24.95" customHeight="1">
      <c r="A97" s="9"/>
      <c r="B97" s="205"/>
      <c r="C97" s="206"/>
      <c r="D97" s="207" t="s">
        <v>1943</v>
      </c>
      <c r="E97" s="208"/>
      <c r="F97" s="208"/>
      <c r="G97" s="208"/>
      <c r="H97" s="208"/>
      <c r="I97" s="208"/>
      <c r="J97" s="209">
        <f>J136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6"/>
      <c r="D98" s="212" t="s">
        <v>3703</v>
      </c>
      <c r="E98" s="213"/>
      <c r="F98" s="213"/>
      <c r="G98" s="213"/>
      <c r="H98" s="213"/>
      <c r="I98" s="213"/>
      <c r="J98" s="214">
        <f>J137</f>
        <v>0</v>
      </c>
      <c r="K98" s="136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6"/>
      <c r="D99" s="212" t="s">
        <v>3704</v>
      </c>
      <c r="E99" s="213"/>
      <c r="F99" s="213"/>
      <c r="G99" s="213"/>
      <c r="H99" s="213"/>
      <c r="I99" s="213"/>
      <c r="J99" s="214">
        <f>J144</f>
        <v>0</v>
      </c>
      <c r="K99" s="136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6"/>
      <c r="D100" s="212" t="s">
        <v>3705</v>
      </c>
      <c r="E100" s="213"/>
      <c r="F100" s="213"/>
      <c r="G100" s="213"/>
      <c r="H100" s="213"/>
      <c r="I100" s="213"/>
      <c r="J100" s="214">
        <f>J146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3706</v>
      </c>
      <c r="E101" s="213"/>
      <c r="F101" s="213"/>
      <c r="G101" s="213"/>
      <c r="H101" s="213"/>
      <c r="I101" s="213"/>
      <c r="J101" s="214">
        <f>J152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3707</v>
      </c>
      <c r="E102" s="213"/>
      <c r="F102" s="213"/>
      <c r="G102" s="213"/>
      <c r="H102" s="213"/>
      <c r="I102" s="213"/>
      <c r="J102" s="214">
        <f>J155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3708</v>
      </c>
      <c r="E103" s="213"/>
      <c r="F103" s="213"/>
      <c r="G103" s="213"/>
      <c r="H103" s="213"/>
      <c r="I103" s="213"/>
      <c r="J103" s="214">
        <f>J157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3709</v>
      </c>
      <c r="E104" s="213"/>
      <c r="F104" s="213"/>
      <c r="G104" s="213"/>
      <c r="H104" s="213"/>
      <c r="I104" s="213"/>
      <c r="J104" s="214">
        <f>J159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6"/>
      <c r="D105" s="212" t="s">
        <v>3710</v>
      </c>
      <c r="E105" s="213"/>
      <c r="F105" s="213"/>
      <c r="G105" s="213"/>
      <c r="H105" s="213"/>
      <c r="I105" s="213"/>
      <c r="J105" s="214">
        <f>J161</f>
        <v>0</v>
      </c>
      <c r="K105" s="136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4" t="s">
        <v>176</v>
      </c>
      <c r="D108" s="43"/>
      <c r="E108" s="43"/>
      <c r="F108" s="43"/>
      <c r="G108" s="43"/>
      <c r="H108" s="43"/>
      <c r="I108" s="43"/>
      <c r="J108" s="216">
        <f>ROUND(J109+J110+J111+J112+J113+J114,2)</f>
        <v>0</v>
      </c>
      <c r="K108" s="43"/>
      <c r="L108" s="66"/>
      <c r="N108" s="217" t="s">
        <v>46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5" t="s">
        <v>177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137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178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137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179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180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137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181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137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0" t="s">
        <v>182</v>
      </c>
      <c r="E114" s="43"/>
      <c r="F114" s="43"/>
      <c r="G114" s="43"/>
      <c r="H114" s="43"/>
      <c r="I114" s="43"/>
      <c r="J114" s="151">
        <f>ROUND(J30*T114,2)</f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183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147</v>
      </c>
      <c r="D116" s="160"/>
      <c r="E116" s="160"/>
      <c r="F116" s="160"/>
      <c r="G116" s="160"/>
      <c r="H116" s="160"/>
      <c r="I116" s="160"/>
      <c r="J116" s="161">
        <f>ROUND(J96+J108,2)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184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AUTO DÍLNY SPŠ OSTROV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149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79" t="str">
        <f>E9</f>
        <v>09 - VRN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20</v>
      </c>
      <c r="D129" s="43"/>
      <c r="E129" s="43"/>
      <c r="F129" s="28" t="str">
        <f>F12</f>
        <v>Ostrov, ul. Klínovecká</v>
      </c>
      <c r="G129" s="43"/>
      <c r="H129" s="43"/>
      <c r="I129" s="33" t="s">
        <v>22</v>
      </c>
      <c r="J129" s="82" t="str">
        <f>IF(J12="","",J12)</f>
        <v>11. 7. 2023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40.05" customHeight="1">
      <c r="A131" s="41"/>
      <c r="B131" s="42"/>
      <c r="C131" s="33" t="s">
        <v>24</v>
      </c>
      <c r="D131" s="43"/>
      <c r="E131" s="43"/>
      <c r="F131" s="28" t="str">
        <f>E15</f>
        <v>Střední průmyslová škola Ostrov , Klínovecká 1197</v>
      </c>
      <c r="G131" s="43"/>
      <c r="H131" s="43"/>
      <c r="I131" s="33" t="s">
        <v>31</v>
      </c>
      <c r="J131" s="37" t="str">
        <f>E21</f>
        <v>Projekt stav, spol. s r.o.,Želivského 2227,Sokolov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5.65" customHeight="1">
      <c r="A132" s="41"/>
      <c r="B132" s="42"/>
      <c r="C132" s="33" t="s">
        <v>29</v>
      </c>
      <c r="D132" s="43"/>
      <c r="E132" s="43"/>
      <c r="F132" s="28" t="str">
        <f>IF(E18="","",E18)</f>
        <v>Vyplň údaj</v>
      </c>
      <c r="G132" s="43"/>
      <c r="H132" s="43"/>
      <c r="I132" s="33" t="s">
        <v>36</v>
      </c>
      <c r="J132" s="37" t="str">
        <f>E24</f>
        <v xml:space="preserve">V.Rakyta,Trojmezí 171, 352 01 Hranice, 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0.3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11" customFormat="1" ht="29.25" customHeight="1">
      <c r="A134" s="224"/>
      <c r="B134" s="225"/>
      <c r="C134" s="226" t="s">
        <v>185</v>
      </c>
      <c r="D134" s="227" t="s">
        <v>67</v>
      </c>
      <c r="E134" s="227" t="s">
        <v>63</v>
      </c>
      <c r="F134" s="227" t="s">
        <v>64</v>
      </c>
      <c r="G134" s="227" t="s">
        <v>186</v>
      </c>
      <c r="H134" s="227" t="s">
        <v>187</v>
      </c>
      <c r="I134" s="227" t="s">
        <v>188</v>
      </c>
      <c r="J134" s="228" t="s">
        <v>154</v>
      </c>
      <c r="K134" s="229" t="s">
        <v>189</v>
      </c>
      <c r="L134" s="230"/>
      <c r="M134" s="103" t="s">
        <v>1</v>
      </c>
      <c r="N134" s="104" t="s">
        <v>46</v>
      </c>
      <c r="O134" s="104" t="s">
        <v>190</v>
      </c>
      <c r="P134" s="104" t="s">
        <v>191</v>
      </c>
      <c r="Q134" s="104" t="s">
        <v>192</v>
      </c>
      <c r="R134" s="104" t="s">
        <v>193</v>
      </c>
      <c r="S134" s="104" t="s">
        <v>194</v>
      </c>
      <c r="T134" s="105" t="s">
        <v>195</v>
      </c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</row>
    <row r="135" spans="1:63" s="2" customFormat="1" ht="22.8" customHeight="1">
      <c r="A135" s="41"/>
      <c r="B135" s="42"/>
      <c r="C135" s="110" t="s">
        <v>196</v>
      </c>
      <c r="D135" s="43"/>
      <c r="E135" s="43"/>
      <c r="F135" s="43"/>
      <c r="G135" s="43"/>
      <c r="H135" s="43"/>
      <c r="I135" s="43"/>
      <c r="J135" s="231">
        <f>BK135</f>
        <v>0</v>
      </c>
      <c r="K135" s="43"/>
      <c r="L135" s="44"/>
      <c r="M135" s="106"/>
      <c r="N135" s="232"/>
      <c r="O135" s="107"/>
      <c r="P135" s="233">
        <f>P136</f>
        <v>0</v>
      </c>
      <c r="Q135" s="107"/>
      <c r="R135" s="233">
        <f>R136</f>
        <v>0</v>
      </c>
      <c r="S135" s="107"/>
      <c r="T135" s="234">
        <f>T136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81</v>
      </c>
      <c r="AU135" s="18" t="s">
        <v>156</v>
      </c>
      <c r="BK135" s="235">
        <f>BK136</f>
        <v>0</v>
      </c>
    </row>
    <row r="136" spans="1:63" s="12" customFormat="1" ht="25.9" customHeight="1">
      <c r="A136" s="12"/>
      <c r="B136" s="236"/>
      <c r="C136" s="237"/>
      <c r="D136" s="238" t="s">
        <v>81</v>
      </c>
      <c r="E136" s="239" t="s">
        <v>137</v>
      </c>
      <c r="F136" s="239" t="s">
        <v>2051</v>
      </c>
      <c r="G136" s="237"/>
      <c r="H136" s="237"/>
      <c r="I136" s="240"/>
      <c r="J136" s="241">
        <f>BK136</f>
        <v>0</v>
      </c>
      <c r="K136" s="237"/>
      <c r="L136" s="242"/>
      <c r="M136" s="243"/>
      <c r="N136" s="244"/>
      <c r="O136" s="244"/>
      <c r="P136" s="245">
        <f>P137+P144+P146+P152+P155+P157+P159+P161</f>
        <v>0</v>
      </c>
      <c r="Q136" s="244"/>
      <c r="R136" s="245">
        <f>R137+R144+R146+R152+R155+R157+R159+R161</f>
        <v>0</v>
      </c>
      <c r="S136" s="244"/>
      <c r="T136" s="246">
        <f>T137+T144+T146+T152+T155+T157+T159+T161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7" t="s">
        <v>585</v>
      </c>
      <c r="AT136" s="248" t="s">
        <v>81</v>
      </c>
      <c r="AU136" s="248" t="s">
        <v>82</v>
      </c>
      <c r="AY136" s="247" t="s">
        <v>198</v>
      </c>
      <c r="BK136" s="249">
        <f>BK137+BK144+BK146+BK152+BK155+BK157+BK159+BK161</f>
        <v>0</v>
      </c>
    </row>
    <row r="137" spans="1:63" s="12" customFormat="1" ht="22.8" customHeight="1">
      <c r="A137" s="12"/>
      <c r="B137" s="236"/>
      <c r="C137" s="237"/>
      <c r="D137" s="238" t="s">
        <v>81</v>
      </c>
      <c r="E137" s="318" t="s">
        <v>3711</v>
      </c>
      <c r="F137" s="318" t="s">
        <v>3712</v>
      </c>
      <c r="G137" s="237"/>
      <c r="H137" s="237"/>
      <c r="I137" s="240"/>
      <c r="J137" s="319">
        <f>BK137</f>
        <v>0</v>
      </c>
      <c r="K137" s="237"/>
      <c r="L137" s="242"/>
      <c r="M137" s="243"/>
      <c r="N137" s="244"/>
      <c r="O137" s="244"/>
      <c r="P137" s="245">
        <f>SUM(P138:P143)</f>
        <v>0</v>
      </c>
      <c r="Q137" s="244"/>
      <c r="R137" s="245">
        <f>SUM(R138:R143)</f>
        <v>0</v>
      </c>
      <c r="S137" s="244"/>
      <c r="T137" s="246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585</v>
      </c>
      <c r="AT137" s="248" t="s">
        <v>81</v>
      </c>
      <c r="AU137" s="248" t="s">
        <v>90</v>
      </c>
      <c r="AY137" s="247" t="s">
        <v>198</v>
      </c>
      <c r="BK137" s="249">
        <f>SUM(BK138:BK143)</f>
        <v>0</v>
      </c>
    </row>
    <row r="138" spans="1:65" s="2" customFormat="1" ht="16.5" customHeight="1">
      <c r="A138" s="41"/>
      <c r="B138" s="42"/>
      <c r="C138" s="250" t="s">
        <v>99</v>
      </c>
      <c r="D138" s="250" t="s">
        <v>200</v>
      </c>
      <c r="E138" s="251" t="s">
        <v>3713</v>
      </c>
      <c r="F138" s="252" t="s">
        <v>3714</v>
      </c>
      <c r="G138" s="253" t="s">
        <v>2344</v>
      </c>
      <c r="H138" s="254">
        <v>1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3715</v>
      </c>
      <c r="AT138" s="262" t="s">
        <v>200</v>
      </c>
      <c r="AU138" s="262" t="s">
        <v>92</v>
      </c>
      <c r="AY138" s="18" t="s">
        <v>198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3715</v>
      </c>
      <c r="BM138" s="262" t="s">
        <v>3716</v>
      </c>
    </row>
    <row r="139" spans="1:65" s="2" customFormat="1" ht="16.5" customHeight="1">
      <c r="A139" s="41"/>
      <c r="B139" s="42"/>
      <c r="C139" s="250" t="s">
        <v>1799</v>
      </c>
      <c r="D139" s="250" t="s">
        <v>200</v>
      </c>
      <c r="E139" s="251" t="s">
        <v>3717</v>
      </c>
      <c r="F139" s="252" t="s">
        <v>3718</v>
      </c>
      <c r="G139" s="253" t="s">
        <v>2344</v>
      </c>
      <c r="H139" s="254">
        <v>1</v>
      </c>
      <c r="I139" s="255"/>
      <c r="J139" s="256">
        <f>ROUND(I139*H139,2)</f>
        <v>0</v>
      </c>
      <c r="K139" s="257"/>
      <c r="L139" s="44"/>
      <c r="M139" s="258" t="s">
        <v>1</v>
      </c>
      <c r="N139" s="259" t="s">
        <v>47</v>
      </c>
      <c r="O139" s="94"/>
      <c r="P139" s="260">
        <f>O139*H139</f>
        <v>0</v>
      </c>
      <c r="Q139" s="260">
        <v>0</v>
      </c>
      <c r="R139" s="260">
        <f>Q139*H139</f>
        <v>0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3715</v>
      </c>
      <c r="AT139" s="262" t="s">
        <v>200</v>
      </c>
      <c r="AU139" s="262" t="s">
        <v>92</v>
      </c>
      <c r="AY139" s="18" t="s">
        <v>198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3715</v>
      </c>
      <c r="BM139" s="262" t="s">
        <v>3719</v>
      </c>
    </row>
    <row r="140" spans="1:65" s="2" customFormat="1" ht="16.5" customHeight="1">
      <c r="A140" s="41"/>
      <c r="B140" s="42"/>
      <c r="C140" s="250" t="s">
        <v>722</v>
      </c>
      <c r="D140" s="250" t="s">
        <v>200</v>
      </c>
      <c r="E140" s="251" t="s">
        <v>3720</v>
      </c>
      <c r="F140" s="252" t="s">
        <v>3721</v>
      </c>
      <c r="G140" s="253" t="s">
        <v>2344</v>
      </c>
      <c r="H140" s="254">
        <v>1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3715</v>
      </c>
      <c r="AT140" s="262" t="s">
        <v>200</v>
      </c>
      <c r="AU140" s="262" t="s">
        <v>92</v>
      </c>
      <c r="AY140" s="18" t="s">
        <v>198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3715</v>
      </c>
      <c r="BM140" s="262" t="s">
        <v>3722</v>
      </c>
    </row>
    <row r="141" spans="1:65" s="2" customFormat="1" ht="16.5" customHeight="1">
      <c r="A141" s="41"/>
      <c r="B141" s="42"/>
      <c r="C141" s="250" t="s">
        <v>1287</v>
      </c>
      <c r="D141" s="250" t="s">
        <v>200</v>
      </c>
      <c r="E141" s="251" t="s">
        <v>3723</v>
      </c>
      <c r="F141" s="252" t="s">
        <v>3724</v>
      </c>
      <c r="G141" s="253" t="s">
        <v>2344</v>
      </c>
      <c r="H141" s="254">
        <v>1</v>
      </c>
      <c r="I141" s="255"/>
      <c r="J141" s="256">
        <f>ROUND(I141*H141,2)</f>
        <v>0</v>
      </c>
      <c r="K141" s="257"/>
      <c r="L141" s="44"/>
      <c r="M141" s="258" t="s">
        <v>1</v>
      </c>
      <c r="N141" s="259" t="s">
        <v>47</v>
      </c>
      <c r="O141" s="94"/>
      <c r="P141" s="260">
        <f>O141*H141</f>
        <v>0</v>
      </c>
      <c r="Q141" s="260">
        <v>0</v>
      </c>
      <c r="R141" s="260">
        <f>Q141*H141</f>
        <v>0</v>
      </c>
      <c r="S141" s="260">
        <v>0</v>
      </c>
      <c r="T141" s="261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2" t="s">
        <v>3715</v>
      </c>
      <c r="AT141" s="262" t="s">
        <v>200</v>
      </c>
      <c r="AU141" s="262" t="s">
        <v>92</v>
      </c>
      <c r="AY141" s="18" t="s">
        <v>198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90</v>
      </c>
      <c r="BK141" s="154">
        <f>ROUND(I141*H141,2)</f>
        <v>0</v>
      </c>
      <c r="BL141" s="18" t="s">
        <v>3715</v>
      </c>
      <c r="BM141" s="262" t="s">
        <v>3725</v>
      </c>
    </row>
    <row r="142" spans="1:65" s="2" customFormat="1" ht="16.5" customHeight="1">
      <c r="A142" s="41"/>
      <c r="B142" s="42"/>
      <c r="C142" s="250" t="s">
        <v>1542</v>
      </c>
      <c r="D142" s="250" t="s">
        <v>200</v>
      </c>
      <c r="E142" s="251" t="s">
        <v>3726</v>
      </c>
      <c r="F142" s="252" t="s">
        <v>3727</v>
      </c>
      <c r="G142" s="253" t="s">
        <v>2344</v>
      </c>
      <c r="H142" s="254">
        <v>1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3715</v>
      </c>
      <c r="AT142" s="262" t="s">
        <v>200</v>
      </c>
      <c r="AU142" s="262" t="s">
        <v>92</v>
      </c>
      <c r="AY142" s="18" t="s">
        <v>198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3715</v>
      </c>
      <c r="BM142" s="262" t="s">
        <v>3728</v>
      </c>
    </row>
    <row r="143" spans="1:65" s="2" customFormat="1" ht="16.5" customHeight="1">
      <c r="A143" s="41"/>
      <c r="B143" s="42"/>
      <c r="C143" s="250" t="s">
        <v>1524</v>
      </c>
      <c r="D143" s="250" t="s">
        <v>200</v>
      </c>
      <c r="E143" s="251" t="s">
        <v>3729</v>
      </c>
      <c r="F143" s="252" t="s">
        <v>3730</v>
      </c>
      <c r="G143" s="253" t="s">
        <v>2344</v>
      </c>
      <c r="H143" s="254">
        <v>1</v>
      </c>
      <c r="I143" s="255"/>
      <c r="J143" s="256">
        <f>ROUND(I143*H143,2)</f>
        <v>0</v>
      </c>
      <c r="K143" s="257"/>
      <c r="L143" s="44"/>
      <c r="M143" s="258" t="s">
        <v>1</v>
      </c>
      <c r="N143" s="259" t="s">
        <v>47</v>
      </c>
      <c r="O143" s="94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3715</v>
      </c>
      <c r="AT143" s="262" t="s">
        <v>200</v>
      </c>
      <c r="AU143" s="262" t="s">
        <v>92</v>
      </c>
      <c r="AY143" s="18" t="s">
        <v>198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3715</v>
      </c>
      <c r="BM143" s="262" t="s">
        <v>3731</v>
      </c>
    </row>
    <row r="144" spans="1:63" s="12" customFormat="1" ht="22.8" customHeight="1">
      <c r="A144" s="12"/>
      <c r="B144" s="236"/>
      <c r="C144" s="237"/>
      <c r="D144" s="238" t="s">
        <v>81</v>
      </c>
      <c r="E144" s="318" t="s">
        <v>3732</v>
      </c>
      <c r="F144" s="318" t="s">
        <v>3733</v>
      </c>
      <c r="G144" s="237"/>
      <c r="H144" s="237"/>
      <c r="I144" s="240"/>
      <c r="J144" s="319">
        <f>BK144</f>
        <v>0</v>
      </c>
      <c r="K144" s="237"/>
      <c r="L144" s="242"/>
      <c r="M144" s="243"/>
      <c r="N144" s="244"/>
      <c r="O144" s="244"/>
      <c r="P144" s="245">
        <f>P145</f>
        <v>0</v>
      </c>
      <c r="Q144" s="244"/>
      <c r="R144" s="245">
        <f>R145</f>
        <v>0</v>
      </c>
      <c r="S144" s="244"/>
      <c r="T144" s="24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7" t="s">
        <v>585</v>
      </c>
      <c r="AT144" s="248" t="s">
        <v>81</v>
      </c>
      <c r="AU144" s="248" t="s">
        <v>90</v>
      </c>
      <c r="AY144" s="247" t="s">
        <v>198</v>
      </c>
      <c r="BK144" s="249">
        <f>BK145</f>
        <v>0</v>
      </c>
    </row>
    <row r="145" spans="1:65" s="2" customFormat="1" ht="16.5" customHeight="1">
      <c r="A145" s="41"/>
      <c r="B145" s="42"/>
      <c r="C145" s="250" t="s">
        <v>90</v>
      </c>
      <c r="D145" s="250" t="s">
        <v>200</v>
      </c>
      <c r="E145" s="251" t="s">
        <v>3734</v>
      </c>
      <c r="F145" s="252" t="s">
        <v>3733</v>
      </c>
      <c r="G145" s="253" t="s">
        <v>2344</v>
      </c>
      <c r="H145" s="254">
        <v>1</v>
      </c>
      <c r="I145" s="255"/>
      <c r="J145" s="256">
        <f>ROUND(I145*H145,2)</f>
        <v>0</v>
      </c>
      <c r="K145" s="257"/>
      <c r="L145" s="44"/>
      <c r="M145" s="258" t="s">
        <v>1</v>
      </c>
      <c r="N145" s="259" t="s">
        <v>47</v>
      </c>
      <c r="O145" s="94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3715</v>
      </c>
      <c r="AT145" s="262" t="s">
        <v>200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3715</v>
      </c>
      <c r="BM145" s="262" t="s">
        <v>3735</v>
      </c>
    </row>
    <row r="146" spans="1:63" s="12" customFormat="1" ht="22.8" customHeight="1">
      <c r="A146" s="12"/>
      <c r="B146" s="236"/>
      <c r="C146" s="237"/>
      <c r="D146" s="238" t="s">
        <v>81</v>
      </c>
      <c r="E146" s="318" t="s">
        <v>3736</v>
      </c>
      <c r="F146" s="318" t="s">
        <v>177</v>
      </c>
      <c r="G146" s="237"/>
      <c r="H146" s="237"/>
      <c r="I146" s="240"/>
      <c r="J146" s="319">
        <f>BK146</f>
        <v>0</v>
      </c>
      <c r="K146" s="237"/>
      <c r="L146" s="242"/>
      <c r="M146" s="243"/>
      <c r="N146" s="244"/>
      <c r="O146" s="244"/>
      <c r="P146" s="245">
        <f>SUM(P147:P151)</f>
        <v>0</v>
      </c>
      <c r="Q146" s="244"/>
      <c r="R146" s="245">
        <f>SUM(R147:R151)</f>
        <v>0</v>
      </c>
      <c r="S146" s="244"/>
      <c r="T146" s="246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7" t="s">
        <v>585</v>
      </c>
      <c r="AT146" s="248" t="s">
        <v>81</v>
      </c>
      <c r="AU146" s="248" t="s">
        <v>90</v>
      </c>
      <c r="AY146" s="247" t="s">
        <v>198</v>
      </c>
      <c r="BK146" s="249">
        <f>SUM(BK147:BK151)</f>
        <v>0</v>
      </c>
    </row>
    <row r="147" spans="1:65" s="2" customFormat="1" ht="16.5" customHeight="1">
      <c r="A147" s="41"/>
      <c r="B147" s="42"/>
      <c r="C147" s="250" t="s">
        <v>92</v>
      </c>
      <c r="D147" s="250" t="s">
        <v>200</v>
      </c>
      <c r="E147" s="251" t="s">
        <v>3737</v>
      </c>
      <c r="F147" s="252" t="s">
        <v>177</v>
      </c>
      <c r="G147" s="253" t="s">
        <v>2344</v>
      </c>
      <c r="H147" s="254">
        <v>1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3715</v>
      </c>
      <c r="AT147" s="262" t="s">
        <v>200</v>
      </c>
      <c r="AU147" s="262" t="s">
        <v>92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3715</v>
      </c>
      <c r="BM147" s="262" t="s">
        <v>3738</v>
      </c>
    </row>
    <row r="148" spans="1:65" s="2" customFormat="1" ht="16.5" customHeight="1">
      <c r="A148" s="41"/>
      <c r="B148" s="42"/>
      <c r="C148" s="250" t="s">
        <v>1529</v>
      </c>
      <c r="D148" s="250" t="s">
        <v>200</v>
      </c>
      <c r="E148" s="251" t="s">
        <v>3739</v>
      </c>
      <c r="F148" s="252" t="s">
        <v>3740</v>
      </c>
      <c r="G148" s="253" t="s">
        <v>3741</v>
      </c>
      <c r="H148" s="254">
        <v>1</v>
      </c>
      <c r="I148" s="255"/>
      <c r="J148" s="256">
        <f>ROUND(I148*H148,2)</f>
        <v>0</v>
      </c>
      <c r="K148" s="257"/>
      <c r="L148" s="44"/>
      <c r="M148" s="258" t="s">
        <v>1</v>
      </c>
      <c r="N148" s="259" t="s">
        <v>47</v>
      </c>
      <c r="O148" s="94"/>
      <c r="P148" s="260">
        <f>O148*H148</f>
        <v>0</v>
      </c>
      <c r="Q148" s="260">
        <v>0</v>
      </c>
      <c r="R148" s="260">
        <f>Q148*H148</f>
        <v>0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3715</v>
      </c>
      <c r="AT148" s="262" t="s">
        <v>200</v>
      </c>
      <c r="AU148" s="262" t="s">
        <v>92</v>
      </c>
      <c r="AY148" s="18" t="s">
        <v>198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3715</v>
      </c>
      <c r="BM148" s="262" t="s">
        <v>3742</v>
      </c>
    </row>
    <row r="149" spans="1:65" s="2" customFormat="1" ht="24.15" customHeight="1">
      <c r="A149" s="41"/>
      <c r="B149" s="42"/>
      <c r="C149" s="250" t="s">
        <v>632</v>
      </c>
      <c r="D149" s="250" t="s">
        <v>200</v>
      </c>
      <c r="E149" s="251" t="s">
        <v>3743</v>
      </c>
      <c r="F149" s="252" t="s">
        <v>3744</v>
      </c>
      <c r="G149" s="253" t="s">
        <v>2344</v>
      </c>
      <c r="H149" s="254">
        <v>1</v>
      </c>
      <c r="I149" s="255"/>
      <c r="J149" s="256">
        <f>ROUND(I149*H149,2)</f>
        <v>0</v>
      </c>
      <c r="K149" s="257"/>
      <c r="L149" s="44"/>
      <c r="M149" s="258" t="s">
        <v>1</v>
      </c>
      <c r="N149" s="259" t="s">
        <v>47</v>
      </c>
      <c r="O149" s="94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3715</v>
      </c>
      <c r="AT149" s="262" t="s">
        <v>200</v>
      </c>
      <c r="AU149" s="262" t="s">
        <v>92</v>
      </c>
      <c r="AY149" s="18" t="s">
        <v>198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3715</v>
      </c>
      <c r="BM149" s="262" t="s">
        <v>3745</v>
      </c>
    </row>
    <row r="150" spans="1:65" s="2" customFormat="1" ht="16.5" customHeight="1">
      <c r="A150" s="41"/>
      <c r="B150" s="42"/>
      <c r="C150" s="250" t="s">
        <v>373</v>
      </c>
      <c r="D150" s="250" t="s">
        <v>200</v>
      </c>
      <c r="E150" s="251" t="s">
        <v>3746</v>
      </c>
      <c r="F150" s="252" t="s">
        <v>3747</v>
      </c>
      <c r="G150" s="253" t="s">
        <v>2344</v>
      </c>
      <c r="H150" s="254">
        <v>1</v>
      </c>
      <c r="I150" s="255"/>
      <c r="J150" s="256">
        <f>ROUND(I150*H150,2)</f>
        <v>0</v>
      </c>
      <c r="K150" s="257"/>
      <c r="L150" s="44"/>
      <c r="M150" s="258" t="s">
        <v>1</v>
      </c>
      <c r="N150" s="259" t="s">
        <v>47</v>
      </c>
      <c r="O150" s="94"/>
      <c r="P150" s="260">
        <f>O150*H150</f>
        <v>0</v>
      </c>
      <c r="Q150" s="260">
        <v>0</v>
      </c>
      <c r="R150" s="260">
        <f>Q150*H150</f>
        <v>0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3715</v>
      </c>
      <c r="AT150" s="262" t="s">
        <v>200</v>
      </c>
      <c r="AU150" s="262" t="s">
        <v>92</v>
      </c>
      <c r="AY150" s="18" t="s">
        <v>198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3715</v>
      </c>
      <c r="BM150" s="262" t="s">
        <v>3748</v>
      </c>
    </row>
    <row r="151" spans="1:65" s="2" customFormat="1" ht="16.5" customHeight="1">
      <c r="A151" s="41"/>
      <c r="B151" s="42"/>
      <c r="C151" s="250" t="s">
        <v>1827</v>
      </c>
      <c r="D151" s="250" t="s">
        <v>200</v>
      </c>
      <c r="E151" s="251" t="s">
        <v>3749</v>
      </c>
      <c r="F151" s="252" t="s">
        <v>3750</v>
      </c>
      <c r="G151" s="253" t="s">
        <v>3741</v>
      </c>
      <c r="H151" s="254">
        <v>1</v>
      </c>
      <c r="I151" s="255"/>
      <c r="J151" s="256">
        <f>ROUND(I151*H151,2)</f>
        <v>0</v>
      </c>
      <c r="K151" s="257"/>
      <c r="L151" s="44"/>
      <c r="M151" s="258" t="s">
        <v>1</v>
      </c>
      <c r="N151" s="259" t="s">
        <v>47</v>
      </c>
      <c r="O151" s="94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3715</v>
      </c>
      <c r="AT151" s="262" t="s">
        <v>200</v>
      </c>
      <c r="AU151" s="262" t="s">
        <v>92</v>
      </c>
      <c r="AY151" s="18" t="s">
        <v>198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3715</v>
      </c>
      <c r="BM151" s="262" t="s">
        <v>3751</v>
      </c>
    </row>
    <row r="152" spans="1:63" s="12" customFormat="1" ht="22.8" customHeight="1">
      <c r="A152" s="12"/>
      <c r="B152" s="236"/>
      <c r="C152" s="237"/>
      <c r="D152" s="238" t="s">
        <v>81</v>
      </c>
      <c r="E152" s="318" t="s">
        <v>3752</v>
      </c>
      <c r="F152" s="318" t="s">
        <v>3753</v>
      </c>
      <c r="G152" s="237"/>
      <c r="H152" s="237"/>
      <c r="I152" s="240"/>
      <c r="J152" s="319">
        <f>BK152</f>
        <v>0</v>
      </c>
      <c r="K152" s="237"/>
      <c r="L152" s="242"/>
      <c r="M152" s="243"/>
      <c r="N152" s="244"/>
      <c r="O152" s="244"/>
      <c r="P152" s="245">
        <f>SUM(P153:P154)</f>
        <v>0</v>
      </c>
      <c r="Q152" s="244"/>
      <c r="R152" s="245">
        <f>SUM(R153:R154)</f>
        <v>0</v>
      </c>
      <c r="S152" s="244"/>
      <c r="T152" s="246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7" t="s">
        <v>585</v>
      </c>
      <c r="AT152" s="248" t="s">
        <v>81</v>
      </c>
      <c r="AU152" s="248" t="s">
        <v>90</v>
      </c>
      <c r="AY152" s="247" t="s">
        <v>198</v>
      </c>
      <c r="BK152" s="249">
        <f>SUM(BK153:BK154)</f>
        <v>0</v>
      </c>
    </row>
    <row r="153" spans="1:65" s="2" customFormat="1" ht="16.5" customHeight="1">
      <c r="A153" s="41"/>
      <c r="B153" s="42"/>
      <c r="C153" s="250" t="s">
        <v>281</v>
      </c>
      <c r="D153" s="250" t="s">
        <v>200</v>
      </c>
      <c r="E153" s="251" t="s">
        <v>3754</v>
      </c>
      <c r="F153" s="252" t="s">
        <v>3753</v>
      </c>
      <c r="G153" s="253" t="s">
        <v>2344</v>
      </c>
      <c r="H153" s="254">
        <v>1</v>
      </c>
      <c r="I153" s="255"/>
      <c r="J153" s="256">
        <f>ROUND(I153*H153,2)</f>
        <v>0</v>
      </c>
      <c r="K153" s="257"/>
      <c r="L153" s="44"/>
      <c r="M153" s="258" t="s">
        <v>1</v>
      </c>
      <c r="N153" s="259" t="s">
        <v>47</v>
      </c>
      <c r="O153" s="94"/>
      <c r="P153" s="260">
        <f>O153*H153</f>
        <v>0</v>
      </c>
      <c r="Q153" s="260">
        <v>0</v>
      </c>
      <c r="R153" s="260">
        <f>Q153*H153</f>
        <v>0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3715</v>
      </c>
      <c r="AT153" s="262" t="s">
        <v>200</v>
      </c>
      <c r="AU153" s="262" t="s">
        <v>92</v>
      </c>
      <c r="AY153" s="18" t="s">
        <v>198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3715</v>
      </c>
      <c r="BM153" s="262" t="s">
        <v>3755</v>
      </c>
    </row>
    <row r="154" spans="1:65" s="2" customFormat="1" ht="16.5" customHeight="1">
      <c r="A154" s="41"/>
      <c r="B154" s="42"/>
      <c r="C154" s="250" t="s">
        <v>585</v>
      </c>
      <c r="D154" s="250" t="s">
        <v>200</v>
      </c>
      <c r="E154" s="251" t="s">
        <v>3606</v>
      </c>
      <c r="F154" s="252" t="s">
        <v>3607</v>
      </c>
      <c r="G154" s="253" t="s">
        <v>2344</v>
      </c>
      <c r="H154" s="254">
        <v>1</v>
      </c>
      <c r="I154" s="255"/>
      <c r="J154" s="256">
        <f>ROUND(I154*H154,2)</f>
        <v>0</v>
      </c>
      <c r="K154" s="257"/>
      <c r="L154" s="44"/>
      <c r="M154" s="258" t="s">
        <v>1</v>
      </c>
      <c r="N154" s="259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3715</v>
      </c>
      <c r="AT154" s="262" t="s">
        <v>200</v>
      </c>
      <c r="AU154" s="262" t="s">
        <v>92</v>
      </c>
      <c r="AY154" s="18" t="s">
        <v>198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3715</v>
      </c>
      <c r="BM154" s="262" t="s">
        <v>3756</v>
      </c>
    </row>
    <row r="155" spans="1:63" s="12" customFormat="1" ht="22.8" customHeight="1">
      <c r="A155" s="12"/>
      <c r="B155" s="236"/>
      <c r="C155" s="237"/>
      <c r="D155" s="238" t="s">
        <v>81</v>
      </c>
      <c r="E155" s="318" t="s">
        <v>3757</v>
      </c>
      <c r="F155" s="318" t="s">
        <v>3758</v>
      </c>
      <c r="G155" s="237"/>
      <c r="H155" s="237"/>
      <c r="I155" s="240"/>
      <c r="J155" s="319">
        <f>BK155</f>
        <v>0</v>
      </c>
      <c r="K155" s="237"/>
      <c r="L155" s="242"/>
      <c r="M155" s="243"/>
      <c r="N155" s="244"/>
      <c r="O155" s="244"/>
      <c r="P155" s="245">
        <f>P156</f>
        <v>0</v>
      </c>
      <c r="Q155" s="244"/>
      <c r="R155" s="245">
        <f>R156</f>
        <v>0</v>
      </c>
      <c r="S155" s="244"/>
      <c r="T155" s="246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7" t="s">
        <v>585</v>
      </c>
      <c r="AT155" s="248" t="s">
        <v>81</v>
      </c>
      <c r="AU155" s="248" t="s">
        <v>90</v>
      </c>
      <c r="AY155" s="247" t="s">
        <v>198</v>
      </c>
      <c r="BK155" s="249">
        <f>BK156</f>
        <v>0</v>
      </c>
    </row>
    <row r="156" spans="1:65" s="2" customFormat="1" ht="16.5" customHeight="1">
      <c r="A156" s="41"/>
      <c r="B156" s="42"/>
      <c r="C156" s="250" t="s">
        <v>657</v>
      </c>
      <c r="D156" s="250" t="s">
        <v>200</v>
      </c>
      <c r="E156" s="251" t="s">
        <v>3759</v>
      </c>
      <c r="F156" s="252" t="s">
        <v>3760</v>
      </c>
      <c r="G156" s="253" t="s">
        <v>2344</v>
      </c>
      <c r="H156" s="254">
        <v>1</v>
      </c>
      <c r="I156" s="255"/>
      <c r="J156" s="256">
        <f>ROUND(I156*H156,2)</f>
        <v>0</v>
      </c>
      <c r="K156" s="257"/>
      <c r="L156" s="44"/>
      <c r="M156" s="258" t="s">
        <v>1</v>
      </c>
      <c r="N156" s="259" t="s">
        <v>47</v>
      </c>
      <c r="O156" s="94"/>
      <c r="P156" s="260">
        <f>O156*H156</f>
        <v>0</v>
      </c>
      <c r="Q156" s="260">
        <v>0</v>
      </c>
      <c r="R156" s="260">
        <f>Q156*H156</f>
        <v>0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3715</v>
      </c>
      <c r="AT156" s="262" t="s">
        <v>200</v>
      </c>
      <c r="AU156" s="262" t="s">
        <v>92</v>
      </c>
      <c r="AY156" s="18" t="s">
        <v>198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3715</v>
      </c>
      <c r="BM156" s="262" t="s">
        <v>3761</v>
      </c>
    </row>
    <row r="157" spans="1:63" s="12" customFormat="1" ht="22.8" customHeight="1">
      <c r="A157" s="12"/>
      <c r="B157" s="236"/>
      <c r="C157" s="237"/>
      <c r="D157" s="238" t="s">
        <v>81</v>
      </c>
      <c r="E157" s="318" t="s">
        <v>3762</v>
      </c>
      <c r="F157" s="318" t="s">
        <v>179</v>
      </c>
      <c r="G157" s="237"/>
      <c r="H157" s="237"/>
      <c r="I157" s="240"/>
      <c r="J157" s="319">
        <f>BK157</f>
        <v>0</v>
      </c>
      <c r="K157" s="237"/>
      <c r="L157" s="242"/>
      <c r="M157" s="243"/>
      <c r="N157" s="244"/>
      <c r="O157" s="244"/>
      <c r="P157" s="245">
        <f>P158</f>
        <v>0</v>
      </c>
      <c r="Q157" s="244"/>
      <c r="R157" s="245">
        <f>R158</f>
        <v>0</v>
      </c>
      <c r="S157" s="244"/>
      <c r="T157" s="246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7" t="s">
        <v>585</v>
      </c>
      <c r="AT157" s="248" t="s">
        <v>81</v>
      </c>
      <c r="AU157" s="248" t="s">
        <v>90</v>
      </c>
      <c r="AY157" s="247" t="s">
        <v>198</v>
      </c>
      <c r="BK157" s="249">
        <f>BK158</f>
        <v>0</v>
      </c>
    </row>
    <row r="158" spans="1:65" s="2" customFormat="1" ht="16.5" customHeight="1">
      <c r="A158" s="41"/>
      <c r="B158" s="42"/>
      <c r="C158" s="250" t="s">
        <v>1831</v>
      </c>
      <c r="D158" s="250" t="s">
        <v>200</v>
      </c>
      <c r="E158" s="251" t="s">
        <v>3763</v>
      </c>
      <c r="F158" s="252" t="s">
        <v>3764</v>
      </c>
      <c r="G158" s="253" t="s">
        <v>2344</v>
      </c>
      <c r="H158" s="254">
        <v>1</v>
      </c>
      <c r="I158" s="255"/>
      <c r="J158" s="256">
        <f>ROUND(I158*H158,2)</f>
        <v>0</v>
      </c>
      <c r="K158" s="257"/>
      <c r="L158" s="44"/>
      <c r="M158" s="258" t="s">
        <v>1</v>
      </c>
      <c r="N158" s="259" t="s">
        <v>47</v>
      </c>
      <c r="O158" s="94"/>
      <c r="P158" s="260">
        <f>O158*H158</f>
        <v>0</v>
      </c>
      <c r="Q158" s="260">
        <v>0</v>
      </c>
      <c r="R158" s="260">
        <f>Q158*H158</f>
        <v>0</v>
      </c>
      <c r="S158" s="260">
        <v>0</v>
      </c>
      <c r="T158" s="26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2" t="s">
        <v>3715</v>
      </c>
      <c r="AT158" s="262" t="s">
        <v>200</v>
      </c>
      <c r="AU158" s="262" t="s">
        <v>92</v>
      </c>
      <c r="AY158" s="18" t="s">
        <v>198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90</v>
      </c>
      <c r="BK158" s="154">
        <f>ROUND(I158*H158,2)</f>
        <v>0</v>
      </c>
      <c r="BL158" s="18" t="s">
        <v>3715</v>
      </c>
      <c r="BM158" s="262" t="s">
        <v>3765</v>
      </c>
    </row>
    <row r="159" spans="1:63" s="12" customFormat="1" ht="22.8" customHeight="1">
      <c r="A159" s="12"/>
      <c r="B159" s="236"/>
      <c r="C159" s="237"/>
      <c r="D159" s="238" t="s">
        <v>81</v>
      </c>
      <c r="E159" s="318" t="s">
        <v>3766</v>
      </c>
      <c r="F159" s="318" t="s">
        <v>180</v>
      </c>
      <c r="G159" s="237"/>
      <c r="H159" s="237"/>
      <c r="I159" s="240"/>
      <c r="J159" s="319">
        <f>BK159</f>
        <v>0</v>
      </c>
      <c r="K159" s="237"/>
      <c r="L159" s="242"/>
      <c r="M159" s="243"/>
      <c r="N159" s="244"/>
      <c r="O159" s="244"/>
      <c r="P159" s="245">
        <f>P160</f>
        <v>0</v>
      </c>
      <c r="Q159" s="244"/>
      <c r="R159" s="245">
        <f>R160</f>
        <v>0</v>
      </c>
      <c r="S159" s="244"/>
      <c r="T159" s="246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7" t="s">
        <v>585</v>
      </c>
      <c r="AT159" s="248" t="s">
        <v>81</v>
      </c>
      <c r="AU159" s="248" t="s">
        <v>90</v>
      </c>
      <c r="AY159" s="247" t="s">
        <v>198</v>
      </c>
      <c r="BK159" s="249">
        <f>BK160</f>
        <v>0</v>
      </c>
    </row>
    <row r="160" spans="1:65" s="2" customFormat="1" ht="16.5" customHeight="1">
      <c r="A160" s="41"/>
      <c r="B160" s="42"/>
      <c r="C160" s="250" t="s">
        <v>7</v>
      </c>
      <c r="D160" s="250" t="s">
        <v>200</v>
      </c>
      <c r="E160" s="251" t="s">
        <v>3767</v>
      </c>
      <c r="F160" s="252" t="s">
        <v>3768</v>
      </c>
      <c r="G160" s="253" t="s">
        <v>2344</v>
      </c>
      <c r="H160" s="254">
        <v>1</v>
      </c>
      <c r="I160" s="255"/>
      <c r="J160" s="256">
        <f>ROUND(I160*H160,2)</f>
        <v>0</v>
      </c>
      <c r="K160" s="257"/>
      <c r="L160" s="44"/>
      <c r="M160" s="258" t="s">
        <v>1</v>
      </c>
      <c r="N160" s="259" t="s">
        <v>47</v>
      </c>
      <c r="O160" s="94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3715</v>
      </c>
      <c r="AT160" s="262" t="s">
        <v>200</v>
      </c>
      <c r="AU160" s="262" t="s">
        <v>92</v>
      </c>
      <c r="AY160" s="18" t="s">
        <v>198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3715</v>
      </c>
      <c r="BM160" s="262" t="s">
        <v>3769</v>
      </c>
    </row>
    <row r="161" spans="1:63" s="12" customFormat="1" ht="22.8" customHeight="1">
      <c r="A161" s="12"/>
      <c r="B161" s="236"/>
      <c r="C161" s="237"/>
      <c r="D161" s="238" t="s">
        <v>81</v>
      </c>
      <c r="E161" s="318" t="s">
        <v>3770</v>
      </c>
      <c r="F161" s="318" t="s">
        <v>142</v>
      </c>
      <c r="G161" s="237"/>
      <c r="H161" s="237"/>
      <c r="I161" s="240"/>
      <c r="J161" s="319">
        <f>BK161</f>
        <v>0</v>
      </c>
      <c r="K161" s="237"/>
      <c r="L161" s="242"/>
      <c r="M161" s="243"/>
      <c r="N161" s="244"/>
      <c r="O161" s="244"/>
      <c r="P161" s="245">
        <f>P162</f>
        <v>0</v>
      </c>
      <c r="Q161" s="244"/>
      <c r="R161" s="245">
        <f>R162</f>
        <v>0</v>
      </c>
      <c r="S161" s="244"/>
      <c r="T161" s="246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7" t="s">
        <v>585</v>
      </c>
      <c r="AT161" s="248" t="s">
        <v>81</v>
      </c>
      <c r="AU161" s="248" t="s">
        <v>90</v>
      </c>
      <c r="AY161" s="247" t="s">
        <v>198</v>
      </c>
      <c r="BK161" s="249">
        <f>BK162</f>
        <v>0</v>
      </c>
    </row>
    <row r="162" spans="1:65" s="2" customFormat="1" ht="24.15" customHeight="1">
      <c r="A162" s="41"/>
      <c r="B162" s="42"/>
      <c r="C162" s="250" t="s">
        <v>1838</v>
      </c>
      <c r="D162" s="250" t="s">
        <v>200</v>
      </c>
      <c r="E162" s="251" t="s">
        <v>3771</v>
      </c>
      <c r="F162" s="252" t="s">
        <v>3772</v>
      </c>
      <c r="G162" s="253" t="s">
        <v>2344</v>
      </c>
      <c r="H162" s="254">
        <v>1</v>
      </c>
      <c r="I162" s="255"/>
      <c r="J162" s="256">
        <f>ROUND(I162*H162,2)</f>
        <v>0</v>
      </c>
      <c r="K162" s="257"/>
      <c r="L162" s="44"/>
      <c r="M162" s="321" t="s">
        <v>1</v>
      </c>
      <c r="N162" s="322" t="s">
        <v>47</v>
      </c>
      <c r="O162" s="323"/>
      <c r="P162" s="324">
        <f>O162*H162</f>
        <v>0</v>
      </c>
      <c r="Q162" s="324">
        <v>0</v>
      </c>
      <c r="R162" s="324">
        <f>Q162*H162</f>
        <v>0</v>
      </c>
      <c r="S162" s="324">
        <v>0</v>
      </c>
      <c r="T162" s="3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2" t="s">
        <v>3715</v>
      </c>
      <c r="AT162" s="262" t="s">
        <v>200</v>
      </c>
      <c r="AU162" s="262" t="s">
        <v>92</v>
      </c>
      <c r="AY162" s="18" t="s">
        <v>198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90</v>
      </c>
      <c r="BK162" s="154">
        <f>ROUND(I162*H162,2)</f>
        <v>0</v>
      </c>
      <c r="BL162" s="18" t="s">
        <v>3715</v>
      </c>
      <c r="BM162" s="262" t="s">
        <v>3773</v>
      </c>
    </row>
    <row r="163" spans="1:31" s="2" customFormat="1" ht="6.95" customHeight="1">
      <c r="A163" s="41"/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44"/>
      <c r="M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</sheetData>
  <sheetProtection password="CC35" sheet="1" objects="1" scenarios="1" formatColumns="0" formatRows="0" autoFilter="0"/>
  <autoFilter ref="C134:K162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150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151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142</v>
      </c>
      <c r="E31" s="41"/>
      <c r="F31" s="41"/>
      <c r="G31" s="41"/>
      <c r="H31" s="41"/>
      <c r="I31" s="41"/>
      <c r="J31" s="175">
        <f>J118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ROUND((SUM(BE118:BE125)+SUM(BE145:BE782)),2)</f>
        <v>0</v>
      </c>
      <c r="G35" s="41"/>
      <c r="H35" s="41"/>
      <c r="I35" s="182">
        <v>0.21</v>
      </c>
      <c r="J35" s="181">
        <f>ROUND(((SUM(BE118:BE125)+SUM(BE145:BE782))*I35),2)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ROUND((SUM(BF118:BF125)+SUM(BF145:BF782)),2)</f>
        <v>0</v>
      </c>
      <c r="G36" s="41"/>
      <c r="H36" s="41"/>
      <c r="I36" s="182">
        <v>0.15</v>
      </c>
      <c r="J36" s="181">
        <f>ROUND(((SUM(BF118:BF125)+SUM(BF145:BF782))*I36),2)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ROUND((SUM(BG118:BG125)+SUM(BG145:BG782)),2)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ROUND((SUM(BH118:BH125)+SUM(BH145:BH782)),2)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ROUND((SUM(BI118:BI125)+SUM(BI145:BI782)),2)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01 - Stavební část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153</v>
      </c>
      <c r="D94" s="160"/>
      <c r="E94" s="160"/>
      <c r="F94" s="160"/>
      <c r="G94" s="160"/>
      <c r="H94" s="160"/>
      <c r="I94" s="160"/>
      <c r="J94" s="203" t="s">
        <v>154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155</v>
      </c>
      <c r="D96" s="43"/>
      <c r="E96" s="43"/>
      <c r="F96" s="43"/>
      <c r="G96" s="43"/>
      <c r="H96" s="43"/>
      <c r="I96" s="43"/>
      <c r="J96" s="113">
        <f>J145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156</v>
      </c>
    </row>
    <row r="97" spans="1:31" s="9" customFormat="1" ht="24.95" customHeight="1">
      <c r="A97" s="9"/>
      <c r="B97" s="205"/>
      <c r="C97" s="206"/>
      <c r="D97" s="207" t="s">
        <v>157</v>
      </c>
      <c r="E97" s="208"/>
      <c r="F97" s="208"/>
      <c r="G97" s="208"/>
      <c r="H97" s="208"/>
      <c r="I97" s="208"/>
      <c r="J97" s="209">
        <f>J146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5"/>
      <c r="C98" s="206"/>
      <c r="D98" s="207" t="s">
        <v>158</v>
      </c>
      <c r="E98" s="208"/>
      <c r="F98" s="208"/>
      <c r="G98" s="208"/>
      <c r="H98" s="208"/>
      <c r="I98" s="208"/>
      <c r="J98" s="209">
        <f>J260</f>
        <v>0</v>
      </c>
      <c r="K98" s="206"/>
      <c r="L98" s="21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5"/>
      <c r="C99" s="206"/>
      <c r="D99" s="207" t="s">
        <v>159</v>
      </c>
      <c r="E99" s="208"/>
      <c r="F99" s="208"/>
      <c r="G99" s="208"/>
      <c r="H99" s="208"/>
      <c r="I99" s="208"/>
      <c r="J99" s="209">
        <f>J276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160</v>
      </c>
      <c r="E100" s="213"/>
      <c r="F100" s="213"/>
      <c r="G100" s="213"/>
      <c r="H100" s="213"/>
      <c r="I100" s="213"/>
      <c r="J100" s="214">
        <f>J277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161</v>
      </c>
      <c r="E101" s="213"/>
      <c r="F101" s="213"/>
      <c r="G101" s="213"/>
      <c r="H101" s="213"/>
      <c r="I101" s="213"/>
      <c r="J101" s="214">
        <f>J306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162</v>
      </c>
      <c r="E102" s="213"/>
      <c r="F102" s="213"/>
      <c r="G102" s="213"/>
      <c r="H102" s="213"/>
      <c r="I102" s="213"/>
      <c r="J102" s="214">
        <f>J360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163</v>
      </c>
      <c r="E103" s="213"/>
      <c r="F103" s="213"/>
      <c r="G103" s="213"/>
      <c r="H103" s="213"/>
      <c r="I103" s="213"/>
      <c r="J103" s="214">
        <f>J400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164</v>
      </c>
      <c r="E104" s="213"/>
      <c r="F104" s="213"/>
      <c r="G104" s="213"/>
      <c r="H104" s="213"/>
      <c r="I104" s="213"/>
      <c r="J104" s="214">
        <f>J478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5"/>
      <c r="C105" s="206"/>
      <c r="D105" s="207" t="s">
        <v>165</v>
      </c>
      <c r="E105" s="208"/>
      <c r="F105" s="208"/>
      <c r="G105" s="208"/>
      <c r="H105" s="208"/>
      <c r="I105" s="208"/>
      <c r="J105" s="209">
        <f>J481</f>
        <v>0</v>
      </c>
      <c r="K105" s="206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5"/>
      <c r="C106" s="206"/>
      <c r="D106" s="207" t="s">
        <v>166</v>
      </c>
      <c r="E106" s="208"/>
      <c r="F106" s="208"/>
      <c r="G106" s="208"/>
      <c r="H106" s="208"/>
      <c r="I106" s="208"/>
      <c r="J106" s="209">
        <f>J520</f>
        <v>0</v>
      </c>
      <c r="K106" s="206"/>
      <c r="L106" s="21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5"/>
      <c r="C107" s="206"/>
      <c r="D107" s="207" t="s">
        <v>167</v>
      </c>
      <c r="E107" s="208"/>
      <c r="F107" s="208"/>
      <c r="G107" s="208"/>
      <c r="H107" s="208"/>
      <c r="I107" s="208"/>
      <c r="J107" s="209">
        <f>J569</f>
        <v>0</v>
      </c>
      <c r="K107" s="206"/>
      <c r="L107" s="21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1"/>
      <c r="C108" s="136"/>
      <c r="D108" s="212" t="s">
        <v>168</v>
      </c>
      <c r="E108" s="213"/>
      <c r="F108" s="213"/>
      <c r="G108" s="213"/>
      <c r="H108" s="213"/>
      <c r="I108" s="213"/>
      <c r="J108" s="214">
        <f>J570</f>
        <v>0</v>
      </c>
      <c r="K108" s="136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1"/>
      <c r="C109" s="136"/>
      <c r="D109" s="212" t="s">
        <v>169</v>
      </c>
      <c r="E109" s="213"/>
      <c r="F109" s="213"/>
      <c r="G109" s="213"/>
      <c r="H109" s="213"/>
      <c r="I109" s="213"/>
      <c r="J109" s="214">
        <f>J581</f>
        <v>0</v>
      </c>
      <c r="K109" s="136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1"/>
      <c r="C110" s="136"/>
      <c r="D110" s="212" t="s">
        <v>170</v>
      </c>
      <c r="E110" s="213"/>
      <c r="F110" s="213"/>
      <c r="G110" s="213"/>
      <c r="H110" s="213"/>
      <c r="I110" s="213"/>
      <c r="J110" s="214">
        <f>J617</f>
        <v>0</v>
      </c>
      <c r="K110" s="136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1"/>
      <c r="C111" s="136"/>
      <c r="D111" s="212" t="s">
        <v>171</v>
      </c>
      <c r="E111" s="213"/>
      <c r="F111" s="213"/>
      <c r="G111" s="213"/>
      <c r="H111" s="213"/>
      <c r="I111" s="213"/>
      <c r="J111" s="214">
        <f>J658</f>
        <v>0</v>
      </c>
      <c r="K111" s="136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1"/>
      <c r="C112" s="136"/>
      <c r="D112" s="212" t="s">
        <v>172</v>
      </c>
      <c r="E112" s="213"/>
      <c r="F112" s="213"/>
      <c r="G112" s="213"/>
      <c r="H112" s="213"/>
      <c r="I112" s="213"/>
      <c r="J112" s="214">
        <f>J664</f>
        <v>0</v>
      </c>
      <c r="K112" s="136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1"/>
      <c r="C113" s="136"/>
      <c r="D113" s="212" t="s">
        <v>173</v>
      </c>
      <c r="E113" s="213"/>
      <c r="F113" s="213"/>
      <c r="G113" s="213"/>
      <c r="H113" s="213"/>
      <c r="I113" s="213"/>
      <c r="J113" s="214">
        <f>J673</f>
        <v>0</v>
      </c>
      <c r="K113" s="136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1"/>
      <c r="C114" s="136"/>
      <c r="D114" s="212" t="s">
        <v>174</v>
      </c>
      <c r="E114" s="213"/>
      <c r="F114" s="213"/>
      <c r="G114" s="213"/>
      <c r="H114" s="213"/>
      <c r="I114" s="213"/>
      <c r="J114" s="214">
        <f>J742</f>
        <v>0</v>
      </c>
      <c r="K114" s="136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1"/>
      <c r="C115" s="136"/>
      <c r="D115" s="212" t="s">
        <v>175</v>
      </c>
      <c r="E115" s="213"/>
      <c r="F115" s="213"/>
      <c r="G115" s="213"/>
      <c r="H115" s="213"/>
      <c r="I115" s="213"/>
      <c r="J115" s="214">
        <f>J755</f>
        <v>0</v>
      </c>
      <c r="K115" s="136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204" t="s">
        <v>176</v>
      </c>
      <c r="D118" s="43"/>
      <c r="E118" s="43"/>
      <c r="F118" s="43"/>
      <c r="G118" s="43"/>
      <c r="H118" s="43"/>
      <c r="I118" s="43"/>
      <c r="J118" s="216">
        <f>ROUND(J119+J120+J121+J122+J123+J124,2)</f>
        <v>0</v>
      </c>
      <c r="K118" s="43"/>
      <c r="L118" s="66"/>
      <c r="N118" s="217" t="s">
        <v>46</v>
      </c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65" s="2" customFormat="1" ht="18" customHeight="1">
      <c r="A119" s="41"/>
      <c r="B119" s="42"/>
      <c r="C119" s="43"/>
      <c r="D119" s="155" t="s">
        <v>177</v>
      </c>
      <c r="E119" s="150"/>
      <c r="F119" s="150"/>
      <c r="G119" s="43"/>
      <c r="H119" s="43"/>
      <c r="I119" s="43"/>
      <c r="J119" s="151">
        <v>0</v>
      </c>
      <c r="K119" s="43"/>
      <c r="L119" s="218"/>
      <c r="M119" s="219"/>
      <c r="N119" s="220" t="s">
        <v>48</v>
      </c>
      <c r="O119" s="219"/>
      <c r="P119" s="219"/>
      <c r="Q119" s="219"/>
      <c r="R119" s="219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22" t="s">
        <v>137</v>
      </c>
      <c r="AZ119" s="219"/>
      <c r="BA119" s="219"/>
      <c r="BB119" s="219"/>
      <c r="BC119" s="219"/>
      <c r="BD119" s="219"/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222" t="s">
        <v>92</v>
      </c>
      <c r="BK119" s="219"/>
      <c r="BL119" s="219"/>
      <c r="BM119" s="219"/>
    </row>
    <row r="120" spans="1:65" s="2" customFormat="1" ht="18" customHeight="1">
      <c r="A120" s="41"/>
      <c r="B120" s="42"/>
      <c r="C120" s="43"/>
      <c r="D120" s="155" t="s">
        <v>178</v>
      </c>
      <c r="E120" s="150"/>
      <c r="F120" s="150"/>
      <c r="G120" s="43"/>
      <c r="H120" s="43"/>
      <c r="I120" s="43"/>
      <c r="J120" s="151">
        <v>0</v>
      </c>
      <c r="K120" s="43"/>
      <c r="L120" s="218"/>
      <c r="M120" s="219"/>
      <c r="N120" s="220" t="s">
        <v>48</v>
      </c>
      <c r="O120" s="219"/>
      <c r="P120" s="219"/>
      <c r="Q120" s="219"/>
      <c r="R120" s="219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22" t="s">
        <v>137</v>
      </c>
      <c r="AZ120" s="219"/>
      <c r="BA120" s="219"/>
      <c r="BB120" s="219"/>
      <c r="BC120" s="219"/>
      <c r="BD120" s="219"/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222" t="s">
        <v>92</v>
      </c>
      <c r="BK120" s="219"/>
      <c r="BL120" s="219"/>
      <c r="BM120" s="219"/>
    </row>
    <row r="121" spans="1:65" s="2" customFormat="1" ht="18" customHeight="1">
      <c r="A121" s="41"/>
      <c r="B121" s="42"/>
      <c r="C121" s="43"/>
      <c r="D121" s="155" t="s">
        <v>179</v>
      </c>
      <c r="E121" s="150"/>
      <c r="F121" s="150"/>
      <c r="G121" s="43"/>
      <c r="H121" s="43"/>
      <c r="I121" s="43"/>
      <c r="J121" s="151">
        <v>0</v>
      </c>
      <c r="K121" s="43"/>
      <c r="L121" s="218"/>
      <c r="M121" s="219"/>
      <c r="N121" s="220" t="s">
        <v>48</v>
      </c>
      <c r="O121" s="219"/>
      <c r="P121" s="219"/>
      <c r="Q121" s="219"/>
      <c r="R121" s="219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22" t="s">
        <v>137</v>
      </c>
      <c r="AZ121" s="219"/>
      <c r="BA121" s="219"/>
      <c r="BB121" s="219"/>
      <c r="BC121" s="219"/>
      <c r="BD121" s="219"/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222" t="s">
        <v>92</v>
      </c>
      <c r="BK121" s="219"/>
      <c r="BL121" s="219"/>
      <c r="BM121" s="219"/>
    </row>
    <row r="122" spans="1:65" s="2" customFormat="1" ht="18" customHeight="1">
      <c r="A122" s="41"/>
      <c r="B122" s="42"/>
      <c r="C122" s="43"/>
      <c r="D122" s="155" t="s">
        <v>180</v>
      </c>
      <c r="E122" s="150"/>
      <c r="F122" s="150"/>
      <c r="G122" s="43"/>
      <c r="H122" s="43"/>
      <c r="I122" s="43"/>
      <c r="J122" s="151">
        <v>0</v>
      </c>
      <c r="K122" s="43"/>
      <c r="L122" s="218"/>
      <c r="M122" s="219"/>
      <c r="N122" s="220" t="s">
        <v>48</v>
      </c>
      <c r="O122" s="219"/>
      <c r="P122" s="219"/>
      <c r="Q122" s="219"/>
      <c r="R122" s="219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22" t="s">
        <v>137</v>
      </c>
      <c r="AZ122" s="219"/>
      <c r="BA122" s="219"/>
      <c r="BB122" s="219"/>
      <c r="BC122" s="219"/>
      <c r="BD122" s="219"/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222" t="s">
        <v>92</v>
      </c>
      <c r="BK122" s="219"/>
      <c r="BL122" s="219"/>
      <c r="BM122" s="219"/>
    </row>
    <row r="123" spans="1:65" s="2" customFormat="1" ht="18" customHeight="1">
      <c r="A123" s="41"/>
      <c r="B123" s="42"/>
      <c r="C123" s="43"/>
      <c r="D123" s="155" t="s">
        <v>181</v>
      </c>
      <c r="E123" s="150"/>
      <c r="F123" s="150"/>
      <c r="G123" s="43"/>
      <c r="H123" s="43"/>
      <c r="I123" s="43"/>
      <c r="J123" s="151">
        <v>0</v>
      </c>
      <c r="K123" s="43"/>
      <c r="L123" s="218"/>
      <c r="M123" s="219"/>
      <c r="N123" s="220" t="s">
        <v>48</v>
      </c>
      <c r="O123" s="219"/>
      <c r="P123" s="219"/>
      <c r="Q123" s="219"/>
      <c r="R123" s="219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22" t="s">
        <v>137</v>
      </c>
      <c r="AZ123" s="219"/>
      <c r="BA123" s="219"/>
      <c r="BB123" s="219"/>
      <c r="BC123" s="219"/>
      <c r="BD123" s="219"/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222" t="s">
        <v>92</v>
      </c>
      <c r="BK123" s="219"/>
      <c r="BL123" s="219"/>
      <c r="BM123" s="219"/>
    </row>
    <row r="124" spans="1:65" s="2" customFormat="1" ht="18" customHeight="1">
      <c r="A124" s="41"/>
      <c r="B124" s="42"/>
      <c r="C124" s="43"/>
      <c r="D124" s="150" t="s">
        <v>182</v>
      </c>
      <c r="E124" s="43"/>
      <c r="F124" s="43"/>
      <c r="G124" s="43"/>
      <c r="H124" s="43"/>
      <c r="I124" s="43"/>
      <c r="J124" s="151">
        <f>ROUND(J30*T124,2)</f>
        <v>0</v>
      </c>
      <c r="K124" s="43"/>
      <c r="L124" s="218"/>
      <c r="M124" s="219"/>
      <c r="N124" s="220" t="s">
        <v>48</v>
      </c>
      <c r="O124" s="219"/>
      <c r="P124" s="219"/>
      <c r="Q124" s="219"/>
      <c r="R124" s="219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22" t="s">
        <v>183</v>
      </c>
      <c r="AZ124" s="219"/>
      <c r="BA124" s="219"/>
      <c r="BB124" s="219"/>
      <c r="BC124" s="219"/>
      <c r="BD124" s="219"/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222" t="s">
        <v>92</v>
      </c>
      <c r="BK124" s="219"/>
      <c r="BL124" s="219"/>
      <c r="BM124" s="219"/>
    </row>
    <row r="125" spans="1:31" s="2" customFormat="1" ht="12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159" t="s">
        <v>147</v>
      </c>
      <c r="D126" s="160"/>
      <c r="E126" s="160"/>
      <c r="F126" s="160"/>
      <c r="G126" s="160"/>
      <c r="H126" s="160"/>
      <c r="I126" s="160"/>
      <c r="J126" s="161">
        <f>ROUND(J96+J118,2)</f>
        <v>0</v>
      </c>
      <c r="K126" s="16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31" spans="1:31" s="2" customFormat="1" ht="6.95" customHeight="1">
      <c r="A131" s="41"/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4.95" customHeight="1">
      <c r="A132" s="41"/>
      <c r="B132" s="42"/>
      <c r="C132" s="24" t="s">
        <v>184</v>
      </c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16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201" t="str">
        <f>E7</f>
        <v>AUTO DÍLNY SPŠ OSTROV</v>
      </c>
      <c r="F135" s="33"/>
      <c r="G135" s="33"/>
      <c r="H135" s="3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149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E9</f>
        <v>01 - Stavební část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F12</f>
        <v>Ostrov, ul. Klínovecká</v>
      </c>
      <c r="G139" s="43"/>
      <c r="H139" s="43"/>
      <c r="I139" s="33" t="s">
        <v>22</v>
      </c>
      <c r="J139" s="82" t="str">
        <f>IF(J12="","",J12)</f>
        <v>11. 7. 2023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40.05" customHeight="1">
      <c r="A141" s="41"/>
      <c r="B141" s="42"/>
      <c r="C141" s="33" t="s">
        <v>24</v>
      </c>
      <c r="D141" s="43"/>
      <c r="E141" s="43"/>
      <c r="F141" s="28" t="str">
        <f>E15</f>
        <v>Střední průmyslová škola Ostrov , Klínovecká 1197</v>
      </c>
      <c r="G141" s="43"/>
      <c r="H141" s="43"/>
      <c r="I141" s="33" t="s">
        <v>31</v>
      </c>
      <c r="J141" s="37" t="str">
        <f>E21</f>
        <v>Projekt stav, spol. s r.o.,Želivského 2227,Sokolov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25.65" customHeight="1">
      <c r="A142" s="41"/>
      <c r="B142" s="42"/>
      <c r="C142" s="33" t="s">
        <v>29</v>
      </c>
      <c r="D142" s="43"/>
      <c r="E142" s="43"/>
      <c r="F142" s="28" t="str">
        <f>IF(E18="","",E18)</f>
        <v>Vyplň údaj</v>
      </c>
      <c r="G142" s="43"/>
      <c r="H142" s="43"/>
      <c r="I142" s="33" t="s">
        <v>36</v>
      </c>
      <c r="J142" s="37" t="str">
        <f>E24</f>
        <v xml:space="preserve">V.Rakyta,Trojmezí 171, 352 01 Hranice, 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4"/>
      <c r="B144" s="225"/>
      <c r="C144" s="226" t="s">
        <v>185</v>
      </c>
      <c r="D144" s="227" t="s">
        <v>67</v>
      </c>
      <c r="E144" s="227" t="s">
        <v>63</v>
      </c>
      <c r="F144" s="227" t="s">
        <v>64</v>
      </c>
      <c r="G144" s="227" t="s">
        <v>186</v>
      </c>
      <c r="H144" s="227" t="s">
        <v>187</v>
      </c>
      <c r="I144" s="227" t="s">
        <v>188</v>
      </c>
      <c r="J144" s="228" t="s">
        <v>154</v>
      </c>
      <c r="K144" s="229" t="s">
        <v>189</v>
      </c>
      <c r="L144" s="230"/>
      <c r="M144" s="103" t="s">
        <v>1</v>
      </c>
      <c r="N144" s="104" t="s">
        <v>46</v>
      </c>
      <c r="O144" s="104" t="s">
        <v>190</v>
      </c>
      <c r="P144" s="104" t="s">
        <v>191</v>
      </c>
      <c r="Q144" s="104" t="s">
        <v>192</v>
      </c>
      <c r="R144" s="104" t="s">
        <v>193</v>
      </c>
      <c r="S144" s="104" t="s">
        <v>194</v>
      </c>
      <c r="T144" s="105" t="s">
        <v>195</v>
      </c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</row>
    <row r="145" spans="1:63" s="2" customFormat="1" ht="22.8" customHeight="1">
      <c r="A145" s="41"/>
      <c r="B145" s="42"/>
      <c r="C145" s="110" t="s">
        <v>196</v>
      </c>
      <c r="D145" s="43"/>
      <c r="E145" s="43"/>
      <c r="F145" s="43"/>
      <c r="G145" s="43"/>
      <c r="H145" s="43"/>
      <c r="I145" s="43"/>
      <c r="J145" s="231">
        <f>BK145</f>
        <v>0</v>
      </c>
      <c r="K145" s="43"/>
      <c r="L145" s="44"/>
      <c r="M145" s="106"/>
      <c r="N145" s="232"/>
      <c r="O145" s="107"/>
      <c r="P145" s="233">
        <f>P146+P260+P276+P481+P520+P569</f>
        <v>0</v>
      </c>
      <c r="Q145" s="107"/>
      <c r="R145" s="233">
        <f>R146+R260+R276+R481+R520+R569</f>
        <v>1607.9053180150001</v>
      </c>
      <c r="S145" s="107"/>
      <c r="T145" s="234">
        <f>T146+T260+T276+T481+T520+T569</f>
        <v>33.609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81</v>
      </c>
      <c r="AU145" s="18" t="s">
        <v>156</v>
      </c>
      <c r="BK145" s="235">
        <f>BK146+BK260+BK276+BK481+BK520+BK569</f>
        <v>0</v>
      </c>
    </row>
    <row r="146" spans="1:63" s="12" customFormat="1" ht="25.9" customHeight="1">
      <c r="A146" s="12"/>
      <c r="B146" s="236"/>
      <c r="C146" s="237"/>
      <c r="D146" s="238" t="s">
        <v>81</v>
      </c>
      <c r="E146" s="239" t="s">
        <v>92</v>
      </c>
      <c r="F146" s="239" t="s">
        <v>197</v>
      </c>
      <c r="G146" s="237"/>
      <c r="H146" s="237"/>
      <c r="I146" s="240"/>
      <c r="J146" s="241">
        <f>BK146</f>
        <v>0</v>
      </c>
      <c r="K146" s="237"/>
      <c r="L146" s="242"/>
      <c r="M146" s="243"/>
      <c r="N146" s="244"/>
      <c r="O146" s="244"/>
      <c r="P146" s="245">
        <f>SUM(P147:P259)</f>
        <v>0</v>
      </c>
      <c r="Q146" s="244"/>
      <c r="R146" s="245">
        <f>SUM(R147:R259)</f>
        <v>776.2668609799999</v>
      </c>
      <c r="S146" s="244"/>
      <c r="T146" s="246">
        <f>SUM(T147:T259)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7" t="s">
        <v>90</v>
      </c>
      <c r="AT146" s="248" t="s">
        <v>81</v>
      </c>
      <c r="AU146" s="248" t="s">
        <v>82</v>
      </c>
      <c r="AY146" s="247" t="s">
        <v>198</v>
      </c>
      <c r="BK146" s="249">
        <f>SUM(BK147:BK259)</f>
        <v>0</v>
      </c>
    </row>
    <row r="147" spans="1:65" s="2" customFormat="1" ht="24.15" customHeight="1">
      <c r="A147" s="41"/>
      <c r="B147" s="42"/>
      <c r="C147" s="250" t="s">
        <v>199</v>
      </c>
      <c r="D147" s="250" t="s">
        <v>200</v>
      </c>
      <c r="E147" s="251" t="s">
        <v>201</v>
      </c>
      <c r="F147" s="252" t="s">
        <v>202</v>
      </c>
      <c r="G147" s="253" t="s">
        <v>203</v>
      </c>
      <c r="H147" s="254">
        <v>571.94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0.0001</v>
      </c>
      <c r="R147" s="260">
        <f>Q147*H147</f>
        <v>0.05719400000000001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204</v>
      </c>
      <c r="AT147" s="262" t="s">
        <v>200</v>
      </c>
      <c r="AU147" s="262" t="s">
        <v>90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204</v>
      </c>
      <c r="BM147" s="262" t="s">
        <v>205</v>
      </c>
    </row>
    <row r="148" spans="1:51" s="13" customFormat="1" ht="12">
      <c r="A148" s="13"/>
      <c r="B148" s="263"/>
      <c r="C148" s="264"/>
      <c r="D148" s="265" t="s">
        <v>206</v>
      </c>
      <c r="E148" s="266" t="s">
        <v>1</v>
      </c>
      <c r="F148" s="267" t="s">
        <v>207</v>
      </c>
      <c r="G148" s="264"/>
      <c r="H148" s="268">
        <v>519.945</v>
      </c>
      <c r="I148" s="269"/>
      <c r="J148" s="264"/>
      <c r="K148" s="264"/>
      <c r="L148" s="270"/>
      <c r="M148" s="271"/>
      <c r="N148" s="272"/>
      <c r="O148" s="272"/>
      <c r="P148" s="272"/>
      <c r="Q148" s="272"/>
      <c r="R148" s="272"/>
      <c r="S148" s="272"/>
      <c r="T148" s="27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4" t="s">
        <v>206</v>
      </c>
      <c r="AU148" s="274" t="s">
        <v>90</v>
      </c>
      <c r="AV148" s="13" t="s">
        <v>92</v>
      </c>
      <c r="AW148" s="13" t="s">
        <v>35</v>
      </c>
      <c r="AX148" s="13" t="s">
        <v>82</v>
      </c>
      <c r="AY148" s="274" t="s">
        <v>198</v>
      </c>
    </row>
    <row r="149" spans="1:51" s="13" customFormat="1" ht="12">
      <c r="A149" s="13"/>
      <c r="B149" s="263"/>
      <c r="C149" s="264"/>
      <c r="D149" s="265" t="s">
        <v>206</v>
      </c>
      <c r="E149" s="266" t="s">
        <v>1</v>
      </c>
      <c r="F149" s="267" t="s">
        <v>208</v>
      </c>
      <c r="G149" s="264"/>
      <c r="H149" s="268">
        <v>571.94</v>
      </c>
      <c r="I149" s="269"/>
      <c r="J149" s="264"/>
      <c r="K149" s="264"/>
      <c r="L149" s="270"/>
      <c r="M149" s="271"/>
      <c r="N149" s="272"/>
      <c r="O149" s="272"/>
      <c r="P149" s="272"/>
      <c r="Q149" s="272"/>
      <c r="R149" s="272"/>
      <c r="S149" s="272"/>
      <c r="T149" s="27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4" t="s">
        <v>206</v>
      </c>
      <c r="AU149" s="274" t="s">
        <v>90</v>
      </c>
      <c r="AV149" s="13" t="s">
        <v>92</v>
      </c>
      <c r="AW149" s="13" t="s">
        <v>35</v>
      </c>
      <c r="AX149" s="13" t="s">
        <v>90</v>
      </c>
      <c r="AY149" s="274" t="s">
        <v>198</v>
      </c>
    </row>
    <row r="150" spans="1:65" s="2" customFormat="1" ht="16.5" customHeight="1">
      <c r="A150" s="41"/>
      <c r="B150" s="42"/>
      <c r="C150" s="275" t="s">
        <v>209</v>
      </c>
      <c r="D150" s="275" t="s">
        <v>210</v>
      </c>
      <c r="E150" s="276" t="s">
        <v>211</v>
      </c>
      <c r="F150" s="277" t="s">
        <v>212</v>
      </c>
      <c r="G150" s="278" t="s">
        <v>203</v>
      </c>
      <c r="H150" s="279">
        <v>615.875</v>
      </c>
      <c r="I150" s="280"/>
      <c r="J150" s="281">
        <f>ROUND(I150*H150,2)</f>
        <v>0</v>
      </c>
      <c r="K150" s="282"/>
      <c r="L150" s="283"/>
      <c r="M150" s="284" t="s">
        <v>1</v>
      </c>
      <c r="N150" s="285" t="s">
        <v>47</v>
      </c>
      <c r="O150" s="94"/>
      <c r="P150" s="260">
        <f>O150*H150</f>
        <v>0</v>
      </c>
      <c r="Q150" s="260">
        <v>0.0001</v>
      </c>
      <c r="R150" s="260">
        <f>Q150*H150</f>
        <v>0.0615875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213</v>
      </c>
      <c r="AT150" s="262" t="s">
        <v>210</v>
      </c>
      <c r="AU150" s="262" t="s">
        <v>90</v>
      </c>
      <c r="AY150" s="18" t="s">
        <v>198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204</v>
      </c>
      <c r="BM150" s="262" t="s">
        <v>214</v>
      </c>
    </row>
    <row r="151" spans="1:51" s="13" customFormat="1" ht="12">
      <c r="A151" s="13"/>
      <c r="B151" s="263"/>
      <c r="C151" s="264"/>
      <c r="D151" s="265" t="s">
        <v>206</v>
      </c>
      <c r="E151" s="266" t="s">
        <v>1</v>
      </c>
      <c r="F151" s="267" t="s">
        <v>215</v>
      </c>
      <c r="G151" s="264"/>
      <c r="H151" s="268">
        <v>615.875</v>
      </c>
      <c r="I151" s="269"/>
      <c r="J151" s="264"/>
      <c r="K151" s="264"/>
      <c r="L151" s="270"/>
      <c r="M151" s="271"/>
      <c r="N151" s="272"/>
      <c r="O151" s="272"/>
      <c r="P151" s="272"/>
      <c r="Q151" s="272"/>
      <c r="R151" s="272"/>
      <c r="S151" s="272"/>
      <c r="T151" s="27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4" t="s">
        <v>206</v>
      </c>
      <c r="AU151" s="274" t="s">
        <v>90</v>
      </c>
      <c r="AV151" s="13" t="s">
        <v>92</v>
      </c>
      <c r="AW151" s="13" t="s">
        <v>35</v>
      </c>
      <c r="AX151" s="13" t="s">
        <v>90</v>
      </c>
      <c r="AY151" s="274" t="s">
        <v>198</v>
      </c>
    </row>
    <row r="152" spans="1:65" s="2" customFormat="1" ht="24.15" customHeight="1">
      <c r="A152" s="41"/>
      <c r="B152" s="42"/>
      <c r="C152" s="250" t="s">
        <v>216</v>
      </c>
      <c r="D152" s="250" t="s">
        <v>200</v>
      </c>
      <c r="E152" s="251" t="s">
        <v>217</v>
      </c>
      <c r="F152" s="252" t="s">
        <v>218</v>
      </c>
      <c r="G152" s="253" t="s">
        <v>219</v>
      </c>
      <c r="H152" s="254">
        <v>74</v>
      </c>
      <c r="I152" s="255"/>
      <c r="J152" s="256">
        <f>ROUND(I152*H152,2)</f>
        <v>0</v>
      </c>
      <c r="K152" s="257"/>
      <c r="L152" s="44"/>
      <c r="M152" s="258" t="s">
        <v>1</v>
      </c>
      <c r="N152" s="259" t="s">
        <v>47</v>
      </c>
      <c r="O152" s="94"/>
      <c r="P152" s="260">
        <f>O152*H152</f>
        <v>0</v>
      </c>
      <c r="Q152" s="260">
        <v>0.0001</v>
      </c>
      <c r="R152" s="260">
        <f>Q152*H152</f>
        <v>0.0074</v>
      </c>
      <c r="S152" s="260">
        <v>0</v>
      </c>
      <c r="T152" s="261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2" t="s">
        <v>204</v>
      </c>
      <c r="AT152" s="262" t="s">
        <v>200</v>
      </c>
      <c r="AU152" s="262" t="s">
        <v>90</v>
      </c>
      <c r="AY152" s="18" t="s">
        <v>198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90</v>
      </c>
      <c r="BK152" s="154">
        <f>ROUND(I152*H152,2)</f>
        <v>0</v>
      </c>
      <c r="BL152" s="18" t="s">
        <v>204</v>
      </c>
      <c r="BM152" s="262" t="s">
        <v>220</v>
      </c>
    </row>
    <row r="153" spans="1:51" s="14" customFormat="1" ht="12">
      <c r="A153" s="14"/>
      <c r="B153" s="286"/>
      <c r="C153" s="287"/>
      <c r="D153" s="265" t="s">
        <v>206</v>
      </c>
      <c r="E153" s="288" t="s">
        <v>1</v>
      </c>
      <c r="F153" s="289" t="s">
        <v>221</v>
      </c>
      <c r="G153" s="287"/>
      <c r="H153" s="288" t="s">
        <v>1</v>
      </c>
      <c r="I153" s="290"/>
      <c r="J153" s="287"/>
      <c r="K153" s="287"/>
      <c r="L153" s="291"/>
      <c r="M153" s="292"/>
      <c r="N153" s="293"/>
      <c r="O153" s="293"/>
      <c r="P153" s="293"/>
      <c r="Q153" s="293"/>
      <c r="R153" s="293"/>
      <c r="S153" s="293"/>
      <c r="T153" s="29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95" t="s">
        <v>206</v>
      </c>
      <c r="AU153" s="295" t="s">
        <v>90</v>
      </c>
      <c r="AV153" s="14" t="s">
        <v>90</v>
      </c>
      <c r="AW153" s="14" t="s">
        <v>35</v>
      </c>
      <c r="AX153" s="14" t="s">
        <v>82</v>
      </c>
      <c r="AY153" s="295" t="s">
        <v>198</v>
      </c>
    </row>
    <row r="154" spans="1:51" s="14" customFormat="1" ht="12">
      <c r="A154" s="14"/>
      <c r="B154" s="286"/>
      <c r="C154" s="287"/>
      <c r="D154" s="265" t="s">
        <v>206</v>
      </c>
      <c r="E154" s="288" t="s">
        <v>1</v>
      </c>
      <c r="F154" s="289" t="s">
        <v>222</v>
      </c>
      <c r="G154" s="287"/>
      <c r="H154" s="288" t="s">
        <v>1</v>
      </c>
      <c r="I154" s="290"/>
      <c r="J154" s="287"/>
      <c r="K154" s="287"/>
      <c r="L154" s="291"/>
      <c r="M154" s="292"/>
      <c r="N154" s="293"/>
      <c r="O154" s="293"/>
      <c r="P154" s="293"/>
      <c r="Q154" s="293"/>
      <c r="R154" s="293"/>
      <c r="S154" s="293"/>
      <c r="T154" s="29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5" t="s">
        <v>206</v>
      </c>
      <c r="AU154" s="295" t="s">
        <v>90</v>
      </c>
      <c r="AV154" s="14" t="s">
        <v>90</v>
      </c>
      <c r="AW154" s="14" t="s">
        <v>35</v>
      </c>
      <c r="AX154" s="14" t="s">
        <v>82</v>
      </c>
      <c r="AY154" s="295" t="s">
        <v>198</v>
      </c>
    </row>
    <row r="155" spans="1:51" s="13" customFormat="1" ht="12">
      <c r="A155" s="13"/>
      <c r="B155" s="263"/>
      <c r="C155" s="264"/>
      <c r="D155" s="265" t="s">
        <v>206</v>
      </c>
      <c r="E155" s="266" t="s">
        <v>1</v>
      </c>
      <c r="F155" s="267" t="s">
        <v>223</v>
      </c>
      <c r="G155" s="264"/>
      <c r="H155" s="268">
        <v>4</v>
      </c>
      <c r="I155" s="269"/>
      <c r="J155" s="264"/>
      <c r="K155" s="264"/>
      <c r="L155" s="270"/>
      <c r="M155" s="271"/>
      <c r="N155" s="272"/>
      <c r="O155" s="272"/>
      <c r="P155" s="272"/>
      <c r="Q155" s="272"/>
      <c r="R155" s="272"/>
      <c r="S155" s="272"/>
      <c r="T155" s="27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4" t="s">
        <v>206</v>
      </c>
      <c r="AU155" s="274" t="s">
        <v>90</v>
      </c>
      <c r="AV155" s="13" t="s">
        <v>92</v>
      </c>
      <c r="AW155" s="13" t="s">
        <v>35</v>
      </c>
      <c r="AX155" s="13" t="s">
        <v>82</v>
      </c>
      <c r="AY155" s="274" t="s">
        <v>198</v>
      </c>
    </row>
    <row r="156" spans="1:51" s="14" customFormat="1" ht="12">
      <c r="A156" s="14"/>
      <c r="B156" s="286"/>
      <c r="C156" s="287"/>
      <c r="D156" s="265" t="s">
        <v>206</v>
      </c>
      <c r="E156" s="288" t="s">
        <v>1</v>
      </c>
      <c r="F156" s="289" t="s">
        <v>224</v>
      </c>
      <c r="G156" s="287"/>
      <c r="H156" s="288" t="s">
        <v>1</v>
      </c>
      <c r="I156" s="290"/>
      <c r="J156" s="287"/>
      <c r="K156" s="287"/>
      <c r="L156" s="291"/>
      <c r="M156" s="292"/>
      <c r="N156" s="293"/>
      <c r="O156" s="293"/>
      <c r="P156" s="293"/>
      <c r="Q156" s="293"/>
      <c r="R156" s="293"/>
      <c r="S156" s="293"/>
      <c r="T156" s="29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5" t="s">
        <v>206</v>
      </c>
      <c r="AU156" s="295" t="s">
        <v>90</v>
      </c>
      <c r="AV156" s="14" t="s">
        <v>90</v>
      </c>
      <c r="AW156" s="14" t="s">
        <v>35</v>
      </c>
      <c r="AX156" s="14" t="s">
        <v>82</v>
      </c>
      <c r="AY156" s="295" t="s">
        <v>198</v>
      </c>
    </row>
    <row r="157" spans="1:51" s="13" customFormat="1" ht="12">
      <c r="A157" s="13"/>
      <c r="B157" s="263"/>
      <c r="C157" s="264"/>
      <c r="D157" s="265" t="s">
        <v>206</v>
      </c>
      <c r="E157" s="266" t="s">
        <v>1</v>
      </c>
      <c r="F157" s="267" t="s">
        <v>225</v>
      </c>
      <c r="G157" s="264"/>
      <c r="H157" s="268">
        <v>13.5</v>
      </c>
      <c r="I157" s="269"/>
      <c r="J157" s="264"/>
      <c r="K157" s="264"/>
      <c r="L157" s="270"/>
      <c r="M157" s="271"/>
      <c r="N157" s="272"/>
      <c r="O157" s="272"/>
      <c r="P157" s="272"/>
      <c r="Q157" s="272"/>
      <c r="R157" s="272"/>
      <c r="S157" s="272"/>
      <c r="T157" s="27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4" t="s">
        <v>206</v>
      </c>
      <c r="AU157" s="274" t="s">
        <v>90</v>
      </c>
      <c r="AV157" s="13" t="s">
        <v>92</v>
      </c>
      <c r="AW157" s="13" t="s">
        <v>35</v>
      </c>
      <c r="AX157" s="13" t="s">
        <v>82</v>
      </c>
      <c r="AY157" s="274" t="s">
        <v>198</v>
      </c>
    </row>
    <row r="158" spans="1:51" s="14" customFormat="1" ht="12">
      <c r="A158" s="14"/>
      <c r="B158" s="286"/>
      <c r="C158" s="287"/>
      <c r="D158" s="265" t="s">
        <v>206</v>
      </c>
      <c r="E158" s="288" t="s">
        <v>1</v>
      </c>
      <c r="F158" s="289" t="s">
        <v>226</v>
      </c>
      <c r="G158" s="287"/>
      <c r="H158" s="288" t="s">
        <v>1</v>
      </c>
      <c r="I158" s="290"/>
      <c r="J158" s="287"/>
      <c r="K158" s="287"/>
      <c r="L158" s="291"/>
      <c r="M158" s="292"/>
      <c r="N158" s="293"/>
      <c r="O158" s="293"/>
      <c r="P158" s="293"/>
      <c r="Q158" s="293"/>
      <c r="R158" s="293"/>
      <c r="S158" s="293"/>
      <c r="T158" s="29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95" t="s">
        <v>206</v>
      </c>
      <c r="AU158" s="295" t="s">
        <v>90</v>
      </c>
      <c r="AV158" s="14" t="s">
        <v>90</v>
      </c>
      <c r="AW158" s="14" t="s">
        <v>35</v>
      </c>
      <c r="AX158" s="14" t="s">
        <v>82</v>
      </c>
      <c r="AY158" s="295" t="s">
        <v>198</v>
      </c>
    </row>
    <row r="159" spans="1:51" s="13" customFormat="1" ht="12">
      <c r="A159" s="13"/>
      <c r="B159" s="263"/>
      <c r="C159" s="264"/>
      <c r="D159" s="265" t="s">
        <v>206</v>
      </c>
      <c r="E159" s="266" t="s">
        <v>1</v>
      </c>
      <c r="F159" s="267" t="s">
        <v>227</v>
      </c>
      <c r="G159" s="264"/>
      <c r="H159" s="268">
        <v>9</v>
      </c>
      <c r="I159" s="269"/>
      <c r="J159" s="264"/>
      <c r="K159" s="264"/>
      <c r="L159" s="270"/>
      <c r="M159" s="271"/>
      <c r="N159" s="272"/>
      <c r="O159" s="272"/>
      <c r="P159" s="272"/>
      <c r="Q159" s="272"/>
      <c r="R159" s="272"/>
      <c r="S159" s="272"/>
      <c r="T159" s="27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4" t="s">
        <v>206</v>
      </c>
      <c r="AU159" s="274" t="s">
        <v>90</v>
      </c>
      <c r="AV159" s="13" t="s">
        <v>92</v>
      </c>
      <c r="AW159" s="13" t="s">
        <v>35</v>
      </c>
      <c r="AX159" s="13" t="s">
        <v>82</v>
      </c>
      <c r="AY159" s="274" t="s">
        <v>198</v>
      </c>
    </row>
    <row r="160" spans="1:51" s="14" customFormat="1" ht="12">
      <c r="A160" s="14"/>
      <c r="B160" s="286"/>
      <c r="C160" s="287"/>
      <c r="D160" s="265" t="s">
        <v>206</v>
      </c>
      <c r="E160" s="288" t="s">
        <v>1</v>
      </c>
      <c r="F160" s="289" t="s">
        <v>228</v>
      </c>
      <c r="G160" s="287"/>
      <c r="H160" s="288" t="s">
        <v>1</v>
      </c>
      <c r="I160" s="290"/>
      <c r="J160" s="287"/>
      <c r="K160" s="287"/>
      <c r="L160" s="291"/>
      <c r="M160" s="292"/>
      <c r="N160" s="293"/>
      <c r="O160" s="293"/>
      <c r="P160" s="293"/>
      <c r="Q160" s="293"/>
      <c r="R160" s="293"/>
      <c r="S160" s="293"/>
      <c r="T160" s="29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95" t="s">
        <v>206</v>
      </c>
      <c r="AU160" s="295" t="s">
        <v>90</v>
      </c>
      <c r="AV160" s="14" t="s">
        <v>90</v>
      </c>
      <c r="AW160" s="14" t="s">
        <v>35</v>
      </c>
      <c r="AX160" s="14" t="s">
        <v>82</v>
      </c>
      <c r="AY160" s="295" t="s">
        <v>198</v>
      </c>
    </row>
    <row r="161" spans="1:51" s="13" customFormat="1" ht="12">
      <c r="A161" s="13"/>
      <c r="B161" s="263"/>
      <c r="C161" s="264"/>
      <c r="D161" s="265" t="s">
        <v>206</v>
      </c>
      <c r="E161" s="266" t="s">
        <v>1</v>
      </c>
      <c r="F161" s="267" t="s">
        <v>223</v>
      </c>
      <c r="G161" s="264"/>
      <c r="H161" s="268">
        <v>4</v>
      </c>
      <c r="I161" s="269"/>
      <c r="J161" s="264"/>
      <c r="K161" s="264"/>
      <c r="L161" s="270"/>
      <c r="M161" s="271"/>
      <c r="N161" s="272"/>
      <c r="O161" s="272"/>
      <c r="P161" s="272"/>
      <c r="Q161" s="272"/>
      <c r="R161" s="272"/>
      <c r="S161" s="272"/>
      <c r="T161" s="27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4" t="s">
        <v>206</v>
      </c>
      <c r="AU161" s="274" t="s">
        <v>90</v>
      </c>
      <c r="AV161" s="13" t="s">
        <v>92</v>
      </c>
      <c r="AW161" s="13" t="s">
        <v>35</v>
      </c>
      <c r="AX161" s="13" t="s">
        <v>82</v>
      </c>
      <c r="AY161" s="274" t="s">
        <v>198</v>
      </c>
    </row>
    <row r="162" spans="1:51" s="14" customFormat="1" ht="12">
      <c r="A162" s="14"/>
      <c r="B162" s="286"/>
      <c r="C162" s="287"/>
      <c r="D162" s="265" t="s">
        <v>206</v>
      </c>
      <c r="E162" s="288" t="s">
        <v>1</v>
      </c>
      <c r="F162" s="289" t="s">
        <v>229</v>
      </c>
      <c r="G162" s="287"/>
      <c r="H162" s="288" t="s">
        <v>1</v>
      </c>
      <c r="I162" s="290"/>
      <c r="J162" s="287"/>
      <c r="K162" s="287"/>
      <c r="L162" s="291"/>
      <c r="M162" s="292"/>
      <c r="N162" s="293"/>
      <c r="O162" s="293"/>
      <c r="P162" s="293"/>
      <c r="Q162" s="293"/>
      <c r="R162" s="293"/>
      <c r="S162" s="293"/>
      <c r="T162" s="29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5" t="s">
        <v>206</v>
      </c>
      <c r="AU162" s="295" t="s">
        <v>90</v>
      </c>
      <c r="AV162" s="14" t="s">
        <v>90</v>
      </c>
      <c r="AW162" s="14" t="s">
        <v>35</v>
      </c>
      <c r="AX162" s="14" t="s">
        <v>82</v>
      </c>
      <c r="AY162" s="295" t="s">
        <v>198</v>
      </c>
    </row>
    <row r="163" spans="1:51" s="13" customFormat="1" ht="12">
      <c r="A163" s="13"/>
      <c r="B163" s="263"/>
      <c r="C163" s="264"/>
      <c r="D163" s="265" t="s">
        <v>206</v>
      </c>
      <c r="E163" s="266" t="s">
        <v>1</v>
      </c>
      <c r="F163" s="267" t="s">
        <v>230</v>
      </c>
      <c r="G163" s="264"/>
      <c r="H163" s="268">
        <v>5</v>
      </c>
      <c r="I163" s="269"/>
      <c r="J163" s="264"/>
      <c r="K163" s="264"/>
      <c r="L163" s="270"/>
      <c r="M163" s="271"/>
      <c r="N163" s="272"/>
      <c r="O163" s="272"/>
      <c r="P163" s="272"/>
      <c r="Q163" s="272"/>
      <c r="R163" s="272"/>
      <c r="S163" s="272"/>
      <c r="T163" s="27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4" t="s">
        <v>206</v>
      </c>
      <c r="AU163" s="274" t="s">
        <v>90</v>
      </c>
      <c r="AV163" s="13" t="s">
        <v>92</v>
      </c>
      <c r="AW163" s="13" t="s">
        <v>35</v>
      </c>
      <c r="AX163" s="13" t="s">
        <v>82</v>
      </c>
      <c r="AY163" s="274" t="s">
        <v>198</v>
      </c>
    </row>
    <row r="164" spans="1:51" s="14" customFormat="1" ht="12">
      <c r="A164" s="14"/>
      <c r="B164" s="286"/>
      <c r="C164" s="287"/>
      <c r="D164" s="265" t="s">
        <v>206</v>
      </c>
      <c r="E164" s="288" t="s">
        <v>1</v>
      </c>
      <c r="F164" s="289" t="s">
        <v>231</v>
      </c>
      <c r="G164" s="287"/>
      <c r="H164" s="288" t="s">
        <v>1</v>
      </c>
      <c r="I164" s="290"/>
      <c r="J164" s="287"/>
      <c r="K164" s="287"/>
      <c r="L164" s="291"/>
      <c r="M164" s="292"/>
      <c r="N164" s="293"/>
      <c r="O164" s="293"/>
      <c r="P164" s="293"/>
      <c r="Q164" s="293"/>
      <c r="R164" s="293"/>
      <c r="S164" s="293"/>
      <c r="T164" s="29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95" t="s">
        <v>206</v>
      </c>
      <c r="AU164" s="295" t="s">
        <v>90</v>
      </c>
      <c r="AV164" s="14" t="s">
        <v>90</v>
      </c>
      <c r="AW164" s="14" t="s">
        <v>35</v>
      </c>
      <c r="AX164" s="14" t="s">
        <v>82</v>
      </c>
      <c r="AY164" s="295" t="s">
        <v>198</v>
      </c>
    </row>
    <row r="165" spans="1:51" s="13" customFormat="1" ht="12">
      <c r="A165" s="13"/>
      <c r="B165" s="263"/>
      <c r="C165" s="264"/>
      <c r="D165" s="265" t="s">
        <v>206</v>
      </c>
      <c r="E165" s="266" t="s">
        <v>1</v>
      </c>
      <c r="F165" s="267" t="s">
        <v>232</v>
      </c>
      <c r="G165" s="264"/>
      <c r="H165" s="268">
        <v>11</v>
      </c>
      <c r="I165" s="269"/>
      <c r="J165" s="264"/>
      <c r="K165" s="264"/>
      <c r="L165" s="270"/>
      <c r="M165" s="271"/>
      <c r="N165" s="272"/>
      <c r="O165" s="272"/>
      <c r="P165" s="272"/>
      <c r="Q165" s="272"/>
      <c r="R165" s="272"/>
      <c r="S165" s="272"/>
      <c r="T165" s="27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4" t="s">
        <v>206</v>
      </c>
      <c r="AU165" s="274" t="s">
        <v>90</v>
      </c>
      <c r="AV165" s="13" t="s">
        <v>92</v>
      </c>
      <c r="AW165" s="13" t="s">
        <v>35</v>
      </c>
      <c r="AX165" s="13" t="s">
        <v>82</v>
      </c>
      <c r="AY165" s="274" t="s">
        <v>198</v>
      </c>
    </row>
    <row r="166" spans="1:51" s="14" customFormat="1" ht="12">
      <c r="A166" s="14"/>
      <c r="B166" s="286"/>
      <c r="C166" s="287"/>
      <c r="D166" s="265" t="s">
        <v>206</v>
      </c>
      <c r="E166" s="288" t="s">
        <v>1</v>
      </c>
      <c r="F166" s="289" t="s">
        <v>233</v>
      </c>
      <c r="G166" s="287"/>
      <c r="H166" s="288" t="s">
        <v>1</v>
      </c>
      <c r="I166" s="290"/>
      <c r="J166" s="287"/>
      <c r="K166" s="287"/>
      <c r="L166" s="291"/>
      <c r="M166" s="292"/>
      <c r="N166" s="293"/>
      <c r="O166" s="293"/>
      <c r="P166" s="293"/>
      <c r="Q166" s="293"/>
      <c r="R166" s="293"/>
      <c r="S166" s="293"/>
      <c r="T166" s="29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95" t="s">
        <v>206</v>
      </c>
      <c r="AU166" s="295" t="s">
        <v>90</v>
      </c>
      <c r="AV166" s="14" t="s">
        <v>90</v>
      </c>
      <c r="AW166" s="14" t="s">
        <v>35</v>
      </c>
      <c r="AX166" s="14" t="s">
        <v>82</v>
      </c>
      <c r="AY166" s="295" t="s">
        <v>198</v>
      </c>
    </row>
    <row r="167" spans="1:51" s="13" customFormat="1" ht="12">
      <c r="A167" s="13"/>
      <c r="B167" s="263"/>
      <c r="C167" s="264"/>
      <c r="D167" s="265" t="s">
        <v>206</v>
      </c>
      <c r="E167" s="266" t="s">
        <v>1</v>
      </c>
      <c r="F167" s="267" t="s">
        <v>234</v>
      </c>
      <c r="G167" s="264"/>
      <c r="H167" s="268">
        <v>5.5</v>
      </c>
      <c r="I167" s="269"/>
      <c r="J167" s="264"/>
      <c r="K167" s="264"/>
      <c r="L167" s="270"/>
      <c r="M167" s="271"/>
      <c r="N167" s="272"/>
      <c r="O167" s="272"/>
      <c r="P167" s="272"/>
      <c r="Q167" s="272"/>
      <c r="R167" s="272"/>
      <c r="S167" s="272"/>
      <c r="T167" s="27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4" t="s">
        <v>206</v>
      </c>
      <c r="AU167" s="274" t="s">
        <v>90</v>
      </c>
      <c r="AV167" s="13" t="s">
        <v>92</v>
      </c>
      <c r="AW167" s="13" t="s">
        <v>35</v>
      </c>
      <c r="AX167" s="13" t="s">
        <v>82</v>
      </c>
      <c r="AY167" s="274" t="s">
        <v>198</v>
      </c>
    </row>
    <row r="168" spans="1:51" s="14" customFormat="1" ht="12">
      <c r="A168" s="14"/>
      <c r="B168" s="286"/>
      <c r="C168" s="287"/>
      <c r="D168" s="265" t="s">
        <v>206</v>
      </c>
      <c r="E168" s="288" t="s">
        <v>1</v>
      </c>
      <c r="F168" s="289" t="s">
        <v>235</v>
      </c>
      <c r="G168" s="287"/>
      <c r="H168" s="288" t="s">
        <v>1</v>
      </c>
      <c r="I168" s="290"/>
      <c r="J168" s="287"/>
      <c r="K168" s="287"/>
      <c r="L168" s="291"/>
      <c r="M168" s="292"/>
      <c r="N168" s="293"/>
      <c r="O168" s="293"/>
      <c r="P168" s="293"/>
      <c r="Q168" s="293"/>
      <c r="R168" s="293"/>
      <c r="S168" s="293"/>
      <c r="T168" s="29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95" t="s">
        <v>206</v>
      </c>
      <c r="AU168" s="295" t="s">
        <v>90</v>
      </c>
      <c r="AV168" s="14" t="s">
        <v>90</v>
      </c>
      <c r="AW168" s="14" t="s">
        <v>35</v>
      </c>
      <c r="AX168" s="14" t="s">
        <v>82</v>
      </c>
      <c r="AY168" s="295" t="s">
        <v>198</v>
      </c>
    </row>
    <row r="169" spans="1:51" s="13" customFormat="1" ht="12">
      <c r="A169" s="13"/>
      <c r="B169" s="263"/>
      <c r="C169" s="264"/>
      <c r="D169" s="265" t="s">
        <v>206</v>
      </c>
      <c r="E169" s="266" t="s">
        <v>1</v>
      </c>
      <c r="F169" s="267" t="s">
        <v>232</v>
      </c>
      <c r="G169" s="264"/>
      <c r="H169" s="268">
        <v>11</v>
      </c>
      <c r="I169" s="269"/>
      <c r="J169" s="264"/>
      <c r="K169" s="264"/>
      <c r="L169" s="270"/>
      <c r="M169" s="271"/>
      <c r="N169" s="272"/>
      <c r="O169" s="272"/>
      <c r="P169" s="272"/>
      <c r="Q169" s="272"/>
      <c r="R169" s="272"/>
      <c r="S169" s="272"/>
      <c r="T169" s="27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4" t="s">
        <v>206</v>
      </c>
      <c r="AU169" s="274" t="s">
        <v>90</v>
      </c>
      <c r="AV169" s="13" t="s">
        <v>92</v>
      </c>
      <c r="AW169" s="13" t="s">
        <v>35</v>
      </c>
      <c r="AX169" s="13" t="s">
        <v>82</v>
      </c>
      <c r="AY169" s="274" t="s">
        <v>198</v>
      </c>
    </row>
    <row r="170" spans="1:51" s="14" customFormat="1" ht="12">
      <c r="A170" s="14"/>
      <c r="B170" s="286"/>
      <c r="C170" s="287"/>
      <c r="D170" s="265" t="s">
        <v>206</v>
      </c>
      <c r="E170" s="288" t="s">
        <v>1</v>
      </c>
      <c r="F170" s="289" t="s">
        <v>236</v>
      </c>
      <c r="G170" s="287"/>
      <c r="H170" s="288" t="s">
        <v>1</v>
      </c>
      <c r="I170" s="290"/>
      <c r="J170" s="287"/>
      <c r="K170" s="287"/>
      <c r="L170" s="291"/>
      <c r="M170" s="292"/>
      <c r="N170" s="293"/>
      <c r="O170" s="293"/>
      <c r="P170" s="293"/>
      <c r="Q170" s="293"/>
      <c r="R170" s="293"/>
      <c r="S170" s="293"/>
      <c r="T170" s="29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5" t="s">
        <v>206</v>
      </c>
      <c r="AU170" s="295" t="s">
        <v>90</v>
      </c>
      <c r="AV170" s="14" t="s">
        <v>90</v>
      </c>
      <c r="AW170" s="14" t="s">
        <v>35</v>
      </c>
      <c r="AX170" s="14" t="s">
        <v>82</v>
      </c>
      <c r="AY170" s="295" t="s">
        <v>198</v>
      </c>
    </row>
    <row r="171" spans="1:51" s="13" customFormat="1" ht="12">
      <c r="A171" s="13"/>
      <c r="B171" s="263"/>
      <c r="C171" s="264"/>
      <c r="D171" s="265" t="s">
        <v>206</v>
      </c>
      <c r="E171" s="266" t="s">
        <v>1</v>
      </c>
      <c r="F171" s="267" t="s">
        <v>234</v>
      </c>
      <c r="G171" s="264"/>
      <c r="H171" s="268">
        <v>5.5</v>
      </c>
      <c r="I171" s="269"/>
      <c r="J171" s="264"/>
      <c r="K171" s="264"/>
      <c r="L171" s="270"/>
      <c r="M171" s="271"/>
      <c r="N171" s="272"/>
      <c r="O171" s="272"/>
      <c r="P171" s="272"/>
      <c r="Q171" s="272"/>
      <c r="R171" s="272"/>
      <c r="S171" s="272"/>
      <c r="T171" s="27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4" t="s">
        <v>206</v>
      </c>
      <c r="AU171" s="274" t="s">
        <v>90</v>
      </c>
      <c r="AV171" s="13" t="s">
        <v>92</v>
      </c>
      <c r="AW171" s="13" t="s">
        <v>35</v>
      </c>
      <c r="AX171" s="13" t="s">
        <v>82</v>
      </c>
      <c r="AY171" s="274" t="s">
        <v>198</v>
      </c>
    </row>
    <row r="172" spans="1:51" s="14" customFormat="1" ht="12">
      <c r="A172" s="14"/>
      <c r="B172" s="286"/>
      <c r="C172" s="287"/>
      <c r="D172" s="265" t="s">
        <v>206</v>
      </c>
      <c r="E172" s="288" t="s">
        <v>1</v>
      </c>
      <c r="F172" s="289" t="s">
        <v>237</v>
      </c>
      <c r="G172" s="287"/>
      <c r="H172" s="288" t="s">
        <v>1</v>
      </c>
      <c r="I172" s="290"/>
      <c r="J172" s="287"/>
      <c r="K172" s="287"/>
      <c r="L172" s="291"/>
      <c r="M172" s="292"/>
      <c r="N172" s="293"/>
      <c r="O172" s="293"/>
      <c r="P172" s="293"/>
      <c r="Q172" s="293"/>
      <c r="R172" s="293"/>
      <c r="S172" s="293"/>
      <c r="T172" s="29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95" t="s">
        <v>206</v>
      </c>
      <c r="AU172" s="295" t="s">
        <v>90</v>
      </c>
      <c r="AV172" s="14" t="s">
        <v>90</v>
      </c>
      <c r="AW172" s="14" t="s">
        <v>35</v>
      </c>
      <c r="AX172" s="14" t="s">
        <v>82</v>
      </c>
      <c r="AY172" s="295" t="s">
        <v>198</v>
      </c>
    </row>
    <row r="173" spans="1:51" s="13" customFormat="1" ht="12">
      <c r="A173" s="13"/>
      <c r="B173" s="263"/>
      <c r="C173" s="264"/>
      <c r="D173" s="265" t="s">
        <v>206</v>
      </c>
      <c r="E173" s="266" t="s">
        <v>1</v>
      </c>
      <c r="F173" s="267" t="s">
        <v>234</v>
      </c>
      <c r="G173" s="264"/>
      <c r="H173" s="268">
        <v>5.5</v>
      </c>
      <c r="I173" s="269"/>
      <c r="J173" s="264"/>
      <c r="K173" s="264"/>
      <c r="L173" s="270"/>
      <c r="M173" s="271"/>
      <c r="N173" s="272"/>
      <c r="O173" s="272"/>
      <c r="P173" s="272"/>
      <c r="Q173" s="272"/>
      <c r="R173" s="272"/>
      <c r="S173" s="272"/>
      <c r="T173" s="27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4" t="s">
        <v>206</v>
      </c>
      <c r="AU173" s="274" t="s">
        <v>90</v>
      </c>
      <c r="AV173" s="13" t="s">
        <v>92</v>
      </c>
      <c r="AW173" s="13" t="s">
        <v>35</v>
      </c>
      <c r="AX173" s="13" t="s">
        <v>82</v>
      </c>
      <c r="AY173" s="274" t="s">
        <v>198</v>
      </c>
    </row>
    <row r="174" spans="1:51" s="15" customFormat="1" ht="12">
      <c r="A174" s="15"/>
      <c r="B174" s="296"/>
      <c r="C174" s="297"/>
      <c r="D174" s="265" t="s">
        <v>206</v>
      </c>
      <c r="E174" s="298" t="s">
        <v>1</v>
      </c>
      <c r="F174" s="299" t="s">
        <v>238</v>
      </c>
      <c r="G174" s="297"/>
      <c r="H174" s="300">
        <v>74</v>
      </c>
      <c r="I174" s="301"/>
      <c r="J174" s="297"/>
      <c r="K174" s="297"/>
      <c r="L174" s="302"/>
      <c r="M174" s="303"/>
      <c r="N174" s="304"/>
      <c r="O174" s="304"/>
      <c r="P174" s="304"/>
      <c r="Q174" s="304"/>
      <c r="R174" s="304"/>
      <c r="S174" s="304"/>
      <c r="T174" s="30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306" t="s">
        <v>206</v>
      </c>
      <c r="AU174" s="306" t="s">
        <v>90</v>
      </c>
      <c r="AV174" s="15" t="s">
        <v>204</v>
      </c>
      <c r="AW174" s="15" t="s">
        <v>35</v>
      </c>
      <c r="AX174" s="15" t="s">
        <v>90</v>
      </c>
      <c r="AY174" s="306" t="s">
        <v>198</v>
      </c>
    </row>
    <row r="175" spans="1:65" s="2" customFormat="1" ht="24.15" customHeight="1">
      <c r="A175" s="41"/>
      <c r="B175" s="42"/>
      <c r="C175" s="250" t="s">
        <v>239</v>
      </c>
      <c r="D175" s="250" t="s">
        <v>200</v>
      </c>
      <c r="E175" s="251" t="s">
        <v>240</v>
      </c>
      <c r="F175" s="252" t="s">
        <v>241</v>
      </c>
      <c r="G175" s="253" t="s">
        <v>219</v>
      </c>
      <c r="H175" s="254">
        <v>50.5</v>
      </c>
      <c r="I175" s="255"/>
      <c r="J175" s="256">
        <f>ROUND(I175*H175,2)</f>
        <v>0</v>
      </c>
      <c r="K175" s="257"/>
      <c r="L175" s="44"/>
      <c r="M175" s="258" t="s">
        <v>1</v>
      </c>
      <c r="N175" s="259" t="s">
        <v>47</v>
      </c>
      <c r="O175" s="94"/>
      <c r="P175" s="260">
        <f>O175*H175</f>
        <v>0</v>
      </c>
      <c r="Q175" s="260">
        <v>0.00011</v>
      </c>
      <c r="R175" s="260">
        <f>Q175*H175</f>
        <v>0.005555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204</v>
      </c>
      <c r="AT175" s="262" t="s">
        <v>200</v>
      </c>
      <c r="AU175" s="262" t="s">
        <v>90</v>
      </c>
      <c r="AY175" s="18" t="s">
        <v>198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204</v>
      </c>
      <c r="BM175" s="262" t="s">
        <v>242</v>
      </c>
    </row>
    <row r="176" spans="1:51" s="14" customFormat="1" ht="12">
      <c r="A176" s="14"/>
      <c r="B176" s="286"/>
      <c r="C176" s="287"/>
      <c r="D176" s="265" t="s">
        <v>206</v>
      </c>
      <c r="E176" s="288" t="s">
        <v>1</v>
      </c>
      <c r="F176" s="289" t="s">
        <v>221</v>
      </c>
      <c r="G176" s="287"/>
      <c r="H176" s="288" t="s">
        <v>1</v>
      </c>
      <c r="I176" s="290"/>
      <c r="J176" s="287"/>
      <c r="K176" s="287"/>
      <c r="L176" s="291"/>
      <c r="M176" s="292"/>
      <c r="N176" s="293"/>
      <c r="O176" s="293"/>
      <c r="P176" s="293"/>
      <c r="Q176" s="293"/>
      <c r="R176" s="293"/>
      <c r="S176" s="293"/>
      <c r="T176" s="29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95" t="s">
        <v>206</v>
      </c>
      <c r="AU176" s="295" t="s">
        <v>90</v>
      </c>
      <c r="AV176" s="14" t="s">
        <v>90</v>
      </c>
      <c r="AW176" s="14" t="s">
        <v>35</v>
      </c>
      <c r="AX176" s="14" t="s">
        <v>82</v>
      </c>
      <c r="AY176" s="295" t="s">
        <v>198</v>
      </c>
    </row>
    <row r="177" spans="1:51" s="14" customFormat="1" ht="12">
      <c r="A177" s="14"/>
      <c r="B177" s="286"/>
      <c r="C177" s="287"/>
      <c r="D177" s="265" t="s">
        <v>206</v>
      </c>
      <c r="E177" s="288" t="s">
        <v>1</v>
      </c>
      <c r="F177" s="289" t="s">
        <v>243</v>
      </c>
      <c r="G177" s="287"/>
      <c r="H177" s="288" t="s">
        <v>1</v>
      </c>
      <c r="I177" s="290"/>
      <c r="J177" s="287"/>
      <c r="K177" s="287"/>
      <c r="L177" s="291"/>
      <c r="M177" s="292"/>
      <c r="N177" s="293"/>
      <c r="O177" s="293"/>
      <c r="P177" s="293"/>
      <c r="Q177" s="293"/>
      <c r="R177" s="293"/>
      <c r="S177" s="293"/>
      <c r="T177" s="29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95" t="s">
        <v>206</v>
      </c>
      <c r="AU177" s="295" t="s">
        <v>90</v>
      </c>
      <c r="AV177" s="14" t="s">
        <v>90</v>
      </c>
      <c r="AW177" s="14" t="s">
        <v>35</v>
      </c>
      <c r="AX177" s="14" t="s">
        <v>82</v>
      </c>
      <c r="AY177" s="295" t="s">
        <v>198</v>
      </c>
    </row>
    <row r="178" spans="1:51" s="13" customFormat="1" ht="12">
      <c r="A178" s="13"/>
      <c r="B178" s="263"/>
      <c r="C178" s="264"/>
      <c r="D178" s="265" t="s">
        <v>206</v>
      </c>
      <c r="E178" s="266" t="s">
        <v>1</v>
      </c>
      <c r="F178" s="267" t="s">
        <v>244</v>
      </c>
      <c r="G178" s="264"/>
      <c r="H178" s="268">
        <v>50.5</v>
      </c>
      <c r="I178" s="269"/>
      <c r="J178" s="264"/>
      <c r="K178" s="264"/>
      <c r="L178" s="270"/>
      <c r="M178" s="271"/>
      <c r="N178" s="272"/>
      <c r="O178" s="272"/>
      <c r="P178" s="272"/>
      <c r="Q178" s="272"/>
      <c r="R178" s="272"/>
      <c r="S178" s="272"/>
      <c r="T178" s="27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4" t="s">
        <v>206</v>
      </c>
      <c r="AU178" s="274" t="s">
        <v>90</v>
      </c>
      <c r="AV178" s="13" t="s">
        <v>92</v>
      </c>
      <c r="AW178" s="13" t="s">
        <v>35</v>
      </c>
      <c r="AX178" s="13" t="s">
        <v>90</v>
      </c>
      <c r="AY178" s="274" t="s">
        <v>198</v>
      </c>
    </row>
    <row r="179" spans="1:65" s="2" customFormat="1" ht="24.15" customHeight="1">
      <c r="A179" s="41"/>
      <c r="B179" s="42"/>
      <c r="C179" s="250" t="s">
        <v>245</v>
      </c>
      <c r="D179" s="250" t="s">
        <v>200</v>
      </c>
      <c r="E179" s="251" t="s">
        <v>246</v>
      </c>
      <c r="F179" s="252" t="s">
        <v>247</v>
      </c>
      <c r="G179" s="253" t="s">
        <v>219</v>
      </c>
      <c r="H179" s="254">
        <v>42</v>
      </c>
      <c r="I179" s="255"/>
      <c r="J179" s="256">
        <f>ROUND(I179*H179,2)</f>
        <v>0</v>
      </c>
      <c r="K179" s="257"/>
      <c r="L179" s="44"/>
      <c r="M179" s="258" t="s">
        <v>1</v>
      </c>
      <c r="N179" s="259" t="s">
        <v>47</v>
      </c>
      <c r="O179" s="94"/>
      <c r="P179" s="260">
        <f>O179*H179</f>
        <v>0</v>
      </c>
      <c r="Q179" s="260">
        <v>0.00015</v>
      </c>
      <c r="R179" s="260">
        <f>Q179*H179</f>
        <v>0.006299999999999999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204</v>
      </c>
      <c r="AT179" s="262" t="s">
        <v>200</v>
      </c>
      <c r="AU179" s="262" t="s">
        <v>90</v>
      </c>
      <c r="AY179" s="18" t="s">
        <v>198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204</v>
      </c>
      <c r="BM179" s="262" t="s">
        <v>248</v>
      </c>
    </row>
    <row r="180" spans="1:51" s="14" customFormat="1" ht="12">
      <c r="A180" s="14"/>
      <c r="B180" s="286"/>
      <c r="C180" s="287"/>
      <c r="D180" s="265" t="s">
        <v>206</v>
      </c>
      <c r="E180" s="288" t="s">
        <v>1</v>
      </c>
      <c r="F180" s="289" t="s">
        <v>249</v>
      </c>
      <c r="G180" s="287"/>
      <c r="H180" s="288" t="s">
        <v>1</v>
      </c>
      <c r="I180" s="290"/>
      <c r="J180" s="287"/>
      <c r="K180" s="287"/>
      <c r="L180" s="291"/>
      <c r="M180" s="292"/>
      <c r="N180" s="293"/>
      <c r="O180" s="293"/>
      <c r="P180" s="293"/>
      <c r="Q180" s="293"/>
      <c r="R180" s="293"/>
      <c r="S180" s="293"/>
      <c r="T180" s="29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95" t="s">
        <v>206</v>
      </c>
      <c r="AU180" s="295" t="s">
        <v>90</v>
      </c>
      <c r="AV180" s="14" t="s">
        <v>90</v>
      </c>
      <c r="AW180" s="14" t="s">
        <v>35</v>
      </c>
      <c r="AX180" s="14" t="s">
        <v>82</v>
      </c>
      <c r="AY180" s="295" t="s">
        <v>198</v>
      </c>
    </row>
    <row r="181" spans="1:51" s="14" customFormat="1" ht="12">
      <c r="A181" s="14"/>
      <c r="B181" s="286"/>
      <c r="C181" s="287"/>
      <c r="D181" s="265" t="s">
        <v>206</v>
      </c>
      <c r="E181" s="288" t="s">
        <v>1</v>
      </c>
      <c r="F181" s="289" t="s">
        <v>250</v>
      </c>
      <c r="G181" s="287"/>
      <c r="H181" s="288" t="s">
        <v>1</v>
      </c>
      <c r="I181" s="290"/>
      <c r="J181" s="287"/>
      <c r="K181" s="287"/>
      <c r="L181" s="291"/>
      <c r="M181" s="292"/>
      <c r="N181" s="293"/>
      <c r="O181" s="293"/>
      <c r="P181" s="293"/>
      <c r="Q181" s="293"/>
      <c r="R181" s="293"/>
      <c r="S181" s="293"/>
      <c r="T181" s="29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95" t="s">
        <v>206</v>
      </c>
      <c r="AU181" s="295" t="s">
        <v>90</v>
      </c>
      <c r="AV181" s="14" t="s">
        <v>90</v>
      </c>
      <c r="AW181" s="14" t="s">
        <v>35</v>
      </c>
      <c r="AX181" s="14" t="s">
        <v>82</v>
      </c>
      <c r="AY181" s="295" t="s">
        <v>198</v>
      </c>
    </row>
    <row r="182" spans="1:51" s="13" customFormat="1" ht="12">
      <c r="A182" s="13"/>
      <c r="B182" s="263"/>
      <c r="C182" s="264"/>
      <c r="D182" s="265" t="s">
        <v>206</v>
      </c>
      <c r="E182" s="266" t="s">
        <v>1</v>
      </c>
      <c r="F182" s="267" t="s">
        <v>251</v>
      </c>
      <c r="G182" s="264"/>
      <c r="H182" s="268">
        <v>42</v>
      </c>
      <c r="I182" s="269"/>
      <c r="J182" s="264"/>
      <c r="K182" s="264"/>
      <c r="L182" s="270"/>
      <c r="M182" s="271"/>
      <c r="N182" s="272"/>
      <c r="O182" s="272"/>
      <c r="P182" s="272"/>
      <c r="Q182" s="272"/>
      <c r="R182" s="272"/>
      <c r="S182" s="272"/>
      <c r="T182" s="27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4" t="s">
        <v>206</v>
      </c>
      <c r="AU182" s="274" t="s">
        <v>90</v>
      </c>
      <c r="AV182" s="13" t="s">
        <v>92</v>
      </c>
      <c r="AW182" s="13" t="s">
        <v>35</v>
      </c>
      <c r="AX182" s="13" t="s">
        <v>90</v>
      </c>
      <c r="AY182" s="274" t="s">
        <v>198</v>
      </c>
    </row>
    <row r="183" spans="1:65" s="2" customFormat="1" ht="37.8" customHeight="1">
      <c r="A183" s="41"/>
      <c r="B183" s="42"/>
      <c r="C183" s="250" t="s">
        <v>252</v>
      </c>
      <c r="D183" s="250" t="s">
        <v>200</v>
      </c>
      <c r="E183" s="251" t="s">
        <v>253</v>
      </c>
      <c r="F183" s="252" t="s">
        <v>254</v>
      </c>
      <c r="G183" s="253" t="s">
        <v>219</v>
      </c>
      <c r="H183" s="254">
        <v>116</v>
      </c>
      <c r="I183" s="255"/>
      <c r="J183" s="256">
        <f>ROUND(I183*H183,2)</f>
        <v>0</v>
      </c>
      <c r="K183" s="257"/>
      <c r="L183" s="44"/>
      <c r="M183" s="258" t="s">
        <v>1</v>
      </c>
      <c r="N183" s="259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204</v>
      </c>
      <c r="AT183" s="262" t="s">
        <v>200</v>
      </c>
      <c r="AU183" s="262" t="s">
        <v>90</v>
      </c>
      <c r="AY183" s="18" t="s">
        <v>198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204</v>
      </c>
      <c r="BM183" s="262" t="s">
        <v>255</v>
      </c>
    </row>
    <row r="184" spans="1:51" s="13" customFormat="1" ht="12">
      <c r="A184" s="13"/>
      <c r="B184" s="263"/>
      <c r="C184" s="264"/>
      <c r="D184" s="265" t="s">
        <v>206</v>
      </c>
      <c r="E184" s="266" t="s">
        <v>1</v>
      </c>
      <c r="F184" s="267" t="s">
        <v>256</v>
      </c>
      <c r="G184" s="264"/>
      <c r="H184" s="268">
        <v>116</v>
      </c>
      <c r="I184" s="269"/>
      <c r="J184" s="264"/>
      <c r="K184" s="264"/>
      <c r="L184" s="270"/>
      <c r="M184" s="271"/>
      <c r="N184" s="272"/>
      <c r="O184" s="272"/>
      <c r="P184" s="272"/>
      <c r="Q184" s="272"/>
      <c r="R184" s="272"/>
      <c r="S184" s="272"/>
      <c r="T184" s="27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4" t="s">
        <v>206</v>
      </c>
      <c r="AU184" s="274" t="s">
        <v>90</v>
      </c>
      <c r="AV184" s="13" t="s">
        <v>92</v>
      </c>
      <c r="AW184" s="13" t="s">
        <v>35</v>
      </c>
      <c r="AX184" s="13" t="s">
        <v>90</v>
      </c>
      <c r="AY184" s="274" t="s">
        <v>198</v>
      </c>
    </row>
    <row r="185" spans="1:65" s="2" customFormat="1" ht="16.5" customHeight="1">
      <c r="A185" s="41"/>
      <c r="B185" s="42"/>
      <c r="C185" s="275" t="s">
        <v>257</v>
      </c>
      <c r="D185" s="275" t="s">
        <v>210</v>
      </c>
      <c r="E185" s="276" t="s">
        <v>258</v>
      </c>
      <c r="F185" s="277" t="s">
        <v>259</v>
      </c>
      <c r="G185" s="278" t="s">
        <v>260</v>
      </c>
      <c r="H185" s="279">
        <v>28.664</v>
      </c>
      <c r="I185" s="280"/>
      <c r="J185" s="281">
        <f>ROUND(I185*H185,2)</f>
        <v>0</v>
      </c>
      <c r="K185" s="282"/>
      <c r="L185" s="283"/>
      <c r="M185" s="284" t="s">
        <v>1</v>
      </c>
      <c r="N185" s="285" t="s">
        <v>47</v>
      </c>
      <c r="O185" s="94"/>
      <c r="P185" s="260">
        <f>O185*H185</f>
        <v>0</v>
      </c>
      <c r="Q185" s="260">
        <v>2.429</v>
      </c>
      <c r="R185" s="260">
        <f>Q185*H185</f>
        <v>69.624856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213</v>
      </c>
      <c r="AT185" s="262" t="s">
        <v>210</v>
      </c>
      <c r="AU185" s="262" t="s">
        <v>90</v>
      </c>
      <c r="AY185" s="18" t="s">
        <v>198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204</v>
      </c>
      <c r="BM185" s="262" t="s">
        <v>261</v>
      </c>
    </row>
    <row r="186" spans="1:51" s="13" customFormat="1" ht="12">
      <c r="A186" s="13"/>
      <c r="B186" s="263"/>
      <c r="C186" s="264"/>
      <c r="D186" s="265" t="s">
        <v>206</v>
      </c>
      <c r="E186" s="266" t="s">
        <v>1</v>
      </c>
      <c r="F186" s="267" t="s">
        <v>262</v>
      </c>
      <c r="G186" s="264"/>
      <c r="H186" s="268">
        <v>28.664</v>
      </c>
      <c r="I186" s="269"/>
      <c r="J186" s="264"/>
      <c r="K186" s="264"/>
      <c r="L186" s="270"/>
      <c r="M186" s="271"/>
      <c r="N186" s="272"/>
      <c r="O186" s="272"/>
      <c r="P186" s="272"/>
      <c r="Q186" s="272"/>
      <c r="R186" s="272"/>
      <c r="S186" s="272"/>
      <c r="T186" s="27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4" t="s">
        <v>206</v>
      </c>
      <c r="AU186" s="274" t="s">
        <v>90</v>
      </c>
      <c r="AV186" s="13" t="s">
        <v>92</v>
      </c>
      <c r="AW186" s="13" t="s">
        <v>35</v>
      </c>
      <c r="AX186" s="13" t="s">
        <v>90</v>
      </c>
      <c r="AY186" s="274" t="s">
        <v>198</v>
      </c>
    </row>
    <row r="187" spans="1:65" s="2" customFormat="1" ht="37.8" customHeight="1">
      <c r="A187" s="41"/>
      <c r="B187" s="42"/>
      <c r="C187" s="250" t="s">
        <v>263</v>
      </c>
      <c r="D187" s="250" t="s">
        <v>200</v>
      </c>
      <c r="E187" s="251" t="s">
        <v>264</v>
      </c>
      <c r="F187" s="252" t="s">
        <v>265</v>
      </c>
      <c r="G187" s="253" t="s">
        <v>219</v>
      </c>
      <c r="H187" s="254">
        <v>50.5</v>
      </c>
      <c r="I187" s="255"/>
      <c r="J187" s="256">
        <f>ROUND(I187*H187,2)</f>
        <v>0</v>
      </c>
      <c r="K187" s="257"/>
      <c r="L187" s="44"/>
      <c r="M187" s="258" t="s">
        <v>1</v>
      </c>
      <c r="N187" s="259" t="s">
        <v>47</v>
      </c>
      <c r="O187" s="94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204</v>
      </c>
      <c r="AT187" s="262" t="s">
        <v>200</v>
      </c>
      <c r="AU187" s="262" t="s">
        <v>90</v>
      </c>
      <c r="AY187" s="18" t="s">
        <v>198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204</v>
      </c>
      <c r="BM187" s="262" t="s">
        <v>266</v>
      </c>
    </row>
    <row r="188" spans="1:51" s="14" customFormat="1" ht="12">
      <c r="A188" s="14"/>
      <c r="B188" s="286"/>
      <c r="C188" s="287"/>
      <c r="D188" s="265" t="s">
        <v>206</v>
      </c>
      <c r="E188" s="288" t="s">
        <v>1</v>
      </c>
      <c r="F188" s="289" t="s">
        <v>267</v>
      </c>
      <c r="G188" s="287"/>
      <c r="H188" s="288" t="s">
        <v>1</v>
      </c>
      <c r="I188" s="290"/>
      <c r="J188" s="287"/>
      <c r="K188" s="287"/>
      <c r="L188" s="291"/>
      <c r="M188" s="292"/>
      <c r="N188" s="293"/>
      <c r="O188" s="293"/>
      <c r="P188" s="293"/>
      <c r="Q188" s="293"/>
      <c r="R188" s="293"/>
      <c r="S188" s="293"/>
      <c r="T188" s="29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95" t="s">
        <v>206</v>
      </c>
      <c r="AU188" s="295" t="s">
        <v>90</v>
      </c>
      <c r="AV188" s="14" t="s">
        <v>90</v>
      </c>
      <c r="AW188" s="14" t="s">
        <v>35</v>
      </c>
      <c r="AX188" s="14" t="s">
        <v>82</v>
      </c>
      <c r="AY188" s="295" t="s">
        <v>198</v>
      </c>
    </row>
    <row r="189" spans="1:51" s="13" customFormat="1" ht="12">
      <c r="A189" s="13"/>
      <c r="B189" s="263"/>
      <c r="C189" s="264"/>
      <c r="D189" s="265" t="s">
        <v>206</v>
      </c>
      <c r="E189" s="266" t="s">
        <v>1</v>
      </c>
      <c r="F189" s="267" t="s">
        <v>268</v>
      </c>
      <c r="G189" s="264"/>
      <c r="H189" s="268">
        <v>50.5</v>
      </c>
      <c r="I189" s="269"/>
      <c r="J189" s="264"/>
      <c r="K189" s="264"/>
      <c r="L189" s="270"/>
      <c r="M189" s="271"/>
      <c r="N189" s="272"/>
      <c r="O189" s="272"/>
      <c r="P189" s="272"/>
      <c r="Q189" s="272"/>
      <c r="R189" s="272"/>
      <c r="S189" s="272"/>
      <c r="T189" s="27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4" t="s">
        <v>206</v>
      </c>
      <c r="AU189" s="274" t="s">
        <v>90</v>
      </c>
      <c r="AV189" s="13" t="s">
        <v>92</v>
      </c>
      <c r="AW189" s="13" t="s">
        <v>35</v>
      </c>
      <c r="AX189" s="13" t="s">
        <v>90</v>
      </c>
      <c r="AY189" s="274" t="s">
        <v>198</v>
      </c>
    </row>
    <row r="190" spans="1:65" s="2" customFormat="1" ht="16.5" customHeight="1">
      <c r="A190" s="41"/>
      <c r="B190" s="42"/>
      <c r="C190" s="275" t="s">
        <v>269</v>
      </c>
      <c r="D190" s="275" t="s">
        <v>210</v>
      </c>
      <c r="E190" s="276" t="s">
        <v>258</v>
      </c>
      <c r="F190" s="277" t="s">
        <v>259</v>
      </c>
      <c r="G190" s="278" t="s">
        <v>260</v>
      </c>
      <c r="H190" s="279">
        <v>24.316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47</v>
      </c>
      <c r="O190" s="94"/>
      <c r="P190" s="260">
        <f>O190*H190</f>
        <v>0</v>
      </c>
      <c r="Q190" s="260">
        <v>2.429</v>
      </c>
      <c r="R190" s="260">
        <f>Q190*H190</f>
        <v>59.06356399999999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213</v>
      </c>
      <c r="AT190" s="262" t="s">
        <v>210</v>
      </c>
      <c r="AU190" s="262" t="s">
        <v>90</v>
      </c>
      <c r="AY190" s="18" t="s">
        <v>198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204</v>
      </c>
      <c r="BM190" s="262" t="s">
        <v>270</v>
      </c>
    </row>
    <row r="191" spans="1:51" s="13" customFormat="1" ht="12">
      <c r="A191" s="13"/>
      <c r="B191" s="263"/>
      <c r="C191" s="264"/>
      <c r="D191" s="265" t="s">
        <v>206</v>
      </c>
      <c r="E191" s="266" t="s">
        <v>1</v>
      </c>
      <c r="F191" s="267" t="s">
        <v>271</v>
      </c>
      <c r="G191" s="264"/>
      <c r="H191" s="268">
        <v>24.316</v>
      </c>
      <c r="I191" s="269"/>
      <c r="J191" s="264"/>
      <c r="K191" s="264"/>
      <c r="L191" s="270"/>
      <c r="M191" s="271"/>
      <c r="N191" s="272"/>
      <c r="O191" s="272"/>
      <c r="P191" s="272"/>
      <c r="Q191" s="272"/>
      <c r="R191" s="272"/>
      <c r="S191" s="272"/>
      <c r="T191" s="27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4" t="s">
        <v>206</v>
      </c>
      <c r="AU191" s="274" t="s">
        <v>90</v>
      </c>
      <c r="AV191" s="13" t="s">
        <v>92</v>
      </c>
      <c r="AW191" s="13" t="s">
        <v>35</v>
      </c>
      <c r="AX191" s="13" t="s">
        <v>90</v>
      </c>
      <c r="AY191" s="274" t="s">
        <v>198</v>
      </c>
    </row>
    <row r="192" spans="1:65" s="2" customFormat="1" ht="24.15" customHeight="1">
      <c r="A192" s="41"/>
      <c r="B192" s="42"/>
      <c r="C192" s="250" t="s">
        <v>272</v>
      </c>
      <c r="D192" s="250" t="s">
        <v>200</v>
      </c>
      <c r="E192" s="251" t="s">
        <v>273</v>
      </c>
      <c r="F192" s="252" t="s">
        <v>274</v>
      </c>
      <c r="G192" s="253" t="s">
        <v>275</v>
      </c>
      <c r="H192" s="254">
        <v>2.857</v>
      </c>
      <c r="I192" s="255"/>
      <c r="J192" s="256">
        <f>ROUND(I192*H192,2)</f>
        <v>0</v>
      </c>
      <c r="K192" s="257"/>
      <c r="L192" s="44"/>
      <c r="M192" s="258" t="s">
        <v>1</v>
      </c>
      <c r="N192" s="259" t="s">
        <v>47</v>
      </c>
      <c r="O192" s="94"/>
      <c r="P192" s="260">
        <f>O192*H192</f>
        <v>0</v>
      </c>
      <c r="Q192" s="260">
        <v>1.11381</v>
      </c>
      <c r="R192" s="260">
        <f>Q192*H192</f>
        <v>3.18215517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204</v>
      </c>
      <c r="AT192" s="262" t="s">
        <v>200</v>
      </c>
      <c r="AU192" s="262" t="s">
        <v>90</v>
      </c>
      <c r="AY192" s="18" t="s">
        <v>198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204</v>
      </c>
      <c r="BM192" s="262" t="s">
        <v>276</v>
      </c>
    </row>
    <row r="193" spans="1:51" s="14" customFormat="1" ht="12">
      <c r="A193" s="14"/>
      <c r="B193" s="286"/>
      <c r="C193" s="287"/>
      <c r="D193" s="265" t="s">
        <v>206</v>
      </c>
      <c r="E193" s="288" t="s">
        <v>1</v>
      </c>
      <c r="F193" s="289" t="s">
        <v>277</v>
      </c>
      <c r="G193" s="287"/>
      <c r="H193" s="288" t="s">
        <v>1</v>
      </c>
      <c r="I193" s="290"/>
      <c r="J193" s="287"/>
      <c r="K193" s="287"/>
      <c r="L193" s="291"/>
      <c r="M193" s="292"/>
      <c r="N193" s="293"/>
      <c r="O193" s="293"/>
      <c r="P193" s="293"/>
      <c r="Q193" s="293"/>
      <c r="R193" s="293"/>
      <c r="S193" s="293"/>
      <c r="T193" s="29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95" t="s">
        <v>206</v>
      </c>
      <c r="AU193" s="295" t="s">
        <v>90</v>
      </c>
      <c r="AV193" s="14" t="s">
        <v>90</v>
      </c>
      <c r="AW193" s="14" t="s">
        <v>35</v>
      </c>
      <c r="AX193" s="14" t="s">
        <v>82</v>
      </c>
      <c r="AY193" s="295" t="s">
        <v>198</v>
      </c>
    </row>
    <row r="194" spans="1:51" s="13" customFormat="1" ht="12">
      <c r="A194" s="13"/>
      <c r="B194" s="263"/>
      <c r="C194" s="264"/>
      <c r="D194" s="265" t="s">
        <v>206</v>
      </c>
      <c r="E194" s="266" t="s">
        <v>1</v>
      </c>
      <c r="F194" s="267" t="s">
        <v>278</v>
      </c>
      <c r="G194" s="264"/>
      <c r="H194" s="268">
        <v>0.904</v>
      </c>
      <c r="I194" s="269"/>
      <c r="J194" s="264"/>
      <c r="K194" s="264"/>
      <c r="L194" s="270"/>
      <c r="M194" s="271"/>
      <c r="N194" s="272"/>
      <c r="O194" s="272"/>
      <c r="P194" s="272"/>
      <c r="Q194" s="272"/>
      <c r="R194" s="272"/>
      <c r="S194" s="272"/>
      <c r="T194" s="27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4" t="s">
        <v>206</v>
      </c>
      <c r="AU194" s="274" t="s">
        <v>90</v>
      </c>
      <c r="AV194" s="13" t="s">
        <v>92</v>
      </c>
      <c r="AW194" s="13" t="s">
        <v>35</v>
      </c>
      <c r="AX194" s="13" t="s">
        <v>82</v>
      </c>
      <c r="AY194" s="274" t="s">
        <v>198</v>
      </c>
    </row>
    <row r="195" spans="1:51" s="13" customFormat="1" ht="12">
      <c r="A195" s="13"/>
      <c r="B195" s="263"/>
      <c r="C195" s="264"/>
      <c r="D195" s="265" t="s">
        <v>206</v>
      </c>
      <c r="E195" s="266" t="s">
        <v>1</v>
      </c>
      <c r="F195" s="267" t="s">
        <v>279</v>
      </c>
      <c r="G195" s="264"/>
      <c r="H195" s="268">
        <v>0.135</v>
      </c>
      <c r="I195" s="269"/>
      <c r="J195" s="264"/>
      <c r="K195" s="264"/>
      <c r="L195" s="270"/>
      <c r="M195" s="271"/>
      <c r="N195" s="272"/>
      <c r="O195" s="272"/>
      <c r="P195" s="272"/>
      <c r="Q195" s="272"/>
      <c r="R195" s="272"/>
      <c r="S195" s="272"/>
      <c r="T195" s="27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4" t="s">
        <v>206</v>
      </c>
      <c r="AU195" s="274" t="s">
        <v>90</v>
      </c>
      <c r="AV195" s="13" t="s">
        <v>92</v>
      </c>
      <c r="AW195" s="13" t="s">
        <v>35</v>
      </c>
      <c r="AX195" s="13" t="s">
        <v>82</v>
      </c>
      <c r="AY195" s="274" t="s">
        <v>198</v>
      </c>
    </row>
    <row r="196" spans="1:51" s="16" customFormat="1" ht="12">
      <c r="A196" s="16"/>
      <c r="B196" s="307"/>
      <c r="C196" s="308"/>
      <c r="D196" s="265" t="s">
        <v>206</v>
      </c>
      <c r="E196" s="309" t="s">
        <v>1</v>
      </c>
      <c r="F196" s="310" t="s">
        <v>280</v>
      </c>
      <c r="G196" s="308"/>
      <c r="H196" s="311">
        <v>1.039</v>
      </c>
      <c r="I196" s="312"/>
      <c r="J196" s="308"/>
      <c r="K196" s="308"/>
      <c r="L196" s="313"/>
      <c r="M196" s="314"/>
      <c r="N196" s="315"/>
      <c r="O196" s="315"/>
      <c r="P196" s="315"/>
      <c r="Q196" s="315"/>
      <c r="R196" s="315"/>
      <c r="S196" s="315"/>
      <c r="T196" s="3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317" t="s">
        <v>206</v>
      </c>
      <c r="AU196" s="317" t="s">
        <v>90</v>
      </c>
      <c r="AV196" s="16" t="s">
        <v>281</v>
      </c>
      <c r="AW196" s="16" t="s">
        <v>35</v>
      </c>
      <c r="AX196" s="16" t="s">
        <v>82</v>
      </c>
      <c r="AY196" s="317" t="s">
        <v>198</v>
      </c>
    </row>
    <row r="197" spans="1:51" s="14" customFormat="1" ht="12">
      <c r="A197" s="14"/>
      <c r="B197" s="286"/>
      <c r="C197" s="287"/>
      <c r="D197" s="265" t="s">
        <v>206</v>
      </c>
      <c r="E197" s="288" t="s">
        <v>1</v>
      </c>
      <c r="F197" s="289" t="s">
        <v>282</v>
      </c>
      <c r="G197" s="287"/>
      <c r="H197" s="288" t="s">
        <v>1</v>
      </c>
      <c r="I197" s="290"/>
      <c r="J197" s="287"/>
      <c r="K197" s="287"/>
      <c r="L197" s="291"/>
      <c r="M197" s="292"/>
      <c r="N197" s="293"/>
      <c r="O197" s="293"/>
      <c r="P197" s="293"/>
      <c r="Q197" s="293"/>
      <c r="R197" s="293"/>
      <c r="S197" s="293"/>
      <c r="T197" s="29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95" t="s">
        <v>206</v>
      </c>
      <c r="AU197" s="295" t="s">
        <v>90</v>
      </c>
      <c r="AV197" s="14" t="s">
        <v>90</v>
      </c>
      <c r="AW197" s="14" t="s">
        <v>35</v>
      </c>
      <c r="AX197" s="14" t="s">
        <v>82</v>
      </c>
      <c r="AY197" s="295" t="s">
        <v>198</v>
      </c>
    </row>
    <row r="198" spans="1:51" s="13" customFormat="1" ht="12">
      <c r="A198" s="13"/>
      <c r="B198" s="263"/>
      <c r="C198" s="264"/>
      <c r="D198" s="265" t="s">
        <v>206</v>
      </c>
      <c r="E198" s="266" t="s">
        <v>1</v>
      </c>
      <c r="F198" s="267" t="s">
        <v>283</v>
      </c>
      <c r="G198" s="264"/>
      <c r="H198" s="268">
        <v>1.599</v>
      </c>
      <c r="I198" s="269"/>
      <c r="J198" s="264"/>
      <c r="K198" s="264"/>
      <c r="L198" s="270"/>
      <c r="M198" s="271"/>
      <c r="N198" s="272"/>
      <c r="O198" s="272"/>
      <c r="P198" s="272"/>
      <c r="Q198" s="272"/>
      <c r="R198" s="272"/>
      <c r="S198" s="272"/>
      <c r="T198" s="27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4" t="s">
        <v>206</v>
      </c>
      <c r="AU198" s="274" t="s">
        <v>90</v>
      </c>
      <c r="AV198" s="13" t="s">
        <v>92</v>
      </c>
      <c r="AW198" s="13" t="s">
        <v>35</v>
      </c>
      <c r="AX198" s="13" t="s">
        <v>82</v>
      </c>
      <c r="AY198" s="274" t="s">
        <v>198</v>
      </c>
    </row>
    <row r="199" spans="1:51" s="13" customFormat="1" ht="12">
      <c r="A199" s="13"/>
      <c r="B199" s="263"/>
      <c r="C199" s="264"/>
      <c r="D199" s="265" t="s">
        <v>206</v>
      </c>
      <c r="E199" s="266" t="s">
        <v>1</v>
      </c>
      <c r="F199" s="267" t="s">
        <v>284</v>
      </c>
      <c r="G199" s="264"/>
      <c r="H199" s="268">
        <v>0.219</v>
      </c>
      <c r="I199" s="269"/>
      <c r="J199" s="264"/>
      <c r="K199" s="264"/>
      <c r="L199" s="270"/>
      <c r="M199" s="271"/>
      <c r="N199" s="272"/>
      <c r="O199" s="272"/>
      <c r="P199" s="272"/>
      <c r="Q199" s="272"/>
      <c r="R199" s="272"/>
      <c r="S199" s="272"/>
      <c r="T199" s="27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4" t="s">
        <v>206</v>
      </c>
      <c r="AU199" s="274" t="s">
        <v>90</v>
      </c>
      <c r="AV199" s="13" t="s">
        <v>92</v>
      </c>
      <c r="AW199" s="13" t="s">
        <v>35</v>
      </c>
      <c r="AX199" s="13" t="s">
        <v>82</v>
      </c>
      <c r="AY199" s="274" t="s">
        <v>198</v>
      </c>
    </row>
    <row r="200" spans="1:51" s="16" customFormat="1" ht="12">
      <c r="A200" s="16"/>
      <c r="B200" s="307"/>
      <c r="C200" s="308"/>
      <c r="D200" s="265" t="s">
        <v>206</v>
      </c>
      <c r="E200" s="309" t="s">
        <v>1</v>
      </c>
      <c r="F200" s="310" t="s">
        <v>280</v>
      </c>
      <c r="G200" s="308"/>
      <c r="H200" s="311">
        <v>1.818</v>
      </c>
      <c r="I200" s="312"/>
      <c r="J200" s="308"/>
      <c r="K200" s="308"/>
      <c r="L200" s="313"/>
      <c r="M200" s="314"/>
      <c r="N200" s="315"/>
      <c r="O200" s="315"/>
      <c r="P200" s="315"/>
      <c r="Q200" s="315"/>
      <c r="R200" s="315"/>
      <c r="S200" s="315"/>
      <c r="T200" s="3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317" t="s">
        <v>206</v>
      </c>
      <c r="AU200" s="317" t="s">
        <v>90</v>
      </c>
      <c r="AV200" s="16" t="s">
        <v>281</v>
      </c>
      <c r="AW200" s="16" t="s">
        <v>35</v>
      </c>
      <c r="AX200" s="16" t="s">
        <v>82</v>
      </c>
      <c r="AY200" s="317" t="s">
        <v>198</v>
      </c>
    </row>
    <row r="201" spans="1:51" s="15" customFormat="1" ht="12">
      <c r="A201" s="15"/>
      <c r="B201" s="296"/>
      <c r="C201" s="297"/>
      <c r="D201" s="265" t="s">
        <v>206</v>
      </c>
      <c r="E201" s="298" t="s">
        <v>1</v>
      </c>
      <c r="F201" s="299" t="s">
        <v>238</v>
      </c>
      <c r="G201" s="297"/>
      <c r="H201" s="300">
        <v>2.857</v>
      </c>
      <c r="I201" s="301"/>
      <c r="J201" s="297"/>
      <c r="K201" s="297"/>
      <c r="L201" s="302"/>
      <c r="M201" s="303"/>
      <c r="N201" s="304"/>
      <c r="O201" s="304"/>
      <c r="P201" s="304"/>
      <c r="Q201" s="304"/>
      <c r="R201" s="304"/>
      <c r="S201" s="304"/>
      <c r="T201" s="30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306" t="s">
        <v>206</v>
      </c>
      <c r="AU201" s="306" t="s">
        <v>90</v>
      </c>
      <c r="AV201" s="15" t="s">
        <v>204</v>
      </c>
      <c r="AW201" s="15" t="s">
        <v>35</v>
      </c>
      <c r="AX201" s="15" t="s">
        <v>90</v>
      </c>
      <c r="AY201" s="306" t="s">
        <v>198</v>
      </c>
    </row>
    <row r="202" spans="1:65" s="2" customFormat="1" ht="24.15" customHeight="1">
      <c r="A202" s="41"/>
      <c r="B202" s="42"/>
      <c r="C202" s="250" t="s">
        <v>285</v>
      </c>
      <c r="D202" s="250" t="s">
        <v>200</v>
      </c>
      <c r="E202" s="251" t="s">
        <v>286</v>
      </c>
      <c r="F202" s="252" t="s">
        <v>287</v>
      </c>
      <c r="G202" s="253" t="s">
        <v>260</v>
      </c>
      <c r="H202" s="254">
        <v>69.115</v>
      </c>
      <c r="I202" s="255"/>
      <c r="J202" s="256">
        <f>ROUND(I202*H202,2)</f>
        <v>0</v>
      </c>
      <c r="K202" s="257"/>
      <c r="L202" s="44"/>
      <c r="M202" s="258" t="s">
        <v>1</v>
      </c>
      <c r="N202" s="259" t="s">
        <v>47</v>
      </c>
      <c r="O202" s="94"/>
      <c r="P202" s="260">
        <f>O202*H202</f>
        <v>0</v>
      </c>
      <c r="Q202" s="260">
        <v>2.16</v>
      </c>
      <c r="R202" s="260">
        <f>Q202*H202</f>
        <v>149.2884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204</v>
      </c>
      <c r="AT202" s="262" t="s">
        <v>200</v>
      </c>
      <c r="AU202" s="262" t="s">
        <v>90</v>
      </c>
      <c r="AY202" s="18" t="s">
        <v>198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204</v>
      </c>
      <c r="BM202" s="262" t="s">
        <v>288</v>
      </c>
    </row>
    <row r="203" spans="1:51" s="14" customFormat="1" ht="12">
      <c r="A203" s="14"/>
      <c r="B203" s="286"/>
      <c r="C203" s="287"/>
      <c r="D203" s="265" t="s">
        <v>206</v>
      </c>
      <c r="E203" s="288" t="s">
        <v>1</v>
      </c>
      <c r="F203" s="289" t="s">
        <v>289</v>
      </c>
      <c r="G203" s="287"/>
      <c r="H203" s="288" t="s">
        <v>1</v>
      </c>
      <c r="I203" s="290"/>
      <c r="J203" s="287"/>
      <c r="K203" s="287"/>
      <c r="L203" s="291"/>
      <c r="M203" s="292"/>
      <c r="N203" s="293"/>
      <c r="O203" s="293"/>
      <c r="P203" s="293"/>
      <c r="Q203" s="293"/>
      <c r="R203" s="293"/>
      <c r="S203" s="293"/>
      <c r="T203" s="29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95" t="s">
        <v>206</v>
      </c>
      <c r="AU203" s="295" t="s">
        <v>90</v>
      </c>
      <c r="AV203" s="14" t="s">
        <v>90</v>
      </c>
      <c r="AW203" s="14" t="s">
        <v>35</v>
      </c>
      <c r="AX203" s="14" t="s">
        <v>82</v>
      </c>
      <c r="AY203" s="295" t="s">
        <v>198</v>
      </c>
    </row>
    <row r="204" spans="1:51" s="13" customFormat="1" ht="12">
      <c r="A204" s="13"/>
      <c r="B204" s="263"/>
      <c r="C204" s="264"/>
      <c r="D204" s="265" t="s">
        <v>206</v>
      </c>
      <c r="E204" s="266" t="s">
        <v>1</v>
      </c>
      <c r="F204" s="267" t="s">
        <v>290</v>
      </c>
      <c r="G204" s="264"/>
      <c r="H204" s="268">
        <v>6.088</v>
      </c>
      <c r="I204" s="269"/>
      <c r="J204" s="264"/>
      <c r="K204" s="264"/>
      <c r="L204" s="270"/>
      <c r="M204" s="271"/>
      <c r="N204" s="272"/>
      <c r="O204" s="272"/>
      <c r="P204" s="272"/>
      <c r="Q204" s="272"/>
      <c r="R204" s="272"/>
      <c r="S204" s="272"/>
      <c r="T204" s="27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4" t="s">
        <v>206</v>
      </c>
      <c r="AU204" s="274" t="s">
        <v>90</v>
      </c>
      <c r="AV204" s="13" t="s">
        <v>92</v>
      </c>
      <c r="AW204" s="13" t="s">
        <v>35</v>
      </c>
      <c r="AX204" s="13" t="s">
        <v>82</v>
      </c>
      <c r="AY204" s="274" t="s">
        <v>198</v>
      </c>
    </row>
    <row r="205" spans="1:51" s="13" customFormat="1" ht="12">
      <c r="A205" s="13"/>
      <c r="B205" s="263"/>
      <c r="C205" s="264"/>
      <c r="D205" s="265" t="s">
        <v>206</v>
      </c>
      <c r="E205" s="266" t="s">
        <v>1</v>
      </c>
      <c r="F205" s="267" t="s">
        <v>291</v>
      </c>
      <c r="G205" s="264"/>
      <c r="H205" s="268">
        <v>4.648</v>
      </c>
      <c r="I205" s="269"/>
      <c r="J205" s="264"/>
      <c r="K205" s="264"/>
      <c r="L205" s="270"/>
      <c r="M205" s="271"/>
      <c r="N205" s="272"/>
      <c r="O205" s="272"/>
      <c r="P205" s="272"/>
      <c r="Q205" s="272"/>
      <c r="R205" s="272"/>
      <c r="S205" s="272"/>
      <c r="T205" s="27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4" t="s">
        <v>206</v>
      </c>
      <c r="AU205" s="274" t="s">
        <v>90</v>
      </c>
      <c r="AV205" s="13" t="s">
        <v>92</v>
      </c>
      <c r="AW205" s="13" t="s">
        <v>35</v>
      </c>
      <c r="AX205" s="13" t="s">
        <v>82</v>
      </c>
      <c r="AY205" s="274" t="s">
        <v>198</v>
      </c>
    </row>
    <row r="206" spans="1:51" s="13" customFormat="1" ht="12">
      <c r="A206" s="13"/>
      <c r="B206" s="263"/>
      <c r="C206" s="264"/>
      <c r="D206" s="265" t="s">
        <v>206</v>
      </c>
      <c r="E206" s="266" t="s">
        <v>1</v>
      </c>
      <c r="F206" s="267" t="s">
        <v>292</v>
      </c>
      <c r="G206" s="264"/>
      <c r="H206" s="268">
        <v>6.384</v>
      </c>
      <c r="I206" s="269"/>
      <c r="J206" s="264"/>
      <c r="K206" s="264"/>
      <c r="L206" s="270"/>
      <c r="M206" s="271"/>
      <c r="N206" s="272"/>
      <c r="O206" s="272"/>
      <c r="P206" s="272"/>
      <c r="Q206" s="272"/>
      <c r="R206" s="272"/>
      <c r="S206" s="272"/>
      <c r="T206" s="27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4" t="s">
        <v>206</v>
      </c>
      <c r="AU206" s="274" t="s">
        <v>90</v>
      </c>
      <c r="AV206" s="13" t="s">
        <v>92</v>
      </c>
      <c r="AW206" s="13" t="s">
        <v>35</v>
      </c>
      <c r="AX206" s="13" t="s">
        <v>82</v>
      </c>
      <c r="AY206" s="274" t="s">
        <v>198</v>
      </c>
    </row>
    <row r="207" spans="1:51" s="14" customFormat="1" ht="12">
      <c r="A207" s="14"/>
      <c r="B207" s="286"/>
      <c r="C207" s="287"/>
      <c r="D207" s="265" t="s">
        <v>206</v>
      </c>
      <c r="E207" s="288" t="s">
        <v>1</v>
      </c>
      <c r="F207" s="289" t="s">
        <v>293</v>
      </c>
      <c r="G207" s="287"/>
      <c r="H207" s="288" t="s">
        <v>1</v>
      </c>
      <c r="I207" s="290"/>
      <c r="J207" s="287"/>
      <c r="K207" s="287"/>
      <c r="L207" s="291"/>
      <c r="M207" s="292"/>
      <c r="N207" s="293"/>
      <c r="O207" s="293"/>
      <c r="P207" s="293"/>
      <c r="Q207" s="293"/>
      <c r="R207" s="293"/>
      <c r="S207" s="293"/>
      <c r="T207" s="29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95" t="s">
        <v>206</v>
      </c>
      <c r="AU207" s="295" t="s">
        <v>90</v>
      </c>
      <c r="AV207" s="14" t="s">
        <v>90</v>
      </c>
      <c r="AW207" s="14" t="s">
        <v>35</v>
      </c>
      <c r="AX207" s="14" t="s">
        <v>82</v>
      </c>
      <c r="AY207" s="295" t="s">
        <v>198</v>
      </c>
    </row>
    <row r="208" spans="1:51" s="13" customFormat="1" ht="12">
      <c r="A208" s="13"/>
      <c r="B208" s="263"/>
      <c r="C208" s="264"/>
      <c r="D208" s="265" t="s">
        <v>206</v>
      </c>
      <c r="E208" s="266" t="s">
        <v>1</v>
      </c>
      <c r="F208" s="267" t="s">
        <v>294</v>
      </c>
      <c r="G208" s="264"/>
      <c r="H208" s="268">
        <v>51.995</v>
      </c>
      <c r="I208" s="269"/>
      <c r="J208" s="264"/>
      <c r="K208" s="264"/>
      <c r="L208" s="270"/>
      <c r="M208" s="271"/>
      <c r="N208" s="272"/>
      <c r="O208" s="272"/>
      <c r="P208" s="272"/>
      <c r="Q208" s="272"/>
      <c r="R208" s="272"/>
      <c r="S208" s="272"/>
      <c r="T208" s="27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4" t="s">
        <v>206</v>
      </c>
      <c r="AU208" s="274" t="s">
        <v>90</v>
      </c>
      <c r="AV208" s="13" t="s">
        <v>92</v>
      </c>
      <c r="AW208" s="13" t="s">
        <v>35</v>
      </c>
      <c r="AX208" s="13" t="s">
        <v>82</v>
      </c>
      <c r="AY208" s="274" t="s">
        <v>198</v>
      </c>
    </row>
    <row r="209" spans="1:51" s="15" customFormat="1" ht="12">
      <c r="A209" s="15"/>
      <c r="B209" s="296"/>
      <c r="C209" s="297"/>
      <c r="D209" s="265" t="s">
        <v>206</v>
      </c>
      <c r="E209" s="298" t="s">
        <v>1</v>
      </c>
      <c r="F209" s="299" t="s">
        <v>238</v>
      </c>
      <c r="G209" s="297"/>
      <c r="H209" s="300">
        <v>69.115</v>
      </c>
      <c r="I209" s="301"/>
      <c r="J209" s="297"/>
      <c r="K209" s="297"/>
      <c r="L209" s="302"/>
      <c r="M209" s="303"/>
      <c r="N209" s="304"/>
      <c r="O209" s="304"/>
      <c r="P209" s="304"/>
      <c r="Q209" s="304"/>
      <c r="R209" s="304"/>
      <c r="S209" s="304"/>
      <c r="T209" s="30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306" t="s">
        <v>206</v>
      </c>
      <c r="AU209" s="306" t="s">
        <v>90</v>
      </c>
      <c r="AV209" s="15" t="s">
        <v>204</v>
      </c>
      <c r="AW209" s="15" t="s">
        <v>35</v>
      </c>
      <c r="AX209" s="15" t="s">
        <v>90</v>
      </c>
      <c r="AY209" s="306" t="s">
        <v>198</v>
      </c>
    </row>
    <row r="210" spans="1:65" s="2" customFormat="1" ht="24.15" customHeight="1">
      <c r="A210" s="41"/>
      <c r="B210" s="42"/>
      <c r="C210" s="250" t="s">
        <v>295</v>
      </c>
      <c r="D210" s="250" t="s">
        <v>200</v>
      </c>
      <c r="E210" s="251" t="s">
        <v>296</v>
      </c>
      <c r="F210" s="252" t="s">
        <v>297</v>
      </c>
      <c r="G210" s="253" t="s">
        <v>260</v>
      </c>
      <c r="H210" s="254">
        <v>103.989</v>
      </c>
      <c r="I210" s="255"/>
      <c r="J210" s="256">
        <f>ROUND(I210*H210,2)</f>
        <v>0</v>
      </c>
      <c r="K210" s="257"/>
      <c r="L210" s="44"/>
      <c r="M210" s="258" t="s">
        <v>1</v>
      </c>
      <c r="N210" s="259" t="s">
        <v>47</v>
      </c>
      <c r="O210" s="94"/>
      <c r="P210" s="260">
        <f>O210*H210</f>
        <v>0</v>
      </c>
      <c r="Q210" s="260">
        <v>2.50187</v>
      </c>
      <c r="R210" s="260">
        <f>Q210*H210</f>
        <v>260.16695943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204</v>
      </c>
      <c r="AT210" s="262" t="s">
        <v>200</v>
      </c>
      <c r="AU210" s="262" t="s">
        <v>90</v>
      </c>
      <c r="AY210" s="18" t="s">
        <v>198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204</v>
      </c>
      <c r="BM210" s="262" t="s">
        <v>298</v>
      </c>
    </row>
    <row r="211" spans="1:51" s="13" customFormat="1" ht="12">
      <c r="A211" s="13"/>
      <c r="B211" s="263"/>
      <c r="C211" s="264"/>
      <c r="D211" s="265" t="s">
        <v>206</v>
      </c>
      <c r="E211" s="266" t="s">
        <v>1</v>
      </c>
      <c r="F211" s="267" t="s">
        <v>299</v>
      </c>
      <c r="G211" s="264"/>
      <c r="H211" s="268">
        <v>103.989</v>
      </c>
      <c r="I211" s="269"/>
      <c r="J211" s="264"/>
      <c r="K211" s="264"/>
      <c r="L211" s="270"/>
      <c r="M211" s="271"/>
      <c r="N211" s="272"/>
      <c r="O211" s="272"/>
      <c r="P211" s="272"/>
      <c r="Q211" s="272"/>
      <c r="R211" s="272"/>
      <c r="S211" s="272"/>
      <c r="T211" s="27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4" t="s">
        <v>206</v>
      </c>
      <c r="AU211" s="274" t="s">
        <v>90</v>
      </c>
      <c r="AV211" s="13" t="s">
        <v>92</v>
      </c>
      <c r="AW211" s="13" t="s">
        <v>35</v>
      </c>
      <c r="AX211" s="13" t="s">
        <v>90</v>
      </c>
      <c r="AY211" s="274" t="s">
        <v>198</v>
      </c>
    </row>
    <row r="212" spans="1:65" s="2" customFormat="1" ht="16.5" customHeight="1">
      <c r="A212" s="41"/>
      <c r="B212" s="42"/>
      <c r="C212" s="250" t="s">
        <v>300</v>
      </c>
      <c r="D212" s="250" t="s">
        <v>200</v>
      </c>
      <c r="E212" s="251" t="s">
        <v>301</v>
      </c>
      <c r="F212" s="252" t="s">
        <v>302</v>
      </c>
      <c r="G212" s="253" t="s">
        <v>203</v>
      </c>
      <c r="H212" s="254">
        <v>27.66</v>
      </c>
      <c r="I212" s="255"/>
      <c r="J212" s="256">
        <f>ROUND(I212*H212,2)</f>
        <v>0</v>
      </c>
      <c r="K212" s="257"/>
      <c r="L212" s="44"/>
      <c r="M212" s="258" t="s">
        <v>1</v>
      </c>
      <c r="N212" s="259" t="s">
        <v>47</v>
      </c>
      <c r="O212" s="94"/>
      <c r="P212" s="260">
        <f>O212*H212</f>
        <v>0</v>
      </c>
      <c r="Q212" s="260">
        <v>0.00247</v>
      </c>
      <c r="R212" s="260">
        <f>Q212*H212</f>
        <v>0.0683202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204</v>
      </c>
      <c r="AT212" s="262" t="s">
        <v>200</v>
      </c>
      <c r="AU212" s="262" t="s">
        <v>90</v>
      </c>
      <c r="AY212" s="18" t="s">
        <v>198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204</v>
      </c>
      <c r="BM212" s="262" t="s">
        <v>303</v>
      </c>
    </row>
    <row r="213" spans="1:51" s="13" customFormat="1" ht="12">
      <c r="A213" s="13"/>
      <c r="B213" s="263"/>
      <c r="C213" s="264"/>
      <c r="D213" s="265" t="s">
        <v>206</v>
      </c>
      <c r="E213" s="266" t="s">
        <v>1</v>
      </c>
      <c r="F213" s="267" t="s">
        <v>304</v>
      </c>
      <c r="G213" s="264"/>
      <c r="H213" s="268">
        <v>27.66</v>
      </c>
      <c r="I213" s="269"/>
      <c r="J213" s="264"/>
      <c r="K213" s="264"/>
      <c r="L213" s="270"/>
      <c r="M213" s="271"/>
      <c r="N213" s="272"/>
      <c r="O213" s="272"/>
      <c r="P213" s="272"/>
      <c r="Q213" s="272"/>
      <c r="R213" s="272"/>
      <c r="S213" s="272"/>
      <c r="T213" s="27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4" t="s">
        <v>206</v>
      </c>
      <c r="AU213" s="274" t="s">
        <v>90</v>
      </c>
      <c r="AV213" s="13" t="s">
        <v>92</v>
      </c>
      <c r="AW213" s="13" t="s">
        <v>35</v>
      </c>
      <c r="AX213" s="13" t="s">
        <v>90</v>
      </c>
      <c r="AY213" s="274" t="s">
        <v>198</v>
      </c>
    </row>
    <row r="214" spans="1:65" s="2" customFormat="1" ht="16.5" customHeight="1">
      <c r="A214" s="41"/>
      <c r="B214" s="42"/>
      <c r="C214" s="250" t="s">
        <v>305</v>
      </c>
      <c r="D214" s="250" t="s">
        <v>200</v>
      </c>
      <c r="E214" s="251" t="s">
        <v>306</v>
      </c>
      <c r="F214" s="252" t="s">
        <v>307</v>
      </c>
      <c r="G214" s="253" t="s">
        <v>203</v>
      </c>
      <c r="H214" s="254">
        <v>27.66</v>
      </c>
      <c r="I214" s="255"/>
      <c r="J214" s="256">
        <f>ROUND(I214*H214,2)</f>
        <v>0</v>
      </c>
      <c r="K214" s="257"/>
      <c r="L214" s="44"/>
      <c r="M214" s="258" t="s">
        <v>1</v>
      </c>
      <c r="N214" s="259" t="s">
        <v>47</v>
      </c>
      <c r="O214" s="94"/>
      <c r="P214" s="260">
        <f>O214*H214</f>
        <v>0</v>
      </c>
      <c r="Q214" s="260">
        <v>0</v>
      </c>
      <c r="R214" s="260">
        <f>Q214*H214</f>
        <v>0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204</v>
      </c>
      <c r="AT214" s="262" t="s">
        <v>200</v>
      </c>
      <c r="AU214" s="262" t="s">
        <v>90</v>
      </c>
      <c r="AY214" s="18" t="s">
        <v>198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204</v>
      </c>
      <c r="BM214" s="262" t="s">
        <v>308</v>
      </c>
    </row>
    <row r="215" spans="1:65" s="2" customFormat="1" ht="21.75" customHeight="1">
      <c r="A215" s="41"/>
      <c r="B215" s="42"/>
      <c r="C215" s="250" t="s">
        <v>309</v>
      </c>
      <c r="D215" s="250" t="s">
        <v>200</v>
      </c>
      <c r="E215" s="251" t="s">
        <v>310</v>
      </c>
      <c r="F215" s="252" t="s">
        <v>311</v>
      </c>
      <c r="G215" s="253" t="s">
        <v>275</v>
      </c>
      <c r="H215" s="254">
        <v>1.573</v>
      </c>
      <c r="I215" s="255"/>
      <c r="J215" s="256">
        <f>ROUND(I215*H215,2)</f>
        <v>0</v>
      </c>
      <c r="K215" s="257"/>
      <c r="L215" s="44"/>
      <c r="M215" s="258" t="s">
        <v>1</v>
      </c>
      <c r="N215" s="259" t="s">
        <v>47</v>
      </c>
      <c r="O215" s="94"/>
      <c r="P215" s="260">
        <f>O215*H215</f>
        <v>0</v>
      </c>
      <c r="Q215" s="260">
        <v>1.06062</v>
      </c>
      <c r="R215" s="260">
        <f>Q215*H215</f>
        <v>1.6683552599999998</v>
      </c>
      <c r="S215" s="260">
        <v>0</v>
      </c>
      <c r="T215" s="26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2" t="s">
        <v>204</v>
      </c>
      <c r="AT215" s="262" t="s">
        <v>200</v>
      </c>
      <c r="AU215" s="262" t="s">
        <v>90</v>
      </c>
      <c r="AY215" s="18" t="s">
        <v>198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8" t="s">
        <v>90</v>
      </c>
      <c r="BK215" s="154">
        <f>ROUND(I215*H215,2)</f>
        <v>0</v>
      </c>
      <c r="BL215" s="18" t="s">
        <v>204</v>
      </c>
      <c r="BM215" s="262" t="s">
        <v>312</v>
      </c>
    </row>
    <row r="216" spans="1:51" s="14" customFormat="1" ht="12">
      <c r="A216" s="14"/>
      <c r="B216" s="286"/>
      <c r="C216" s="287"/>
      <c r="D216" s="265" t="s">
        <v>206</v>
      </c>
      <c r="E216" s="288" t="s">
        <v>1</v>
      </c>
      <c r="F216" s="289" t="s">
        <v>313</v>
      </c>
      <c r="G216" s="287"/>
      <c r="H216" s="288" t="s">
        <v>1</v>
      </c>
      <c r="I216" s="290"/>
      <c r="J216" s="287"/>
      <c r="K216" s="287"/>
      <c r="L216" s="291"/>
      <c r="M216" s="292"/>
      <c r="N216" s="293"/>
      <c r="O216" s="293"/>
      <c r="P216" s="293"/>
      <c r="Q216" s="293"/>
      <c r="R216" s="293"/>
      <c r="S216" s="293"/>
      <c r="T216" s="29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95" t="s">
        <v>206</v>
      </c>
      <c r="AU216" s="295" t="s">
        <v>90</v>
      </c>
      <c r="AV216" s="14" t="s">
        <v>90</v>
      </c>
      <c r="AW216" s="14" t="s">
        <v>35</v>
      </c>
      <c r="AX216" s="14" t="s">
        <v>82</v>
      </c>
      <c r="AY216" s="295" t="s">
        <v>198</v>
      </c>
    </row>
    <row r="217" spans="1:51" s="13" customFormat="1" ht="12">
      <c r="A217" s="13"/>
      <c r="B217" s="263"/>
      <c r="C217" s="264"/>
      <c r="D217" s="265" t="s">
        <v>206</v>
      </c>
      <c r="E217" s="266" t="s">
        <v>1</v>
      </c>
      <c r="F217" s="267" t="s">
        <v>314</v>
      </c>
      <c r="G217" s="264"/>
      <c r="H217" s="268">
        <v>1.474</v>
      </c>
      <c r="I217" s="269"/>
      <c r="J217" s="264"/>
      <c r="K217" s="264"/>
      <c r="L217" s="270"/>
      <c r="M217" s="271"/>
      <c r="N217" s="272"/>
      <c r="O217" s="272"/>
      <c r="P217" s="272"/>
      <c r="Q217" s="272"/>
      <c r="R217" s="272"/>
      <c r="S217" s="272"/>
      <c r="T217" s="27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4" t="s">
        <v>206</v>
      </c>
      <c r="AU217" s="274" t="s">
        <v>90</v>
      </c>
      <c r="AV217" s="13" t="s">
        <v>92</v>
      </c>
      <c r="AW217" s="13" t="s">
        <v>35</v>
      </c>
      <c r="AX217" s="13" t="s">
        <v>82</v>
      </c>
      <c r="AY217" s="274" t="s">
        <v>198</v>
      </c>
    </row>
    <row r="218" spans="1:51" s="14" customFormat="1" ht="12">
      <c r="A218" s="14"/>
      <c r="B218" s="286"/>
      <c r="C218" s="287"/>
      <c r="D218" s="265" t="s">
        <v>206</v>
      </c>
      <c r="E218" s="288" t="s">
        <v>1</v>
      </c>
      <c r="F218" s="289" t="s">
        <v>315</v>
      </c>
      <c r="G218" s="287"/>
      <c r="H218" s="288" t="s">
        <v>1</v>
      </c>
      <c r="I218" s="290"/>
      <c r="J218" s="287"/>
      <c r="K218" s="287"/>
      <c r="L218" s="291"/>
      <c r="M218" s="292"/>
      <c r="N218" s="293"/>
      <c r="O218" s="293"/>
      <c r="P218" s="293"/>
      <c r="Q218" s="293"/>
      <c r="R218" s="293"/>
      <c r="S218" s="293"/>
      <c r="T218" s="29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95" t="s">
        <v>206</v>
      </c>
      <c r="AU218" s="295" t="s">
        <v>90</v>
      </c>
      <c r="AV218" s="14" t="s">
        <v>90</v>
      </c>
      <c r="AW218" s="14" t="s">
        <v>35</v>
      </c>
      <c r="AX218" s="14" t="s">
        <v>82</v>
      </c>
      <c r="AY218" s="295" t="s">
        <v>198</v>
      </c>
    </row>
    <row r="219" spans="1:51" s="13" customFormat="1" ht="12">
      <c r="A219" s="13"/>
      <c r="B219" s="263"/>
      <c r="C219" s="264"/>
      <c r="D219" s="265" t="s">
        <v>206</v>
      </c>
      <c r="E219" s="266" t="s">
        <v>1</v>
      </c>
      <c r="F219" s="267" t="s">
        <v>316</v>
      </c>
      <c r="G219" s="264"/>
      <c r="H219" s="268">
        <v>0.099</v>
      </c>
      <c r="I219" s="269"/>
      <c r="J219" s="264"/>
      <c r="K219" s="264"/>
      <c r="L219" s="270"/>
      <c r="M219" s="271"/>
      <c r="N219" s="272"/>
      <c r="O219" s="272"/>
      <c r="P219" s="272"/>
      <c r="Q219" s="272"/>
      <c r="R219" s="272"/>
      <c r="S219" s="272"/>
      <c r="T219" s="27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4" t="s">
        <v>206</v>
      </c>
      <c r="AU219" s="274" t="s">
        <v>90</v>
      </c>
      <c r="AV219" s="13" t="s">
        <v>92</v>
      </c>
      <c r="AW219" s="13" t="s">
        <v>35</v>
      </c>
      <c r="AX219" s="13" t="s">
        <v>82</v>
      </c>
      <c r="AY219" s="274" t="s">
        <v>198</v>
      </c>
    </row>
    <row r="220" spans="1:51" s="15" customFormat="1" ht="12">
      <c r="A220" s="15"/>
      <c r="B220" s="296"/>
      <c r="C220" s="297"/>
      <c r="D220" s="265" t="s">
        <v>206</v>
      </c>
      <c r="E220" s="298" t="s">
        <v>1</v>
      </c>
      <c r="F220" s="299" t="s">
        <v>238</v>
      </c>
      <c r="G220" s="297"/>
      <c r="H220" s="300">
        <v>1.573</v>
      </c>
      <c r="I220" s="301"/>
      <c r="J220" s="297"/>
      <c r="K220" s="297"/>
      <c r="L220" s="302"/>
      <c r="M220" s="303"/>
      <c r="N220" s="304"/>
      <c r="O220" s="304"/>
      <c r="P220" s="304"/>
      <c r="Q220" s="304"/>
      <c r="R220" s="304"/>
      <c r="S220" s="304"/>
      <c r="T220" s="30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306" t="s">
        <v>206</v>
      </c>
      <c r="AU220" s="306" t="s">
        <v>90</v>
      </c>
      <c r="AV220" s="15" t="s">
        <v>204</v>
      </c>
      <c r="AW220" s="15" t="s">
        <v>35</v>
      </c>
      <c r="AX220" s="15" t="s">
        <v>90</v>
      </c>
      <c r="AY220" s="306" t="s">
        <v>198</v>
      </c>
    </row>
    <row r="221" spans="1:65" s="2" customFormat="1" ht="24.15" customHeight="1">
      <c r="A221" s="41"/>
      <c r="B221" s="42"/>
      <c r="C221" s="250" t="s">
        <v>317</v>
      </c>
      <c r="D221" s="250" t="s">
        <v>200</v>
      </c>
      <c r="E221" s="251" t="s">
        <v>318</v>
      </c>
      <c r="F221" s="252" t="s">
        <v>319</v>
      </c>
      <c r="G221" s="253" t="s">
        <v>260</v>
      </c>
      <c r="H221" s="254">
        <v>89.88</v>
      </c>
      <c r="I221" s="255"/>
      <c r="J221" s="256">
        <f>ROUND(I221*H221,2)</f>
        <v>0</v>
      </c>
      <c r="K221" s="257"/>
      <c r="L221" s="44"/>
      <c r="M221" s="258" t="s">
        <v>1</v>
      </c>
      <c r="N221" s="259" t="s">
        <v>47</v>
      </c>
      <c r="O221" s="94"/>
      <c r="P221" s="260">
        <f>O221*H221</f>
        <v>0</v>
      </c>
      <c r="Q221" s="260">
        <v>2.50187</v>
      </c>
      <c r="R221" s="260">
        <f>Q221*H221</f>
        <v>224.86807559999997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204</v>
      </c>
      <c r="AT221" s="262" t="s">
        <v>200</v>
      </c>
      <c r="AU221" s="262" t="s">
        <v>90</v>
      </c>
      <c r="AY221" s="18" t="s">
        <v>198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204</v>
      </c>
      <c r="BM221" s="262" t="s">
        <v>320</v>
      </c>
    </row>
    <row r="222" spans="1:51" s="13" customFormat="1" ht="12">
      <c r="A222" s="13"/>
      <c r="B222" s="263"/>
      <c r="C222" s="264"/>
      <c r="D222" s="265" t="s">
        <v>206</v>
      </c>
      <c r="E222" s="266" t="s">
        <v>1</v>
      </c>
      <c r="F222" s="267" t="s">
        <v>321</v>
      </c>
      <c r="G222" s="264"/>
      <c r="H222" s="268">
        <v>31.962</v>
      </c>
      <c r="I222" s="269"/>
      <c r="J222" s="264"/>
      <c r="K222" s="264"/>
      <c r="L222" s="270"/>
      <c r="M222" s="271"/>
      <c r="N222" s="272"/>
      <c r="O222" s="272"/>
      <c r="P222" s="272"/>
      <c r="Q222" s="272"/>
      <c r="R222" s="272"/>
      <c r="S222" s="272"/>
      <c r="T222" s="27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4" t="s">
        <v>206</v>
      </c>
      <c r="AU222" s="274" t="s">
        <v>90</v>
      </c>
      <c r="AV222" s="13" t="s">
        <v>92</v>
      </c>
      <c r="AW222" s="13" t="s">
        <v>35</v>
      </c>
      <c r="AX222" s="13" t="s">
        <v>82</v>
      </c>
      <c r="AY222" s="274" t="s">
        <v>198</v>
      </c>
    </row>
    <row r="223" spans="1:51" s="13" customFormat="1" ht="12">
      <c r="A223" s="13"/>
      <c r="B223" s="263"/>
      <c r="C223" s="264"/>
      <c r="D223" s="265" t="s">
        <v>206</v>
      </c>
      <c r="E223" s="266" t="s">
        <v>1</v>
      </c>
      <c r="F223" s="267" t="s">
        <v>322</v>
      </c>
      <c r="G223" s="264"/>
      <c r="H223" s="268">
        <v>24.402</v>
      </c>
      <c r="I223" s="269"/>
      <c r="J223" s="264"/>
      <c r="K223" s="264"/>
      <c r="L223" s="270"/>
      <c r="M223" s="271"/>
      <c r="N223" s="272"/>
      <c r="O223" s="272"/>
      <c r="P223" s="272"/>
      <c r="Q223" s="272"/>
      <c r="R223" s="272"/>
      <c r="S223" s="272"/>
      <c r="T223" s="27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4" t="s">
        <v>206</v>
      </c>
      <c r="AU223" s="274" t="s">
        <v>90</v>
      </c>
      <c r="AV223" s="13" t="s">
        <v>92</v>
      </c>
      <c r="AW223" s="13" t="s">
        <v>35</v>
      </c>
      <c r="AX223" s="13" t="s">
        <v>82</v>
      </c>
      <c r="AY223" s="274" t="s">
        <v>198</v>
      </c>
    </row>
    <row r="224" spans="1:51" s="13" customFormat="1" ht="12">
      <c r="A224" s="13"/>
      <c r="B224" s="263"/>
      <c r="C224" s="264"/>
      <c r="D224" s="265" t="s">
        <v>206</v>
      </c>
      <c r="E224" s="266" t="s">
        <v>1</v>
      </c>
      <c r="F224" s="267" t="s">
        <v>323</v>
      </c>
      <c r="G224" s="264"/>
      <c r="H224" s="268">
        <v>33.516</v>
      </c>
      <c r="I224" s="269"/>
      <c r="J224" s="264"/>
      <c r="K224" s="264"/>
      <c r="L224" s="270"/>
      <c r="M224" s="271"/>
      <c r="N224" s="272"/>
      <c r="O224" s="272"/>
      <c r="P224" s="272"/>
      <c r="Q224" s="272"/>
      <c r="R224" s="272"/>
      <c r="S224" s="272"/>
      <c r="T224" s="27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4" t="s">
        <v>206</v>
      </c>
      <c r="AU224" s="274" t="s">
        <v>90</v>
      </c>
      <c r="AV224" s="13" t="s">
        <v>92</v>
      </c>
      <c r="AW224" s="13" t="s">
        <v>35</v>
      </c>
      <c r="AX224" s="13" t="s">
        <v>82</v>
      </c>
      <c r="AY224" s="274" t="s">
        <v>198</v>
      </c>
    </row>
    <row r="225" spans="1:51" s="15" customFormat="1" ht="12">
      <c r="A225" s="15"/>
      <c r="B225" s="296"/>
      <c r="C225" s="297"/>
      <c r="D225" s="265" t="s">
        <v>206</v>
      </c>
      <c r="E225" s="298" t="s">
        <v>1</v>
      </c>
      <c r="F225" s="299" t="s">
        <v>238</v>
      </c>
      <c r="G225" s="297"/>
      <c r="H225" s="300">
        <v>89.88</v>
      </c>
      <c r="I225" s="301"/>
      <c r="J225" s="297"/>
      <c r="K225" s="297"/>
      <c r="L225" s="302"/>
      <c r="M225" s="303"/>
      <c r="N225" s="304"/>
      <c r="O225" s="304"/>
      <c r="P225" s="304"/>
      <c r="Q225" s="304"/>
      <c r="R225" s="304"/>
      <c r="S225" s="304"/>
      <c r="T225" s="30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306" t="s">
        <v>206</v>
      </c>
      <c r="AU225" s="306" t="s">
        <v>90</v>
      </c>
      <c r="AV225" s="15" t="s">
        <v>204</v>
      </c>
      <c r="AW225" s="15" t="s">
        <v>35</v>
      </c>
      <c r="AX225" s="15" t="s">
        <v>90</v>
      </c>
      <c r="AY225" s="306" t="s">
        <v>198</v>
      </c>
    </row>
    <row r="226" spans="1:65" s="2" customFormat="1" ht="16.5" customHeight="1">
      <c r="A226" s="41"/>
      <c r="B226" s="42"/>
      <c r="C226" s="250" t="s">
        <v>324</v>
      </c>
      <c r="D226" s="250" t="s">
        <v>200</v>
      </c>
      <c r="E226" s="251" t="s">
        <v>325</v>
      </c>
      <c r="F226" s="252" t="s">
        <v>326</v>
      </c>
      <c r="G226" s="253" t="s">
        <v>203</v>
      </c>
      <c r="H226" s="254">
        <v>175.2</v>
      </c>
      <c r="I226" s="255"/>
      <c r="J226" s="256">
        <f>ROUND(I226*H226,2)</f>
        <v>0</v>
      </c>
      <c r="K226" s="257"/>
      <c r="L226" s="44"/>
      <c r="M226" s="258" t="s">
        <v>1</v>
      </c>
      <c r="N226" s="259" t="s">
        <v>47</v>
      </c>
      <c r="O226" s="94"/>
      <c r="P226" s="260">
        <f>O226*H226</f>
        <v>0</v>
      </c>
      <c r="Q226" s="260">
        <v>0.00269</v>
      </c>
      <c r="R226" s="260">
        <f>Q226*H226</f>
        <v>0.471288</v>
      </c>
      <c r="S226" s="260">
        <v>0</v>
      </c>
      <c r="T226" s="261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2" t="s">
        <v>204</v>
      </c>
      <c r="AT226" s="262" t="s">
        <v>200</v>
      </c>
      <c r="AU226" s="262" t="s">
        <v>90</v>
      </c>
      <c r="AY226" s="18" t="s">
        <v>198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8" t="s">
        <v>90</v>
      </c>
      <c r="BK226" s="154">
        <f>ROUND(I226*H226,2)</f>
        <v>0</v>
      </c>
      <c r="BL226" s="18" t="s">
        <v>204</v>
      </c>
      <c r="BM226" s="262" t="s">
        <v>327</v>
      </c>
    </row>
    <row r="227" spans="1:51" s="13" customFormat="1" ht="12">
      <c r="A227" s="13"/>
      <c r="B227" s="263"/>
      <c r="C227" s="264"/>
      <c r="D227" s="265" t="s">
        <v>206</v>
      </c>
      <c r="E227" s="266" t="s">
        <v>1</v>
      </c>
      <c r="F227" s="267" t="s">
        <v>328</v>
      </c>
      <c r="G227" s="264"/>
      <c r="H227" s="268">
        <v>116.4</v>
      </c>
      <c r="I227" s="269"/>
      <c r="J227" s="264"/>
      <c r="K227" s="264"/>
      <c r="L227" s="270"/>
      <c r="M227" s="271"/>
      <c r="N227" s="272"/>
      <c r="O227" s="272"/>
      <c r="P227" s="272"/>
      <c r="Q227" s="272"/>
      <c r="R227" s="272"/>
      <c r="S227" s="272"/>
      <c r="T227" s="27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4" t="s">
        <v>206</v>
      </c>
      <c r="AU227" s="274" t="s">
        <v>90</v>
      </c>
      <c r="AV227" s="13" t="s">
        <v>92</v>
      </c>
      <c r="AW227" s="13" t="s">
        <v>35</v>
      </c>
      <c r="AX227" s="13" t="s">
        <v>82</v>
      </c>
      <c r="AY227" s="274" t="s">
        <v>198</v>
      </c>
    </row>
    <row r="228" spans="1:51" s="13" customFormat="1" ht="12">
      <c r="A228" s="13"/>
      <c r="B228" s="263"/>
      <c r="C228" s="264"/>
      <c r="D228" s="265" t="s">
        <v>206</v>
      </c>
      <c r="E228" s="266" t="s">
        <v>1</v>
      </c>
      <c r="F228" s="267" t="s">
        <v>329</v>
      </c>
      <c r="G228" s="264"/>
      <c r="H228" s="268">
        <v>58.8</v>
      </c>
      <c r="I228" s="269"/>
      <c r="J228" s="264"/>
      <c r="K228" s="264"/>
      <c r="L228" s="270"/>
      <c r="M228" s="271"/>
      <c r="N228" s="272"/>
      <c r="O228" s="272"/>
      <c r="P228" s="272"/>
      <c r="Q228" s="272"/>
      <c r="R228" s="272"/>
      <c r="S228" s="272"/>
      <c r="T228" s="27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4" t="s">
        <v>206</v>
      </c>
      <c r="AU228" s="274" t="s">
        <v>90</v>
      </c>
      <c r="AV228" s="13" t="s">
        <v>92</v>
      </c>
      <c r="AW228" s="13" t="s">
        <v>35</v>
      </c>
      <c r="AX228" s="13" t="s">
        <v>82</v>
      </c>
      <c r="AY228" s="274" t="s">
        <v>198</v>
      </c>
    </row>
    <row r="229" spans="1:51" s="15" customFormat="1" ht="12">
      <c r="A229" s="15"/>
      <c r="B229" s="296"/>
      <c r="C229" s="297"/>
      <c r="D229" s="265" t="s">
        <v>206</v>
      </c>
      <c r="E229" s="298" t="s">
        <v>1</v>
      </c>
      <c r="F229" s="299" t="s">
        <v>238</v>
      </c>
      <c r="G229" s="297"/>
      <c r="H229" s="300">
        <v>175.2</v>
      </c>
      <c r="I229" s="301"/>
      <c r="J229" s="297"/>
      <c r="K229" s="297"/>
      <c r="L229" s="302"/>
      <c r="M229" s="303"/>
      <c r="N229" s="304"/>
      <c r="O229" s="304"/>
      <c r="P229" s="304"/>
      <c r="Q229" s="304"/>
      <c r="R229" s="304"/>
      <c r="S229" s="304"/>
      <c r="T229" s="30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306" t="s">
        <v>206</v>
      </c>
      <c r="AU229" s="306" t="s">
        <v>90</v>
      </c>
      <c r="AV229" s="15" t="s">
        <v>204</v>
      </c>
      <c r="AW229" s="15" t="s">
        <v>35</v>
      </c>
      <c r="AX229" s="15" t="s">
        <v>90</v>
      </c>
      <c r="AY229" s="306" t="s">
        <v>198</v>
      </c>
    </row>
    <row r="230" spans="1:65" s="2" customFormat="1" ht="16.5" customHeight="1">
      <c r="A230" s="41"/>
      <c r="B230" s="42"/>
      <c r="C230" s="250" t="s">
        <v>330</v>
      </c>
      <c r="D230" s="250" t="s">
        <v>200</v>
      </c>
      <c r="E230" s="251" t="s">
        <v>331</v>
      </c>
      <c r="F230" s="252" t="s">
        <v>332</v>
      </c>
      <c r="G230" s="253" t="s">
        <v>203</v>
      </c>
      <c r="H230" s="254">
        <v>175.2</v>
      </c>
      <c r="I230" s="255"/>
      <c r="J230" s="256">
        <f>ROUND(I230*H230,2)</f>
        <v>0</v>
      </c>
      <c r="K230" s="257"/>
      <c r="L230" s="44"/>
      <c r="M230" s="258" t="s">
        <v>1</v>
      </c>
      <c r="N230" s="259" t="s">
        <v>47</v>
      </c>
      <c r="O230" s="94"/>
      <c r="P230" s="260">
        <f>O230*H230</f>
        <v>0</v>
      </c>
      <c r="Q230" s="260">
        <v>0</v>
      </c>
      <c r="R230" s="260">
        <f>Q230*H230</f>
        <v>0</v>
      </c>
      <c r="S230" s="260">
        <v>0</v>
      </c>
      <c r="T230" s="26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2" t="s">
        <v>204</v>
      </c>
      <c r="AT230" s="262" t="s">
        <v>200</v>
      </c>
      <c r="AU230" s="262" t="s">
        <v>90</v>
      </c>
      <c r="AY230" s="18" t="s">
        <v>198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90</v>
      </c>
      <c r="BK230" s="154">
        <f>ROUND(I230*H230,2)</f>
        <v>0</v>
      </c>
      <c r="BL230" s="18" t="s">
        <v>204</v>
      </c>
      <c r="BM230" s="262" t="s">
        <v>333</v>
      </c>
    </row>
    <row r="231" spans="1:65" s="2" customFormat="1" ht="21.75" customHeight="1">
      <c r="A231" s="41"/>
      <c r="B231" s="42"/>
      <c r="C231" s="250" t="s">
        <v>334</v>
      </c>
      <c r="D231" s="250" t="s">
        <v>200</v>
      </c>
      <c r="E231" s="251" t="s">
        <v>335</v>
      </c>
      <c r="F231" s="252" t="s">
        <v>336</v>
      </c>
      <c r="G231" s="253" t="s">
        <v>275</v>
      </c>
      <c r="H231" s="254">
        <v>7.211</v>
      </c>
      <c r="I231" s="255"/>
      <c r="J231" s="256">
        <f>ROUND(I231*H231,2)</f>
        <v>0</v>
      </c>
      <c r="K231" s="257"/>
      <c r="L231" s="44"/>
      <c r="M231" s="258" t="s">
        <v>1</v>
      </c>
      <c r="N231" s="259" t="s">
        <v>47</v>
      </c>
      <c r="O231" s="94"/>
      <c r="P231" s="260">
        <f>O231*H231</f>
        <v>0</v>
      </c>
      <c r="Q231" s="260">
        <v>1.06062</v>
      </c>
      <c r="R231" s="260">
        <f>Q231*H231</f>
        <v>7.6481308199999996</v>
      </c>
      <c r="S231" s="260">
        <v>0</v>
      </c>
      <c r="T231" s="261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2" t="s">
        <v>204</v>
      </c>
      <c r="AT231" s="262" t="s">
        <v>200</v>
      </c>
      <c r="AU231" s="262" t="s">
        <v>90</v>
      </c>
      <c r="AY231" s="18" t="s">
        <v>198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8" t="s">
        <v>90</v>
      </c>
      <c r="BK231" s="154">
        <f>ROUND(I231*H231,2)</f>
        <v>0</v>
      </c>
      <c r="BL231" s="18" t="s">
        <v>204</v>
      </c>
      <c r="BM231" s="262" t="s">
        <v>337</v>
      </c>
    </row>
    <row r="232" spans="1:51" s="14" customFormat="1" ht="12">
      <c r="A232" s="14"/>
      <c r="B232" s="286"/>
      <c r="C232" s="287"/>
      <c r="D232" s="265" t="s">
        <v>206</v>
      </c>
      <c r="E232" s="288" t="s">
        <v>1</v>
      </c>
      <c r="F232" s="289" t="s">
        <v>338</v>
      </c>
      <c r="G232" s="287"/>
      <c r="H232" s="288" t="s">
        <v>1</v>
      </c>
      <c r="I232" s="290"/>
      <c r="J232" s="287"/>
      <c r="K232" s="287"/>
      <c r="L232" s="291"/>
      <c r="M232" s="292"/>
      <c r="N232" s="293"/>
      <c r="O232" s="293"/>
      <c r="P232" s="293"/>
      <c r="Q232" s="293"/>
      <c r="R232" s="293"/>
      <c r="S232" s="293"/>
      <c r="T232" s="29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95" t="s">
        <v>206</v>
      </c>
      <c r="AU232" s="295" t="s">
        <v>90</v>
      </c>
      <c r="AV232" s="14" t="s">
        <v>90</v>
      </c>
      <c r="AW232" s="14" t="s">
        <v>35</v>
      </c>
      <c r="AX232" s="14" t="s">
        <v>82</v>
      </c>
      <c r="AY232" s="295" t="s">
        <v>198</v>
      </c>
    </row>
    <row r="233" spans="1:51" s="13" customFormat="1" ht="12">
      <c r="A233" s="13"/>
      <c r="B233" s="263"/>
      <c r="C233" s="264"/>
      <c r="D233" s="265" t="s">
        <v>206</v>
      </c>
      <c r="E233" s="266" t="s">
        <v>1</v>
      </c>
      <c r="F233" s="267" t="s">
        <v>339</v>
      </c>
      <c r="G233" s="264"/>
      <c r="H233" s="268">
        <v>2.183</v>
      </c>
      <c r="I233" s="269"/>
      <c r="J233" s="264"/>
      <c r="K233" s="264"/>
      <c r="L233" s="270"/>
      <c r="M233" s="271"/>
      <c r="N233" s="272"/>
      <c r="O233" s="272"/>
      <c r="P233" s="272"/>
      <c r="Q233" s="272"/>
      <c r="R233" s="272"/>
      <c r="S233" s="272"/>
      <c r="T233" s="27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4" t="s">
        <v>206</v>
      </c>
      <c r="AU233" s="274" t="s">
        <v>90</v>
      </c>
      <c r="AV233" s="13" t="s">
        <v>92</v>
      </c>
      <c r="AW233" s="13" t="s">
        <v>35</v>
      </c>
      <c r="AX233" s="13" t="s">
        <v>82</v>
      </c>
      <c r="AY233" s="274" t="s">
        <v>198</v>
      </c>
    </row>
    <row r="234" spans="1:51" s="13" customFormat="1" ht="12">
      <c r="A234" s="13"/>
      <c r="B234" s="263"/>
      <c r="C234" s="264"/>
      <c r="D234" s="265" t="s">
        <v>206</v>
      </c>
      <c r="E234" s="266" t="s">
        <v>1</v>
      </c>
      <c r="F234" s="267" t="s">
        <v>340</v>
      </c>
      <c r="G234" s="264"/>
      <c r="H234" s="268">
        <v>0.492</v>
      </c>
      <c r="I234" s="269"/>
      <c r="J234" s="264"/>
      <c r="K234" s="264"/>
      <c r="L234" s="270"/>
      <c r="M234" s="271"/>
      <c r="N234" s="272"/>
      <c r="O234" s="272"/>
      <c r="P234" s="272"/>
      <c r="Q234" s="272"/>
      <c r="R234" s="272"/>
      <c r="S234" s="272"/>
      <c r="T234" s="27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4" t="s">
        <v>206</v>
      </c>
      <c r="AU234" s="274" t="s">
        <v>90</v>
      </c>
      <c r="AV234" s="13" t="s">
        <v>92</v>
      </c>
      <c r="AW234" s="13" t="s">
        <v>35</v>
      </c>
      <c r="AX234" s="13" t="s">
        <v>82</v>
      </c>
      <c r="AY234" s="274" t="s">
        <v>198</v>
      </c>
    </row>
    <row r="235" spans="1:51" s="13" customFormat="1" ht="12">
      <c r="A235" s="13"/>
      <c r="B235" s="263"/>
      <c r="C235" s="264"/>
      <c r="D235" s="265" t="s">
        <v>206</v>
      </c>
      <c r="E235" s="266" t="s">
        <v>1</v>
      </c>
      <c r="F235" s="267" t="s">
        <v>341</v>
      </c>
      <c r="G235" s="264"/>
      <c r="H235" s="268">
        <v>0.321</v>
      </c>
      <c r="I235" s="269"/>
      <c r="J235" s="264"/>
      <c r="K235" s="264"/>
      <c r="L235" s="270"/>
      <c r="M235" s="271"/>
      <c r="N235" s="272"/>
      <c r="O235" s="272"/>
      <c r="P235" s="272"/>
      <c r="Q235" s="272"/>
      <c r="R235" s="272"/>
      <c r="S235" s="272"/>
      <c r="T235" s="27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4" t="s">
        <v>206</v>
      </c>
      <c r="AU235" s="274" t="s">
        <v>90</v>
      </c>
      <c r="AV235" s="13" t="s">
        <v>92</v>
      </c>
      <c r="AW235" s="13" t="s">
        <v>35</v>
      </c>
      <c r="AX235" s="13" t="s">
        <v>82</v>
      </c>
      <c r="AY235" s="274" t="s">
        <v>198</v>
      </c>
    </row>
    <row r="236" spans="1:51" s="16" customFormat="1" ht="12">
      <c r="A236" s="16"/>
      <c r="B236" s="307"/>
      <c r="C236" s="308"/>
      <c r="D236" s="265" t="s">
        <v>206</v>
      </c>
      <c r="E236" s="309" t="s">
        <v>1</v>
      </c>
      <c r="F236" s="310" t="s">
        <v>280</v>
      </c>
      <c r="G236" s="308"/>
      <c r="H236" s="311">
        <v>2.996</v>
      </c>
      <c r="I236" s="312"/>
      <c r="J236" s="308"/>
      <c r="K236" s="308"/>
      <c r="L236" s="313"/>
      <c r="M236" s="314"/>
      <c r="N236" s="315"/>
      <c r="O236" s="315"/>
      <c r="P236" s="315"/>
      <c r="Q236" s="315"/>
      <c r="R236" s="315"/>
      <c r="S236" s="315"/>
      <c r="T236" s="3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317" t="s">
        <v>206</v>
      </c>
      <c r="AU236" s="317" t="s">
        <v>90</v>
      </c>
      <c r="AV236" s="16" t="s">
        <v>281</v>
      </c>
      <c r="AW236" s="16" t="s">
        <v>35</v>
      </c>
      <c r="AX236" s="16" t="s">
        <v>82</v>
      </c>
      <c r="AY236" s="317" t="s">
        <v>198</v>
      </c>
    </row>
    <row r="237" spans="1:51" s="14" customFormat="1" ht="12">
      <c r="A237" s="14"/>
      <c r="B237" s="286"/>
      <c r="C237" s="287"/>
      <c r="D237" s="265" t="s">
        <v>206</v>
      </c>
      <c r="E237" s="288" t="s">
        <v>1</v>
      </c>
      <c r="F237" s="289" t="s">
        <v>342</v>
      </c>
      <c r="G237" s="287"/>
      <c r="H237" s="288" t="s">
        <v>1</v>
      </c>
      <c r="I237" s="290"/>
      <c r="J237" s="287"/>
      <c r="K237" s="287"/>
      <c r="L237" s="291"/>
      <c r="M237" s="292"/>
      <c r="N237" s="293"/>
      <c r="O237" s="293"/>
      <c r="P237" s="293"/>
      <c r="Q237" s="293"/>
      <c r="R237" s="293"/>
      <c r="S237" s="293"/>
      <c r="T237" s="29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95" t="s">
        <v>206</v>
      </c>
      <c r="AU237" s="295" t="s">
        <v>90</v>
      </c>
      <c r="AV237" s="14" t="s">
        <v>90</v>
      </c>
      <c r="AW237" s="14" t="s">
        <v>35</v>
      </c>
      <c r="AX237" s="14" t="s">
        <v>82</v>
      </c>
      <c r="AY237" s="295" t="s">
        <v>198</v>
      </c>
    </row>
    <row r="238" spans="1:51" s="13" customFormat="1" ht="12">
      <c r="A238" s="13"/>
      <c r="B238" s="263"/>
      <c r="C238" s="264"/>
      <c r="D238" s="265" t="s">
        <v>206</v>
      </c>
      <c r="E238" s="266" t="s">
        <v>1</v>
      </c>
      <c r="F238" s="267" t="s">
        <v>343</v>
      </c>
      <c r="G238" s="264"/>
      <c r="H238" s="268">
        <v>1.719</v>
      </c>
      <c r="I238" s="269"/>
      <c r="J238" s="264"/>
      <c r="K238" s="264"/>
      <c r="L238" s="270"/>
      <c r="M238" s="271"/>
      <c r="N238" s="272"/>
      <c r="O238" s="272"/>
      <c r="P238" s="272"/>
      <c r="Q238" s="272"/>
      <c r="R238" s="272"/>
      <c r="S238" s="272"/>
      <c r="T238" s="27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4" t="s">
        <v>206</v>
      </c>
      <c r="AU238" s="274" t="s">
        <v>90</v>
      </c>
      <c r="AV238" s="13" t="s">
        <v>92</v>
      </c>
      <c r="AW238" s="13" t="s">
        <v>35</v>
      </c>
      <c r="AX238" s="13" t="s">
        <v>82</v>
      </c>
      <c r="AY238" s="274" t="s">
        <v>198</v>
      </c>
    </row>
    <row r="239" spans="1:51" s="13" customFormat="1" ht="12">
      <c r="A239" s="13"/>
      <c r="B239" s="263"/>
      <c r="C239" s="264"/>
      <c r="D239" s="265" t="s">
        <v>206</v>
      </c>
      <c r="E239" s="266" t="s">
        <v>1</v>
      </c>
      <c r="F239" s="267" t="s">
        <v>344</v>
      </c>
      <c r="G239" s="264"/>
      <c r="H239" s="268">
        <v>0.724</v>
      </c>
      <c r="I239" s="269"/>
      <c r="J239" s="264"/>
      <c r="K239" s="264"/>
      <c r="L239" s="270"/>
      <c r="M239" s="271"/>
      <c r="N239" s="272"/>
      <c r="O239" s="272"/>
      <c r="P239" s="272"/>
      <c r="Q239" s="272"/>
      <c r="R239" s="272"/>
      <c r="S239" s="272"/>
      <c r="T239" s="27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4" t="s">
        <v>206</v>
      </c>
      <c r="AU239" s="274" t="s">
        <v>90</v>
      </c>
      <c r="AV239" s="13" t="s">
        <v>92</v>
      </c>
      <c r="AW239" s="13" t="s">
        <v>35</v>
      </c>
      <c r="AX239" s="13" t="s">
        <v>82</v>
      </c>
      <c r="AY239" s="274" t="s">
        <v>198</v>
      </c>
    </row>
    <row r="240" spans="1:51" s="13" customFormat="1" ht="12">
      <c r="A240" s="13"/>
      <c r="B240" s="263"/>
      <c r="C240" s="264"/>
      <c r="D240" s="265" t="s">
        <v>206</v>
      </c>
      <c r="E240" s="266" t="s">
        <v>1</v>
      </c>
      <c r="F240" s="267" t="s">
        <v>345</v>
      </c>
      <c r="G240" s="264"/>
      <c r="H240" s="268">
        <v>0.589</v>
      </c>
      <c r="I240" s="269"/>
      <c r="J240" s="264"/>
      <c r="K240" s="264"/>
      <c r="L240" s="270"/>
      <c r="M240" s="271"/>
      <c r="N240" s="272"/>
      <c r="O240" s="272"/>
      <c r="P240" s="272"/>
      <c r="Q240" s="272"/>
      <c r="R240" s="272"/>
      <c r="S240" s="272"/>
      <c r="T240" s="27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4" t="s">
        <v>206</v>
      </c>
      <c r="AU240" s="274" t="s">
        <v>90</v>
      </c>
      <c r="AV240" s="13" t="s">
        <v>92</v>
      </c>
      <c r="AW240" s="13" t="s">
        <v>35</v>
      </c>
      <c r="AX240" s="13" t="s">
        <v>82</v>
      </c>
      <c r="AY240" s="274" t="s">
        <v>198</v>
      </c>
    </row>
    <row r="241" spans="1:51" s="13" customFormat="1" ht="12">
      <c r="A241" s="13"/>
      <c r="B241" s="263"/>
      <c r="C241" s="264"/>
      <c r="D241" s="265" t="s">
        <v>206</v>
      </c>
      <c r="E241" s="266" t="s">
        <v>1</v>
      </c>
      <c r="F241" s="267" t="s">
        <v>346</v>
      </c>
      <c r="G241" s="264"/>
      <c r="H241" s="268">
        <v>0.405</v>
      </c>
      <c r="I241" s="269"/>
      <c r="J241" s="264"/>
      <c r="K241" s="264"/>
      <c r="L241" s="270"/>
      <c r="M241" s="271"/>
      <c r="N241" s="272"/>
      <c r="O241" s="272"/>
      <c r="P241" s="272"/>
      <c r="Q241" s="272"/>
      <c r="R241" s="272"/>
      <c r="S241" s="272"/>
      <c r="T241" s="27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4" t="s">
        <v>206</v>
      </c>
      <c r="AU241" s="274" t="s">
        <v>90</v>
      </c>
      <c r="AV241" s="13" t="s">
        <v>92</v>
      </c>
      <c r="AW241" s="13" t="s">
        <v>35</v>
      </c>
      <c r="AX241" s="13" t="s">
        <v>82</v>
      </c>
      <c r="AY241" s="274" t="s">
        <v>198</v>
      </c>
    </row>
    <row r="242" spans="1:51" s="13" customFormat="1" ht="12">
      <c r="A242" s="13"/>
      <c r="B242" s="263"/>
      <c r="C242" s="264"/>
      <c r="D242" s="265" t="s">
        <v>206</v>
      </c>
      <c r="E242" s="266" t="s">
        <v>1</v>
      </c>
      <c r="F242" s="267" t="s">
        <v>347</v>
      </c>
      <c r="G242" s="264"/>
      <c r="H242" s="268">
        <v>0.171</v>
      </c>
      <c r="I242" s="269"/>
      <c r="J242" s="264"/>
      <c r="K242" s="264"/>
      <c r="L242" s="270"/>
      <c r="M242" s="271"/>
      <c r="N242" s="272"/>
      <c r="O242" s="272"/>
      <c r="P242" s="272"/>
      <c r="Q242" s="272"/>
      <c r="R242" s="272"/>
      <c r="S242" s="272"/>
      <c r="T242" s="27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74" t="s">
        <v>206</v>
      </c>
      <c r="AU242" s="274" t="s">
        <v>90</v>
      </c>
      <c r="AV242" s="13" t="s">
        <v>92</v>
      </c>
      <c r="AW242" s="13" t="s">
        <v>35</v>
      </c>
      <c r="AX242" s="13" t="s">
        <v>82</v>
      </c>
      <c r="AY242" s="274" t="s">
        <v>198</v>
      </c>
    </row>
    <row r="243" spans="1:51" s="13" customFormat="1" ht="12">
      <c r="A243" s="13"/>
      <c r="B243" s="263"/>
      <c r="C243" s="264"/>
      <c r="D243" s="265" t="s">
        <v>206</v>
      </c>
      <c r="E243" s="266" t="s">
        <v>1</v>
      </c>
      <c r="F243" s="267" t="s">
        <v>348</v>
      </c>
      <c r="G243" s="264"/>
      <c r="H243" s="268">
        <v>0.139</v>
      </c>
      <c r="I243" s="269"/>
      <c r="J243" s="264"/>
      <c r="K243" s="264"/>
      <c r="L243" s="270"/>
      <c r="M243" s="271"/>
      <c r="N243" s="272"/>
      <c r="O243" s="272"/>
      <c r="P243" s="272"/>
      <c r="Q243" s="272"/>
      <c r="R243" s="272"/>
      <c r="S243" s="272"/>
      <c r="T243" s="27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74" t="s">
        <v>206</v>
      </c>
      <c r="AU243" s="274" t="s">
        <v>90</v>
      </c>
      <c r="AV243" s="13" t="s">
        <v>92</v>
      </c>
      <c r="AW243" s="13" t="s">
        <v>35</v>
      </c>
      <c r="AX243" s="13" t="s">
        <v>82</v>
      </c>
      <c r="AY243" s="274" t="s">
        <v>198</v>
      </c>
    </row>
    <row r="244" spans="1:51" s="13" customFormat="1" ht="12">
      <c r="A244" s="13"/>
      <c r="B244" s="263"/>
      <c r="C244" s="264"/>
      <c r="D244" s="265" t="s">
        <v>206</v>
      </c>
      <c r="E244" s="266" t="s">
        <v>1</v>
      </c>
      <c r="F244" s="267" t="s">
        <v>349</v>
      </c>
      <c r="G244" s="264"/>
      <c r="H244" s="268">
        <v>0.265</v>
      </c>
      <c r="I244" s="269"/>
      <c r="J244" s="264"/>
      <c r="K244" s="264"/>
      <c r="L244" s="270"/>
      <c r="M244" s="271"/>
      <c r="N244" s="272"/>
      <c r="O244" s="272"/>
      <c r="P244" s="272"/>
      <c r="Q244" s="272"/>
      <c r="R244" s="272"/>
      <c r="S244" s="272"/>
      <c r="T244" s="27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4" t="s">
        <v>206</v>
      </c>
      <c r="AU244" s="274" t="s">
        <v>90</v>
      </c>
      <c r="AV244" s="13" t="s">
        <v>92</v>
      </c>
      <c r="AW244" s="13" t="s">
        <v>35</v>
      </c>
      <c r="AX244" s="13" t="s">
        <v>82</v>
      </c>
      <c r="AY244" s="274" t="s">
        <v>198</v>
      </c>
    </row>
    <row r="245" spans="1:51" s="13" customFormat="1" ht="12">
      <c r="A245" s="13"/>
      <c r="B245" s="263"/>
      <c r="C245" s="264"/>
      <c r="D245" s="265" t="s">
        <v>206</v>
      </c>
      <c r="E245" s="266" t="s">
        <v>1</v>
      </c>
      <c r="F245" s="267" t="s">
        <v>350</v>
      </c>
      <c r="G245" s="264"/>
      <c r="H245" s="268">
        <v>0.111</v>
      </c>
      <c r="I245" s="269"/>
      <c r="J245" s="264"/>
      <c r="K245" s="264"/>
      <c r="L245" s="270"/>
      <c r="M245" s="271"/>
      <c r="N245" s="272"/>
      <c r="O245" s="272"/>
      <c r="P245" s="272"/>
      <c r="Q245" s="272"/>
      <c r="R245" s="272"/>
      <c r="S245" s="272"/>
      <c r="T245" s="27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4" t="s">
        <v>206</v>
      </c>
      <c r="AU245" s="274" t="s">
        <v>90</v>
      </c>
      <c r="AV245" s="13" t="s">
        <v>92</v>
      </c>
      <c r="AW245" s="13" t="s">
        <v>35</v>
      </c>
      <c r="AX245" s="13" t="s">
        <v>82</v>
      </c>
      <c r="AY245" s="274" t="s">
        <v>198</v>
      </c>
    </row>
    <row r="246" spans="1:51" s="13" customFormat="1" ht="12">
      <c r="A246" s="13"/>
      <c r="B246" s="263"/>
      <c r="C246" s="264"/>
      <c r="D246" s="265" t="s">
        <v>206</v>
      </c>
      <c r="E246" s="266" t="s">
        <v>1</v>
      </c>
      <c r="F246" s="267" t="s">
        <v>351</v>
      </c>
      <c r="G246" s="264"/>
      <c r="H246" s="268">
        <v>0.092</v>
      </c>
      <c r="I246" s="269"/>
      <c r="J246" s="264"/>
      <c r="K246" s="264"/>
      <c r="L246" s="270"/>
      <c r="M246" s="271"/>
      <c r="N246" s="272"/>
      <c r="O246" s="272"/>
      <c r="P246" s="272"/>
      <c r="Q246" s="272"/>
      <c r="R246" s="272"/>
      <c r="S246" s="272"/>
      <c r="T246" s="27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4" t="s">
        <v>206</v>
      </c>
      <c r="AU246" s="274" t="s">
        <v>90</v>
      </c>
      <c r="AV246" s="13" t="s">
        <v>92</v>
      </c>
      <c r="AW246" s="13" t="s">
        <v>35</v>
      </c>
      <c r="AX246" s="13" t="s">
        <v>82</v>
      </c>
      <c r="AY246" s="274" t="s">
        <v>198</v>
      </c>
    </row>
    <row r="247" spans="1:51" s="16" customFormat="1" ht="12">
      <c r="A247" s="16"/>
      <c r="B247" s="307"/>
      <c r="C247" s="308"/>
      <c r="D247" s="265" t="s">
        <v>206</v>
      </c>
      <c r="E247" s="309" t="s">
        <v>1</v>
      </c>
      <c r="F247" s="310" t="s">
        <v>280</v>
      </c>
      <c r="G247" s="308"/>
      <c r="H247" s="311">
        <v>4.215</v>
      </c>
      <c r="I247" s="312"/>
      <c r="J247" s="308"/>
      <c r="K247" s="308"/>
      <c r="L247" s="313"/>
      <c r="M247" s="314"/>
      <c r="N247" s="315"/>
      <c r="O247" s="315"/>
      <c r="P247" s="315"/>
      <c r="Q247" s="315"/>
      <c r="R247" s="315"/>
      <c r="S247" s="315"/>
      <c r="T247" s="3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317" t="s">
        <v>206</v>
      </c>
      <c r="AU247" s="317" t="s">
        <v>90</v>
      </c>
      <c r="AV247" s="16" t="s">
        <v>281</v>
      </c>
      <c r="AW247" s="16" t="s">
        <v>35</v>
      </c>
      <c r="AX247" s="16" t="s">
        <v>82</v>
      </c>
      <c r="AY247" s="317" t="s">
        <v>198</v>
      </c>
    </row>
    <row r="248" spans="1:51" s="15" customFormat="1" ht="12">
      <c r="A248" s="15"/>
      <c r="B248" s="296"/>
      <c r="C248" s="297"/>
      <c r="D248" s="265" t="s">
        <v>206</v>
      </c>
      <c r="E248" s="298" t="s">
        <v>1</v>
      </c>
      <c r="F248" s="299" t="s">
        <v>238</v>
      </c>
      <c r="G248" s="297"/>
      <c r="H248" s="300">
        <v>7.211</v>
      </c>
      <c r="I248" s="301"/>
      <c r="J248" s="297"/>
      <c r="K248" s="297"/>
      <c r="L248" s="302"/>
      <c r="M248" s="303"/>
      <c r="N248" s="304"/>
      <c r="O248" s="304"/>
      <c r="P248" s="304"/>
      <c r="Q248" s="304"/>
      <c r="R248" s="304"/>
      <c r="S248" s="304"/>
      <c r="T248" s="30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306" t="s">
        <v>206</v>
      </c>
      <c r="AU248" s="306" t="s">
        <v>90</v>
      </c>
      <c r="AV248" s="15" t="s">
        <v>204</v>
      </c>
      <c r="AW248" s="15" t="s">
        <v>35</v>
      </c>
      <c r="AX248" s="15" t="s">
        <v>90</v>
      </c>
      <c r="AY248" s="306" t="s">
        <v>198</v>
      </c>
    </row>
    <row r="249" spans="1:65" s="2" customFormat="1" ht="24.15" customHeight="1">
      <c r="A249" s="41"/>
      <c r="B249" s="42"/>
      <c r="C249" s="250" t="s">
        <v>352</v>
      </c>
      <c r="D249" s="250" t="s">
        <v>200</v>
      </c>
      <c r="E249" s="251" t="s">
        <v>353</v>
      </c>
      <c r="F249" s="252" t="s">
        <v>354</v>
      </c>
      <c r="G249" s="253" t="s">
        <v>219</v>
      </c>
      <c r="H249" s="254">
        <v>3.5</v>
      </c>
      <c r="I249" s="255"/>
      <c r="J249" s="256">
        <f>ROUND(I249*H249,2)</f>
        <v>0</v>
      </c>
      <c r="K249" s="257"/>
      <c r="L249" s="44"/>
      <c r="M249" s="258" t="s">
        <v>1</v>
      </c>
      <c r="N249" s="259" t="s">
        <v>47</v>
      </c>
      <c r="O249" s="94"/>
      <c r="P249" s="260">
        <f>O249*H249</f>
        <v>0</v>
      </c>
      <c r="Q249" s="260">
        <v>0</v>
      </c>
      <c r="R249" s="260">
        <f>Q249*H249</f>
        <v>0</v>
      </c>
      <c r="S249" s="260">
        <v>0</v>
      </c>
      <c r="T249" s="26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2" t="s">
        <v>204</v>
      </c>
      <c r="AT249" s="262" t="s">
        <v>200</v>
      </c>
      <c r="AU249" s="262" t="s">
        <v>90</v>
      </c>
      <c r="AY249" s="18" t="s">
        <v>198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90</v>
      </c>
      <c r="BK249" s="154">
        <f>ROUND(I249*H249,2)</f>
        <v>0</v>
      </c>
      <c r="BL249" s="18" t="s">
        <v>204</v>
      </c>
      <c r="BM249" s="262" t="s">
        <v>355</v>
      </c>
    </row>
    <row r="250" spans="1:51" s="14" customFormat="1" ht="12">
      <c r="A250" s="14"/>
      <c r="B250" s="286"/>
      <c r="C250" s="287"/>
      <c r="D250" s="265" t="s">
        <v>206</v>
      </c>
      <c r="E250" s="288" t="s">
        <v>1</v>
      </c>
      <c r="F250" s="289" t="s">
        <v>356</v>
      </c>
      <c r="G250" s="287"/>
      <c r="H250" s="288" t="s">
        <v>1</v>
      </c>
      <c r="I250" s="290"/>
      <c r="J250" s="287"/>
      <c r="K250" s="287"/>
      <c r="L250" s="291"/>
      <c r="M250" s="292"/>
      <c r="N250" s="293"/>
      <c r="O250" s="293"/>
      <c r="P250" s="293"/>
      <c r="Q250" s="293"/>
      <c r="R250" s="293"/>
      <c r="S250" s="293"/>
      <c r="T250" s="29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95" t="s">
        <v>206</v>
      </c>
      <c r="AU250" s="295" t="s">
        <v>90</v>
      </c>
      <c r="AV250" s="14" t="s">
        <v>90</v>
      </c>
      <c r="AW250" s="14" t="s">
        <v>35</v>
      </c>
      <c r="AX250" s="14" t="s">
        <v>82</v>
      </c>
      <c r="AY250" s="295" t="s">
        <v>198</v>
      </c>
    </row>
    <row r="251" spans="1:51" s="13" customFormat="1" ht="12">
      <c r="A251" s="13"/>
      <c r="B251" s="263"/>
      <c r="C251" s="264"/>
      <c r="D251" s="265" t="s">
        <v>206</v>
      </c>
      <c r="E251" s="266" t="s">
        <v>1</v>
      </c>
      <c r="F251" s="267" t="s">
        <v>357</v>
      </c>
      <c r="G251" s="264"/>
      <c r="H251" s="268">
        <v>11.2</v>
      </c>
      <c r="I251" s="269"/>
      <c r="J251" s="264"/>
      <c r="K251" s="264"/>
      <c r="L251" s="270"/>
      <c r="M251" s="271"/>
      <c r="N251" s="272"/>
      <c r="O251" s="272"/>
      <c r="P251" s="272"/>
      <c r="Q251" s="272"/>
      <c r="R251" s="272"/>
      <c r="S251" s="272"/>
      <c r="T251" s="27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4" t="s">
        <v>206</v>
      </c>
      <c r="AU251" s="274" t="s">
        <v>90</v>
      </c>
      <c r="AV251" s="13" t="s">
        <v>92</v>
      </c>
      <c r="AW251" s="13" t="s">
        <v>35</v>
      </c>
      <c r="AX251" s="13" t="s">
        <v>82</v>
      </c>
      <c r="AY251" s="274" t="s">
        <v>198</v>
      </c>
    </row>
    <row r="252" spans="1:51" s="14" customFormat="1" ht="12">
      <c r="A252" s="14"/>
      <c r="B252" s="286"/>
      <c r="C252" s="287"/>
      <c r="D252" s="265" t="s">
        <v>206</v>
      </c>
      <c r="E252" s="288" t="s">
        <v>1</v>
      </c>
      <c r="F252" s="289" t="s">
        <v>358</v>
      </c>
      <c r="G252" s="287"/>
      <c r="H252" s="288" t="s">
        <v>1</v>
      </c>
      <c r="I252" s="290"/>
      <c r="J252" s="287"/>
      <c r="K252" s="287"/>
      <c r="L252" s="291"/>
      <c r="M252" s="292"/>
      <c r="N252" s="293"/>
      <c r="O252" s="293"/>
      <c r="P252" s="293"/>
      <c r="Q252" s="293"/>
      <c r="R252" s="293"/>
      <c r="S252" s="293"/>
      <c r="T252" s="29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95" t="s">
        <v>206</v>
      </c>
      <c r="AU252" s="295" t="s">
        <v>90</v>
      </c>
      <c r="AV252" s="14" t="s">
        <v>90</v>
      </c>
      <c r="AW252" s="14" t="s">
        <v>35</v>
      </c>
      <c r="AX252" s="14" t="s">
        <v>82</v>
      </c>
      <c r="AY252" s="295" t="s">
        <v>198</v>
      </c>
    </row>
    <row r="253" spans="1:51" s="13" customFormat="1" ht="12">
      <c r="A253" s="13"/>
      <c r="B253" s="263"/>
      <c r="C253" s="264"/>
      <c r="D253" s="265" t="s">
        <v>206</v>
      </c>
      <c r="E253" s="266" t="s">
        <v>1</v>
      </c>
      <c r="F253" s="267" t="s">
        <v>359</v>
      </c>
      <c r="G253" s="264"/>
      <c r="H253" s="268">
        <v>3.5</v>
      </c>
      <c r="I253" s="269"/>
      <c r="J253" s="264"/>
      <c r="K253" s="264"/>
      <c r="L253" s="270"/>
      <c r="M253" s="271"/>
      <c r="N253" s="272"/>
      <c r="O253" s="272"/>
      <c r="P253" s="272"/>
      <c r="Q253" s="272"/>
      <c r="R253" s="272"/>
      <c r="S253" s="272"/>
      <c r="T253" s="27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4" t="s">
        <v>206</v>
      </c>
      <c r="AU253" s="274" t="s">
        <v>90</v>
      </c>
      <c r="AV253" s="13" t="s">
        <v>92</v>
      </c>
      <c r="AW253" s="13" t="s">
        <v>35</v>
      </c>
      <c r="AX253" s="13" t="s">
        <v>90</v>
      </c>
      <c r="AY253" s="274" t="s">
        <v>198</v>
      </c>
    </row>
    <row r="254" spans="1:65" s="2" customFormat="1" ht="16.5" customHeight="1">
      <c r="A254" s="41"/>
      <c r="B254" s="42"/>
      <c r="C254" s="275" t="s">
        <v>360</v>
      </c>
      <c r="D254" s="275" t="s">
        <v>210</v>
      </c>
      <c r="E254" s="276" t="s">
        <v>361</v>
      </c>
      <c r="F254" s="277" t="s">
        <v>362</v>
      </c>
      <c r="G254" s="278" t="s">
        <v>363</v>
      </c>
      <c r="H254" s="279">
        <v>4</v>
      </c>
      <c r="I254" s="280"/>
      <c r="J254" s="281">
        <f>ROUND(I254*H254,2)</f>
        <v>0</v>
      </c>
      <c r="K254" s="282"/>
      <c r="L254" s="283"/>
      <c r="M254" s="284" t="s">
        <v>1</v>
      </c>
      <c r="N254" s="285" t="s">
        <v>47</v>
      </c>
      <c r="O254" s="94"/>
      <c r="P254" s="260">
        <f>O254*H254</f>
        <v>0</v>
      </c>
      <c r="Q254" s="260">
        <v>0.0014</v>
      </c>
      <c r="R254" s="260">
        <f>Q254*H254</f>
        <v>0.0056</v>
      </c>
      <c r="S254" s="260">
        <v>0</v>
      </c>
      <c r="T254" s="261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62" t="s">
        <v>213</v>
      </c>
      <c r="AT254" s="262" t="s">
        <v>210</v>
      </c>
      <c r="AU254" s="262" t="s">
        <v>90</v>
      </c>
      <c r="AY254" s="18" t="s">
        <v>198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90</v>
      </c>
      <c r="BK254" s="154">
        <f>ROUND(I254*H254,2)</f>
        <v>0</v>
      </c>
      <c r="BL254" s="18" t="s">
        <v>204</v>
      </c>
      <c r="BM254" s="262" t="s">
        <v>364</v>
      </c>
    </row>
    <row r="255" spans="1:65" s="2" customFormat="1" ht="16.5" customHeight="1">
      <c r="A255" s="41"/>
      <c r="B255" s="42"/>
      <c r="C255" s="275" t="s">
        <v>365</v>
      </c>
      <c r="D255" s="275" t="s">
        <v>210</v>
      </c>
      <c r="E255" s="276" t="s">
        <v>366</v>
      </c>
      <c r="F255" s="277" t="s">
        <v>367</v>
      </c>
      <c r="G255" s="278" t="s">
        <v>363</v>
      </c>
      <c r="H255" s="279">
        <v>16</v>
      </c>
      <c r="I255" s="280"/>
      <c r="J255" s="281">
        <f>ROUND(I255*H255,2)</f>
        <v>0</v>
      </c>
      <c r="K255" s="282"/>
      <c r="L255" s="283"/>
      <c r="M255" s="284" t="s">
        <v>1</v>
      </c>
      <c r="N255" s="285" t="s">
        <v>47</v>
      </c>
      <c r="O255" s="94"/>
      <c r="P255" s="260">
        <f>O255*H255</f>
        <v>0</v>
      </c>
      <c r="Q255" s="260">
        <v>0.00259</v>
      </c>
      <c r="R255" s="260">
        <f>Q255*H255</f>
        <v>0.04144</v>
      </c>
      <c r="S255" s="260">
        <v>0</v>
      </c>
      <c r="T255" s="26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2" t="s">
        <v>213</v>
      </c>
      <c r="AT255" s="262" t="s">
        <v>210</v>
      </c>
      <c r="AU255" s="262" t="s">
        <v>90</v>
      </c>
      <c r="AY255" s="18" t="s">
        <v>198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90</v>
      </c>
      <c r="BK255" s="154">
        <f>ROUND(I255*H255,2)</f>
        <v>0</v>
      </c>
      <c r="BL255" s="18" t="s">
        <v>204</v>
      </c>
      <c r="BM255" s="262" t="s">
        <v>368</v>
      </c>
    </row>
    <row r="256" spans="1:51" s="13" customFormat="1" ht="12">
      <c r="A256" s="13"/>
      <c r="B256" s="263"/>
      <c r="C256" s="264"/>
      <c r="D256" s="265" t="s">
        <v>206</v>
      </c>
      <c r="E256" s="266" t="s">
        <v>1</v>
      </c>
      <c r="F256" s="267" t="s">
        <v>369</v>
      </c>
      <c r="G256" s="264"/>
      <c r="H256" s="268">
        <v>16</v>
      </c>
      <c r="I256" s="269"/>
      <c r="J256" s="264"/>
      <c r="K256" s="264"/>
      <c r="L256" s="270"/>
      <c r="M256" s="271"/>
      <c r="N256" s="272"/>
      <c r="O256" s="272"/>
      <c r="P256" s="272"/>
      <c r="Q256" s="272"/>
      <c r="R256" s="272"/>
      <c r="S256" s="272"/>
      <c r="T256" s="27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74" t="s">
        <v>206</v>
      </c>
      <c r="AU256" s="274" t="s">
        <v>90</v>
      </c>
      <c r="AV256" s="13" t="s">
        <v>92</v>
      </c>
      <c r="AW256" s="13" t="s">
        <v>35</v>
      </c>
      <c r="AX256" s="13" t="s">
        <v>90</v>
      </c>
      <c r="AY256" s="274" t="s">
        <v>198</v>
      </c>
    </row>
    <row r="257" spans="1:65" s="2" customFormat="1" ht="16.5" customHeight="1">
      <c r="A257" s="41"/>
      <c r="B257" s="42"/>
      <c r="C257" s="250" t="s">
        <v>370</v>
      </c>
      <c r="D257" s="250" t="s">
        <v>200</v>
      </c>
      <c r="E257" s="251" t="s">
        <v>371</v>
      </c>
      <c r="F257" s="252" t="s">
        <v>372</v>
      </c>
      <c r="G257" s="253" t="s">
        <v>219</v>
      </c>
      <c r="H257" s="254">
        <v>132</v>
      </c>
      <c r="I257" s="255"/>
      <c r="J257" s="256">
        <f>ROUND(I257*H257,2)</f>
        <v>0</v>
      </c>
      <c r="K257" s="257"/>
      <c r="L257" s="44"/>
      <c r="M257" s="258" t="s">
        <v>1</v>
      </c>
      <c r="N257" s="259" t="s">
        <v>47</v>
      </c>
      <c r="O257" s="94"/>
      <c r="P257" s="260">
        <f>O257*H257</f>
        <v>0</v>
      </c>
      <c r="Q257" s="260">
        <v>0.00024</v>
      </c>
      <c r="R257" s="260">
        <f>Q257*H257</f>
        <v>0.03168</v>
      </c>
      <c r="S257" s="260">
        <v>0</v>
      </c>
      <c r="T257" s="26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2" t="s">
        <v>373</v>
      </c>
      <c r="AT257" s="262" t="s">
        <v>200</v>
      </c>
      <c r="AU257" s="262" t="s">
        <v>90</v>
      </c>
      <c r="AY257" s="18" t="s">
        <v>198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8" t="s">
        <v>90</v>
      </c>
      <c r="BK257" s="154">
        <f>ROUND(I257*H257,2)</f>
        <v>0</v>
      </c>
      <c r="BL257" s="18" t="s">
        <v>373</v>
      </c>
      <c r="BM257" s="262" t="s">
        <v>374</v>
      </c>
    </row>
    <row r="258" spans="1:51" s="13" customFormat="1" ht="12">
      <c r="A258" s="13"/>
      <c r="B258" s="263"/>
      <c r="C258" s="264"/>
      <c r="D258" s="265" t="s">
        <v>206</v>
      </c>
      <c r="E258" s="266" t="s">
        <v>1</v>
      </c>
      <c r="F258" s="267" t="s">
        <v>375</v>
      </c>
      <c r="G258" s="264"/>
      <c r="H258" s="268">
        <v>132</v>
      </c>
      <c r="I258" s="269"/>
      <c r="J258" s="264"/>
      <c r="K258" s="264"/>
      <c r="L258" s="270"/>
      <c r="M258" s="271"/>
      <c r="N258" s="272"/>
      <c r="O258" s="272"/>
      <c r="P258" s="272"/>
      <c r="Q258" s="272"/>
      <c r="R258" s="272"/>
      <c r="S258" s="272"/>
      <c r="T258" s="27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4" t="s">
        <v>206</v>
      </c>
      <c r="AU258" s="274" t="s">
        <v>90</v>
      </c>
      <c r="AV258" s="13" t="s">
        <v>92</v>
      </c>
      <c r="AW258" s="13" t="s">
        <v>35</v>
      </c>
      <c r="AX258" s="13" t="s">
        <v>90</v>
      </c>
      <c r="AY258" s="274" t="s">
        <v>198</v>
      </c>
    </row>
    <row r="259" spans="1:65" s="2" customFormat="1" ht="24.15" customHeight="1">
      <c r="A259" s="41"/>
      <c r="B259" s="42"/>
      <c r="C259" s="250" t="s">
        <v>376</v>
      </c>
      <c r="D259" s="250" t="s">
        <v>200</v>
      </c>
      <c r="E259" s="251" t="s">
        <v>377</v>
      </c>
      <c r="F259" s="252" t="s">
        <v>378</v>
      </c>
      <c r="G259" s="253" t="s">
        <v>275</v>
      </c>
      <c r="H259" s="254">
        <v>775.791</v>
      </c>
      <c r="I259" s="255"/>
      <c r="J259" s="256">
        <f>ROUND(I259*H259,2)</f>
        <v>0</v>
      </c>
      <c r="K259" s="257"/>
      <c r="L259" s="44"/>
      <c r="M259" s="258" t="s">
        <v>1</v>
      </c>
      <c r="N259" s="259" t="s">
        <v>47</v>
      </c>
      <c r="O259" s="94"/>
      <c r="P259" s="260">
        <f>O259*H259</f>
        <v>0</v>
      </c>
      <c r="Q259" s="260">
        <v>0</v>
      </c>
      <c r="R259" s="260">
        <f>Q259*H259</f>
        <v>0</v>
      </c>
      <c r="S259" s="260">
        <v>0</v>
      </c>
      <c r="T259" s="261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2" t="s">
        <v>204</v>
      </c>
      <c r="AT259" s="262" t="s">
        <v>200</v>
      </c>
      <c r="AU259" s="262" t="s">
        <v>90</v>
      </c>
      <c r="AY259" s="18" t="s">
        <v>198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90</v>
      </c>
      <c r="BK259" s="154">
        <f>ROUND(I259*H259,2)</f>
        <v>0</v>
      </c>
      <c r="BL259" s="18" t="s">
        <v>204</v>
      </c>
      <c r="BM259" s="262" t="s">
        <v>379</v>
      </c>
    </row>
    <row r="260" spans="1:63" s="12" customFormat="1" ht="25.9" customHeight="1">
      <c r="A260" s="12"/>
      <c r="B260" s="236"/>
      <c r="C260" s="237"/>
      <c r="D260" s="238" t="s">
        <v>81</v>
      </c>
      <c r="E260" s="239" t="s">
        <v>380</v>
      </c>
      <c r="F260" s="239" t="s">
        <v>381</v>
      </c>
      <c r="G260" s="237"/>
      <c r="H260" s="237"/>
      <c r="I260" s="240"/>
      <c r="J260" s="241">
        <f>BK260</f>
        <v>0</v>
      </c>
      <c r="K260" s="237"/>
      <c r="L260" s="242"/>
      <c r="M260" s="243"/>
      <c r="N260" s="244"/>
      <c r="O260" s="244"/>
      <c r="P260" s="245">
        <f>SUM(P261:P275)</f>
        <v>0</v>
      </c>
      <c r="Q260" s="244"/>
      <c r="R260" s="245">
        <f>SUM(R261:R275)</f>
        <v>0.0945</v>
      </c>
      <c r="S260" s="244"/>
      <c r="T260" s="246">
        <f>SUM(T261:T275)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47" t="s">
        <v>90</v>
      </c>
      <c r="AT260" s="248" t="s">
        <v>81</v>
      </c>
      <c r="AU260" s="248" t="s">
        <v>82</v>
      </c>
      <c r="AY260" s="247" t="s">
        <v>198</v>
      </c>
      <c r="BK260" s="249">
        <f>SUM(BK261:BK275)</f>
        <v>0</v>
      </c>
    </row>
    <row r="261" spans="1:65" s="2" customFormat="1" ht="33" customHeight="1">
      <c r="A261" s="41"/>
      <c r="B261" s="42"/>
      <c r="C261" s="250" t="s">
        <v>382</v>
      </c>
      <c r="D261" s="250" t="s">
        <v>200</v>
      </c>
      <c r="E261" s="251" t="s">
        <v>383</v>
      </c>
      <c r="F261" s="252" t="s">
        <v>384</v>
      </c>
      <c r="G261" s="253" t="s">
        <v>203</v>
      </c>
      <c r="H261" s="254">
        <v>832.25</v>
      </c>
      <c r="I261" s="255"/>
      <c r="J261" s="256">
        <f>ROUND(I261*H261,2)</f>
        <v>0</v>
      </c>
      <c r="K261" s="257"/>
      <c r="L261" s="44"/>
      <c r="M261" s="258" t="s">
        <v>1</v>
      </c>
      <c r="N261" s="259" t="s">
        <v>47</v>
      </c>
      <c r="O261" s="94"/>
      <c r="P261" s="260">
        <f>O261*H261</f>
        <v>0</v>
      </c>
      <c r="Q261" s="260">
        <v>0</v>
      </c>
      <c r="R261" s="260">
        <f>Q261*H261</f>
        <v>0</v>
      </c>
      <c r="S261" s="260">
        <v>0</v>
      </c>
      <c r="T261" s="261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2" t="s">
        <v>204</v>
      </c>
      <c r="AT261" s="262" t="s">
        <v>200</v>
      </c>
      <c r="AU261" s="262" t="s">
        <v>90</v>
      </c>
      <c r="AY261" s="18" t="s">
        <v>198</v>
      </c>
      <c r="BE261" s="154">
        <f>IF(N261="základní",J261,0)</f>
        <v>0</v>
      </c>
      <c r="BF261" s="154">
        <f>IF(N261="snížená",J261,0)</f>
        <v>0</v>
      </c>
      <c r="BG261" s="154">
        <f>IF(N261="zákl. přenesená",J261,0)</f>
        <v>0</v>
      </c>
      <c r="BH261" s="154">
        <f>IF(N261="sníž. přenesená",J261,0)</f>
        <v>0</v>
      </c>
      <c r="BI261" s="154">
        <f>IF(N261="nulová",J261,0)</f>
        <v>0</v>
      </c>
      <c r="BJ261" s="18" t="s">
        <v>90</v>
      </c>
      <c r="BK261" s="154">
        <f>ROUND(I261*H261,2)</f>
        <v>0</v>
      </c>
      <c r="BL261" s="18" t="s">
        <v>204</v>
      </c>
      <c r="BM261" s="262" t="s">
        <v>385</v>
      </c>
    </row>
    <row r="262" spans="1:51" s="14" customFormat="1" ht="12">
      <c r="A262" s="14"/>
      <c r="B262" s="286"/>
      <c r="C262" s="287"/>
      <c r="D262" s="265" t="s">
        <v>206</v>
      </c>
      <c r="E262" s="288" t="s">
        <v>1</v>
      </c>
      <c r="F262" s="289" t="s">
        <v>386</v>
      </c>
      <c r="G262" s="287"/>
      <c r="H262" s="288" t="s">
        <v>1</v>
      </c>
      <c r="I262" s="290"/>
      <c r="J262" s="287"/>
      <c r="K262" s="287"/>
      <c r="L262" s="291"/>
      <c r="M262" s="292"/>
      <c r="N262" s="293"/>
      <c r="O262" s="293"/>
      <c r="P262" s="293"/>
      <c r="Q262" s="293"/>
      <c r="R262" s="293"/>
      <c r="S262" s="293"/>
      <c r="T262" s="29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95" t="s">
        <v>206</v>
      </c>
      <c r="AU262" s="295" t="s">
        <v>90</v>
      </c>
      <c r="AV262" s="14" t="s">
        <v>90</v>
      </c>
      <c r="AW262" s="14" t="s">
        <v>35</v>
      </c>
      <c r="AX262" s="14" t="s">
        <v>82</v>
      </c>
      <c r="AY262" s="295" t="s">
        <v>198</v>
      </c>
    </row>
    <row r="263" spans="1:51" s="13" customFormat="1" ht="12">
      <c r="A263" s="13"/>
      <c r="B263" s="263"/>
      <c r="C263" s="264"/>
      <c r="D263" s="265" t="s">
        <v>206</v>
      </c>
      <c r="E263" s="266" t="s">
        <v>1</v>
      </c>
      <c r="F263" s="267" t="s">
        <v>387</v>
      </c>
      <c r="G263" s="264"/>
      <c r="H263" s="268">
        <v>832.25</v>
      </c>
      <c r="I263" s="269"/>
      <c r="J263" s="264"/>
      <c r="K263" s="264"/>
      <c r="L263" s="270"/>
      <c r="M263" s="271"/>
      <c r="N263" s="272"/>
      <c r="O263" s="272"/>
      <c r="P263" s="272"/>
      <c r="Q263" s="272"/>
      <c r="R263" s="272"/>
      <c r="S263" s="272"/>
      <c r="T263" s="27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4" t="s">
        <v>206</v>
      </c>
      <c r="AU263" s="274" t="s">
        <v>90</v>
      </c>
      <c r="AV263" s="13" t="s">
        <v>92</v>
      </c>
      <c r="AW263" s="13" t="s">
        <v>35</v>
      </c>
      <c r="AX263" s="13" t="s">
        <v>90</v>
      </c>
      <c r="AY263" s="274" t="s">
        <v>198</v>
      </c>
    </row>
    <row r="264" spans="1:65" s="2" customFormat="1" ht="37.8" customHeight="1">
      <c r="A264" s="41"/>
      <c r="B264" s="42"/>
      <c r="C264" s="250" t="s">
        <v>388</v>
      </c>
      <c r="D264" s="250" t="s">
        <v>200</v>
      </c>
      <c r="E264" s="251" t="s">
        <v>389</v>
      </c>
      <c r="F264" s="252" t="s">
        <v>390</v>
      </c>
      <c r="G264" s="253" t="s">
        <v>203</v>
      </c>
      <c r="H264" s="254">
        <v>49935</v>
      </c>
      <c r="I264" s="255"/>
      <c r="J264" s="256">
        <f>ROUND(I264*H264,2)</f>
        <v>0</v>
      </c>
      <c r="K264" s="257"/>
      <c r="L264" s="44"/>
      <c r="M264" s="258" t="s">
        <v>1</v>
      </c>
      <c r="N264" s="259" t="s">
        <v>47</v>
      </c>
      <c r="O264" s="94"/>
      <c r="P264" s="260">
        <f>O264*H264</f>
        <v>0</v>
      </c>
      <c r="Q264" s="260">
        <v>0</v>
      </c>
      <c r="R264" s="260">
        <f>Q264*H264</f>
        <v>0</v>
      </c>
      <c r="S264" s="260">
        <v>0</v>
      </c>
      <c r="T264" s="261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2" t="s">
        <v>204</v>
      </c>
      <c r="AT264" s="262" t="s">
        <v>200</v>
      </c>
      <c r="AU264" s="262" t="s">
        <v>90</v>
      </c>
      <c r="AY264" s="18" t="s">
        <v>198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8" t="s">
        <v>90</v>
      </c>
      <c r="BK264" s="154">
        <f>ROUND(I264*H264,2)</f>
        <v>0</v>
      </c>
      <c r="BL264" s="18" t="s">
        <v>204</v>
      </c>
      <c r="BM264" s="262" t="s">
        <v>391</v>
      </c>
    </row>
    <row r="265" spans="1:51" s="13" customFormat="1" ht="12">
      <c r="A265" s="13"/>
      <c r="B265" s="263"/>
      <c r="C265" s="264"/>
      <c r="D265" s="265" t="s">
        <v>206</v>
      </c>
      <c r="E265" s="266" t="s">
        <v>1</v>
      </c>
      <c r="F265" s="267" t="s">
        <v>392</v>
      </c>
      <c r="G265" s="264"/>
      <c r="H265" s="268">
        <v>49935</v>
      </c>
      <c r="I265" s="269"/>
      <c r="J265" s="264"/>
      <c r="K265" s="264"/>
      <c r="L265" s="270"/>
      <c r="M265" s="271"/>
      <c r="N265" s="272"/>
      <c r="O265" s="272"/>
      <c r="P265" s="272"/>
      <c r="Q265" s="272"/>
      <c r="R265" s="272"/>
      <c r="S265" s="272"/>
      <c r="T265" s="27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4" t="s">
        <v>206</v>
      </c>
      <c r="AU265" s="274" t="s">
        <v>90</v>
      </c>
      <c r="AV265" s="13" t="s">
        <v>92</v>
      </c>
      <c r="AW265" s="13" t="s">
        <v>35</v>
      </c>
      <c r="AX265" s="13" t="s">
        <v>90</v>
      </c>
      <c r="AY265" s="274" t="s">
        <v>198</v>
      </c>
    </row>
    <row r="266" spans="1:65" s="2" customFormat="1" ht="33" customHeight="1">
      <c r="A266" s="41"/>
      <c r="B266" s="42"/>
      <c r="C266" s="250" t="s">
        <v>393</v>
      </c>
      <c r="D266" s="250" t="s">
        <v>200</v>
      </c>
      <c r="E266" s="251" t="s">
        <v>394</v>
      </c>
      <c r="F266" s="252" t="s">
        <v>395</v>
      </c>
      <c r="G266" s="253" t="s">
        <v>203</v>
      </c>
      <c r="H266" s="254">
        <v>832.25</v>
      </c>
      <c r="I266" s="255"/>
      <c r="J266" s="256">
        <f>ROUND(I266*H266,2)</f>
        <v>0</v>
      </c>
      <c r="K266" s="257"/>
      <c r="L266" s="44"/>
      <c r="M266" s="258" t="s">
        <v>1</v>
      </c>
      <c r="N266" s="259" t="s">
        <v>47</v>
      </c>
      <c r="O266" s="94"/>
      <c r="P266" s="260">
        <f>O266*H266</f>
        <v>0</v>
      </c>
      <c r="Q266" s="260">
        <v>0</v>
      </c>
      <c r="R266" s="260">
        <f>Q266*H266</f>
        <v>0</v>
      </c>
      <c r="S266" s="260">
        <v>0</v>
      </c>
      <c r="T266" s="261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2" t="s">
        <v>204</v>
      </c>
      <c r="AT266" s="262" t="s">
        <v>200</v>
      </c>
      <c r="AU266" s="262" t="s">
        <v>90</v>
      </c>
      <c r="AY266" s="18" t="s">
        <v>198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8" t="s">
        <v>90</v>
      </c>
      <c r="BK266" s="154">
        <f>ROUND(I266*H266,2)</f>
        <v>0</v>
      </c>
      <c r="BL266" s="18" t="s">
        <v>204</v>
      </c>
      <c r="BM266" s="262" t="s">
        <v>396</v>
      </c>
    </row>
    <row r="267" spans="1:65" s="2" customFormat="1" ht="16.5" customHeight="1">
      <c r="A267" s="41"/>
      <c r="B267" s="42"/>
      <c r="C267" s="250" t="s">
        <v>397</v>
      </c>
      <c r="D267" s="250" t="s">
        <v>200</v>
      </c>
      <c r="E267" s="251" t="s">
        <v>398</v>
      </c>
      <c r="F267" s="252" t="s">
        <v>399</v>
      </c>
      <c r="G267" s="253" t="s">
        <v>203</v>
      </c>
      <c r="H267" s="254">
        <v>487.5</v>
      </c>
      <c r="I267" s="255"/>
      <c r="J267" s="256">
        <f>ROUND(I267*H267,2)</f>
        <v>0</v>
      </c>
      <c r="K267" s="257"/>
      <c r="L267" s="44"/>
      <c r="M267" s="258" t="s">
        <v>1</v>
      </c>
      <c r="N267" s="259" t="s">
        <v>47</v>
      </c>
      <c r="O267" s="94"/>
      <c r="P267" s="260">
        <f>O267*H267</f>
        <v>0</v>
      </c>
      <c r="Q267" s="260">
        <v>0</v>
      </c>
      <c r="R267" s="260">
        <f>Q267*H267</f>
        <v>0</v>
      </c>
      <c r="S267" s="260">
        <v>0</v>
      </c>
      <c r="T267" s="26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2" t="s">
        <v>204</v>
      </c>
      <c r="AT267" s="262" t="s">
        <v>200</v>
      </c>
      <c r="AU267" s="262" t="s">
        <v>90</v>
      </c>
      <c r="AY267" s="18" t="s">
        <v>198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8" t="s">
        <v>90</v>
      </c>
      <c r="BK267" s="154">
        <f>ROUND(I267*H267,2)</f>
        <v>0</v>
      </c>
      <c r="BL267" s="18" t="s">
        <v>204</v>
      </c>
      <c r="BM267" s="262" t="s">
        <v>400</v>
      </c>
    </row>
    <row r="268" spans="1:51" s="14" customFormat="1" ht="12">
      <c r="A268" s="14"/>
      <c r="B268" s="286"/>
      <c r="C268" s="287"/>
      <c r="D268" s="265" t="s">
        <v>206</v>
      </c>
      <c r="E268" s="288" t="s">
        <v>1</v>
      </c>
      <c r="F268" s="289" t="s">
        <v>401</v>
      </c>
      <c r="G268" s="287"/>
      <c r="H268" s="288" t="s">
        <v>1</v>
      </c>
      <c r="I268" s="290"/>
      <c r="J268" s="287"/>
      <c r="K268" s="287"/>
      <c r="L268" s="291"/>
      <c r="M268" s="292"/>
      <c r="N268" s="293"/>
      <c r="O268" s="293"/>
      <c r="P268" s="293"/>
      <c r="Q268" s="293"/>
      <c r="R268" s="293"/>
      <c r="S268" s="293"/>
      <c r="T268" s="29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95" t="s">
        <v>206</v>
      </c>
      <c r="AU268" s="295" t="s">
        <v>90</v>
      </c>
      <c r="AV268" s="14" t="s">
        <v>90</v>
      </c>
      <c r="AW268" s="14" t="s">
        <v>35</v>
      </c>
      <c r="AX268" s="14" t="s">
        <v>82</v>
      </c>
      <c r="AY268" s="295" t="s">
        <v>198</v>
      </c>
    </row>
    <row r="269" spans="1:51" s="13" customFormat="1" ht="12">
      <c r="A269" s="13"/>
      <c r="B269" s="263"/>
      <c r="C269" s="264"/>
      <c r="D269" s="265" t="s">
        <v>206</v>
      </c>
      <c r="E269" s="266" t="s">
        <v>1</v>
      </c>
      <c r="F269" s="267" t="s">
        <v>402</v>
      </c>
      <c r="G269" s="264"/>
      <c r="H269" s="268">
        <v>487.5</v>
      </c>
      <c r="I269" s="269"/>
      <c r="J269" s="264"/>
      <c r="K269" s="264"/>
      <c r="L269" s="270"/>
      <c r="M269" s="271"/>
      <c r="N269" s="272"/>
      <c r="O269" s="272"/>
      <c r="P269" s="272"/>
      <c r="Q269" s="272"/>
      <c r="R269" s="272"/>
      <c r="S269" s="272"/>
      <c r="T269" s="27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74" t="s">
        <v>206</v>
      </c>
      <c r="AU269" s="274" t="s">
        <v>90</v>
      </c>
      <c r="AV269" s="13" t="s">
        <v>92</v>
      </c>
      <c r="AW269" s="13" t="s">
        <v>35</v>
      </c>
      <c r="AX269" s="13" t="s">
        <v>90</v>
      </c>
      <c r="AY269" s="274" t="s">
        <v>198</v>
      </c>
    </row>
    <row r="270" spans="1:65" s="2" customFormat="1" ht="16.5" customHeight="1">
      <c r="A270" s="41"/>
      <c r="B270" s="42"/>
      <c r="C270" s="250" t="s">
        <v>403</v>
      </c>
      <c r="D270" s="250" t="s">
        <v>200</v>
      </c>
      <c r="E270" s="251" t="s">
        <v>404</v>
      </c>
      <c r="F270" s="252" t="s">
        <v>405</v>
      </c>
      <c r="G270" s="253" t="s">
        <v>203</v>
      </c>
      <c r="H270" s="254">
        <v>14625</v>
      </c>
      <c r="I270" s="255"/>
      <c r="J270" s="256">
        <f>ROUND(I270*H270,2)</f>
        <v>0</v>
      </c>
      <c r="K270" s="257"/>
      <c r="L270" s="44"/>
      <c r="M270" s="258" t="s">
        <v>1</v>
      </c>
      <c r="N270" s="259" t="s">
        <v>47</v>
      </c>
      <c r="O270" s="94"/>
      <c r="P270" s="260">
        <f>O270*H270</f>
        <v>0</v>
      </c>
      <c r="Q270" s="260">
        <v>0</v>
      </c>
      <c r="R270" s="260">
        <f>Q270*H270</f>
        <v>0</v>
      </c>
      <c r="S270" s="260">
        <v>0</v>
      </c>
      <c r="T270" s="261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62" t="s">
        <v>204</v>
      </c>
      <c r="AT270" s="262" t="s">
        <v>200</v>
      </c>
      <c r="AU270" s="262" t="s">
        <v>90</v>
      </c>
      <c r="AY270" s="18" t="s">
        <v>198</v>
      </c>
      <c r="BE270" s="154">
        <f>IF(N270="základní",J270,0)</f>
        <v>0</v>
      </c>
      <c r="BF270" s="154">
        <f>IF(N270="snížená",J270,0)</f>
        <v>0</v>
      </c>
      <c r="BG270" s="154">
        <f>IF(N270="zákl. přenesená",J270,0)</f>
        <v>0</v>
      </c>
      <c r="BH270" s="154">
        <f>IF(N270="sníž. přenesená",J270,0)</f>
        <v>0</v>
      </c>
      <c r="BI270" s="154">
        <f>IF(N270="nulová",J270,0)</f>
        <v>0</v>
      </c>
      <c r="BJ270" s="18" t="s">
        <v>90</v>
      </c>
      <c r="BK270" s="154">
        <f>ROUND(I270*H270,2)</f>
        <v>0</v>
      </c>
      <c r="BL270" s="18" t="s">
        <v>204</v>
      </c>
      <c r="BM270" s="262" t="s">
        <v>406</v>
      </c>
    </row>
    <row r="271" spans="1:51" s="13" customFormat="1" ht="12">
      <c r="A271" s="13"/>
      <c r="B271" s="263"/>
      <c r="C271" s="264"/>
      <c r="D271" s="265" t="s">
        <v>206</v>
      </c>
      <c r="E271" s="266" t="s">
        <v>1</v>
      </c>
      <c r="F271" s="267" t="s">
        <v>407</v>
      </c>
      <c r="G271" s="264"/>
      <c r="H271" s="268">
        <v>14625</v>
      </c>
      <c r="I271" s="269"/>
      <c r="J271" s="264"/>
      <c r="K271" s="264"/>
      <c r="L271" s="270"/>
      <c r="M271" s="271"/>
      <c r="N271" s="272"/>
      <c r="O271" s="272"/>
      <c r="P271" s="272"/>
      <c r="Q271" s="272"/>
      <c r="R271" s="272"/>
      <c r="S271" s="272"/>
      <c r="T271" s="27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4" t="s">
        <v>206</v>
      </c>
      <c r="AU271" s="274" t="s">
        <v>90</v>
      </c>
      <c r="AV271" s="13" t="s">
        <v>92</v>
      </c>
      <c r="AW271" s="13" t="s">
        <v>35</v>
      </c>
      <c r="AX271" s="13" t="s">
        <v>90</v>
      </c>
      <c r="AY271" s="274" t="s">
        <v>198</v>
      </c>
    </row>
    <row r="272" spans="1:65" s="2" customFormat="1" ht="21.75" customHeight="1">
      <c r="A272" s="41"/>
      <c r="B272" s="42"/>
      <c r="C272" s="250" t="s">
        <v>408</v>
      </c>
      <c r="D272" s="250" t="s">
        <v>200</v>
      </c>
      <c r="E272" s="251" t="s">
        <v>409</v>
      </c>
      <c r="F272" s="252" t="s">
        <v>410</v>
      </c>
      <c r="G272" s="253" t="s">
        <v>203</v>
      </c>
      <c r="H272" s="254">
        <v>487.5</v>
      </c>
      <c r="I272" s="255"/>
      <c r="J272" s="256">
        <f>ROUND(I272*H272,2)</f>
        <v>0</v>
      </c>
      <c r="K272" s="257"/>
      <c r="L272" s="44"/>
      <c r="M272" s="258" t="s">
        <v>1</v>
      </c>
      <c r="N272" s="259" t="s">
        <v>47</v>
      </c>
      <c r="O272" s="94"/>
      <c r="P272" s="260">
        <f>O272*H272</f>
        <v>0</v>
      </c>
      <c r="Q272" s="260">
        <v>0</v>
      </c>
      <c r="R272" s="260">
        <f>Q272*H272</f>
        <v>0</v>
      </c>
      <c r="S272" s="260">
        <v>0</v>
      </c>
      <c r="T272" s="261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62" t="s">
        <v>204</v>
      </c>
      <c r="AT272" s="262" t="s">
        <v>200</v>
      </c>
      <c r="AU272" s="262" t="s">
        <v>90</v>
      </c>
      <c r="AY272" s="18" t="s">
        <v>198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8" t="s">
        <v>90</v>
      </c>
      <c r="BK272" s="154">
        <f>ROUND(I272*H272,2)</f>
        <v>0</v>
      </c>
      <c r="BL272" s="18" t="s">
        <v>204</v>
      </c>
      <c r="BM272" s="262" t="s">
        <v>411</v>
      </c>
    </row>
    <row r="273" spans="1:65" s="2" customFormat="1" ht="37.8" customHeight="1">
      <c r="A273" s="41"/>
      <c r="B273" s="42"/>
      <c r="C273" s="250" t="s">
        <v>412</v>
      </c>
      <c r="D273" s="250" t="s">
        <v>200</v>
      </c>
      <c r="E273" s="251" t="s">
        <v>413</v>
      </c>
      <c r="F273" s="252" t="s">
        <v>414</v>
      </c>
      <c r="G273" s="253" t="s">
        <v>203</v>
      </c>
      <c r="H273" s="254">
        <v>450</v>
      </c>
      <c r="I273" s="255"/>
      <c r="J273" s="256">
        <f>ROUND(I273*H273,2)</f>
        <v>0</v>
      </c>
      <c r="K273" s="257"/>
      <c r="L273" s="44"/>
      <c r="M273" s="258" t="s">
        <v>1</v>
      </c>
      <c r="N273" s="259" t="s">
        <v>47</v>
      </c>
      <c r="O273" s="94"/>
      <c r="P273" s="260">
        <f>O273*H273</f>
        <v>0</v>
      </c>
      <c r="Q273" s="260">
        <v>0.00021</v>
      </c>
      <c r="R273" s="260">
        <f>Q273*H273</f>
        <v>0.0945</v>
      </c>
      <c r="S273" s="260">
        <v>0</v>
      </c>
      <c r="T273" s="26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2" t="s">
        <v>204</v>
      </c>
      <c r="AT273" s="262" t="s">
        <v>200</v>
      </c>
      <c r="AU273" s="262" t="s">
        <v>90</v>
      </c>
      <c r="AY273" s="18" t="s">
        <v>198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8" t="s">
        <v>90</v>
      </c>
      <c r="BK273" s="154">
        <f>ROUND(I273*H273,2)</f>
        <v>0</v>
      </c>
      <c r="BL273" s="18" t="s">
        <v>204</v>
      </c>
      <c r="BM273" s="262" t="s">
        <v>415</v>
      </c>
    </row>
    <row r="274" spans="1:51" s="13" customFormat="1" ht="12">
      <c r="A274" s="13"/>
      <c r="B274" s="263"/>
      <c r="C274" s="264"/>
      <c r="D274" s="265" t="s">
        <v>206</v>
      </c>
      <c r="E274" s="266" t="s">
        <v>1</v>
      </c>
      <c r="F274" s="267" t="s">
        <v>416</v>
      </c>
      <c r="G274" s="264"/>
      <c r="H274" s="268">
        <v>450</v>
      </c>
      <c r="I274" s="269"/>
      <c r="J274" s="264"/>
      <c r="K274" s="264"/>
      <c r="L274" s="270"/>
      <c r="M274" s="271"/>
      <c r="N274" s="272"/>
      <c r="O274" s="272"/>
      <c r="P274" s="272"/>
      <c r="Q274" s="272"/>
      <c r="R274" s="272"/>
      <c r="S274" s="272"/>
      <c r="T274" s="27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4" t="s">
        <v>206</v>
      </c>
      <c r="AU274" s="274" t="s">
        <v>90</v>
      </c>
      <c r="AV274" s="13" t="s">
        <v>92</v>
      </c>
      <c r="AW274" s="13" t="s">
        <v>35</v>
      </c>
      <c r="AX274" s="13" t="s">
        <v>90</v>
      </c>
      <c r="AY274" s="274" t="s">
        <v>198</v>
      </c>
    </row>
    <row r="275" spans="1:65" s="2" customFormat="1" ht="24.15" customHeight="1">
      <c r="A275" s="41"/>
      <c r="B275" s="42"/>
      <c r="C275" s="250" t="s">
        <v>417</v>
      </c>
      <c r="D275" s="250" t="s">
        <v>200</v>
      </c>
      <c r="E275" s="251" t="s">
        <v>418</v>
      </c>
      <c r="F275" s="252" t="s">
        <v>419</v>
      </c>
      <c r="G275" s="253" t="s">
        <v>203</v>
      </c>
      <c r="H275" s="254">
        <v>832.25</v>
      </c>
      <c r="I275" s="255"/>
      <c r="J275" s="256">
        <f>ROUND(I275*H275,2)</f>
        <v>0</v>
      </c>
      <c r="K275" s="257"/>
      <c r="L275" s="44"/>
      <c r="M275" s="258" t="s">
        <v>1</v>
      </c>
      <c r="N275" s="259" t="s">
        <v>47</v>
      </c>
      <c r="O275" s="94"/>
      <c r="P275" s="260">
        <f>O275*H275</f>
        <v>0</v>
      </c>
      <c r="Q275" s="260">
        <v>0</v>
      </c>
      <c r="R275" s="260">
        <f>Q275*H275</f>
        <v>0</v>
      </c>
      <c r="S275" s="260">
        <v>0</v>
      </c>
      <c r="T275" s="26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2" t="s">
        <v>204</v>
      </c>
      <c r="AT275" s="262" t="s">
        <v>200</v>
      </c>
      <c r="AU275" s="262" t="s">
        <v>90</v>
      </c>
      <c r="AY275" s="18" t="s">
        <v>198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8" t="s">
        <v>90</v>
      </c>
      <c r="BK275" s="154">
        <f>ROUND(I275*H275,2)</f>
        <v>0</v>
      </c>
      <c r="BL275" s="18" t="s">
        <v>204</v>
      </c>
      <c r="BM275" s="262" t="s">
        <v>420</v>
      </c>
    </row>
    <row r="276" spans="1:63" s="12" customFormat="1" ht="25.9" customHeight="1">
      <c r="A276" s="12"/>
      <c r="B276" s="236"/>
      <c r="C276" s="237"/>
      <c r="D276" s="238" t="s">
        <v>81</v>
      </c>
      <c r="E276" s="239" t="s">
        <v>421</v>
      </c>
      <c r="F276" s="239" t="s">
        <v>422</v>
      </c>
      <c r="G276" s="237"/>
      <c r="H276" s="237"/>
      <c r="I276" s="240"/>
      <c r="J276" s="241">
        <f>BK276</f>
        <v>0</v>
      </c>
      <c r="K276" s="237"/>
      <c r="L276" s="242"/>
      <c r="M276" s="243"/>
      <c r="N276" s="244"/>
      <c r="O276" s="244"/>
      <c r="P276" s="245">
        <f>P277+P306+P360+P400+P478</f>
        <v>0</v>
      </c>
      <c r="Q276" s="244"/>
      <c r="R276" s="245">
        <f>R277+R306+R360+R400+R478</f>
        <v>802.5695202</v>
      </c>
      <c r="S276" s="244"/>
      <c r="T276" s="246">
        <f>T277+T306+T360+T400+T478</f>
        <v>33.609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47" t="s">
        <v>90</v>
      </c>
      <c r="AT276" s="248" t="s">
        <v>81</v>
      </c>
      <c r="AU276" s="248" t="s">
        <v>82</v>
      </c>
      <c r="AY276" s="247" t="s">
        <v>198</v>
      </c>
      <c r="BK276" s="249">
        <f>BK277+BK306+BK360+BK400+BK478</f>
        <v>0</v>
      </c>
    </row>
    <row r="277" spans="1:63" s="12" customFormat="1" ht="22.8" customHeight="1">
      <c r="A277" s="12"/>
      <c r="B277" s="236"/>
      <c r="C277" s="237"/>
      <c r="D277" s="238" t="s">
        <v>81</v>
      </c>
      <c r="E277" s="318" t="s">
        <v>90</v>
      </c>
      <c r="F277" s="318" t="s">
        <v>423</v>
      </c>
      <c r="G277" s="237"/>
      <c r="H277" s="237"/>
      <c r="I277" s="240"/>
      <c r="J277" s="319">
        <f>BK277</f>
        <v>0</v>
      </c>
      <c r="K277" s="237"/>
      <c r="L277" s="242"/>
      <c r="M277" s="243"/>
      <c r="N277" s="244"/>
      <c r="O277" s="244"/>
      <c r="P277" s="245">
        <f>SUM(P278:P305)</f>
        <v>0</v>
      </c>
      <c r="Q277" s="244"/>
      <c r="R277" s="245">
        <f>SUM(R278:R305)</f>
        <v>25.548</v>
      </c>
      <c r="S277" s="244"/>
      <c r="T277" s="246">
        <f>SUM(T278:T305)</f>
        <v>33.609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47" t="s">
        <v>90</v>
      </c>
      <c r="AT277" s="248" t="s">
        <v>81</v>
      </c>
      <c r="AU277" s="248" t="s">
        <v>90</v>
      </c>
      <c r="AY277" s="247" t="s">
        <v>198</v>
      </c>
      <c r="BK277" s="249">
        <f>SUM(BK278:BK305)</f>
        <v>0</v>
      </c>
    </row>
    <row r="278" spans="1:65" s="2" customFormat="1" ht="24.15" customHeight="1">
      <c r="A278" s="41"/>
      <c r="B278" s="42"/>
      <c r="C278" s="250" t="s">
        <v>92</v>
      </c>
      <c r="D278" s="250" t="s">
        <v>200</v>
      </c>
      <c r="E278" s="251" t="s">
        <v>424</v>
      </c>
      <c r="F278" s="252" t="s">
        <v>425</v>
      </c>
      <c r="G278" s="253" t="s">
        <v>203</v>
      </c>
      <c r="H278" s="254">
        <v>65.9</v>
      </c>
      <c r="I278" s="255"/>
      <c r="J278" s="256">
        <f>ROUND(I278*H278,2)</f>
        <v>0</v>
      </c>
      <c r="K278" s="257"/>
      <c r="L278" s="44"/>
      <c r="M278" s="258" t="s">
        <v>1</v>
      </c>
      <c r="N278" s="259" t="s">
        <v>47</v>
      </c>
      <c r="O278" s="94"/>
      <c r="P278" s="260">
        <f>O278*H278</f>
        <v>0</v>
      </c>
      <c r="Q278" s="260">
        <v>0</v>
      </c>
      <c r="R278" s="260">
        <f>Q278*H278</f>
        <v>0</v>
      </c>
      <c r="S278" s="260">
        <v>0.29</v>
      </c>
      <c r="T278" s="261">
        <f>S278*H278</f>
        <v>19.111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62" t="s">
        <v>204</v>
      </c>
      <c r="AT278" s="262" t="s">
        <v>200</v>
      </c>
      <c r="AU278" s="262" t="s">
        <v>92</v>
      </c>
      <c r="AY278" s="18" t="s">
        <v>198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8" t="s">
        <v>90</v>
      </c>
      <c r="BK278" s="154">
        <f>ROUND(I278*H278,2)</f>
        <v>0</v>
      </c>
      <c r="BL278" s="18" t="s">
        <v>204</v>
      </c>
      <c r="BM278" s="262" t="s">
        <v>426</v>
      </c>
    </row>
    <row r="279" spans="1:51" s="14" customFormat="1" ht="12">
      <c r="A279" s="14"/>
      <c r="B279" s="286"/>
      <c r="C279" s="287"/>
      <c r="D279" s="265" t="s">
        <v>206</v>
      </c>
      <c r="E279" s="288" t="s">
        <v>1</v>
      </c>
      <c r="F279" s="289" t="s">
        <v>427</v>
      </c>
      <c r="G279" s="287"/>
      <c r="H279" s="288" t="s">
        <v>1</v>
      </c>
      <c r="I279" s="290"/>
      <c r="J279" s="287"/>
      <c r="K279" s="287"/>
      <c r="L279" s="291"/>
      <c r="M279" s="292"/>
      <c r="N279" s="293"/>
      <c r="O279" s="293"/>
      <c r="P279" s="293"/>
      <c r="Q279" s="293"/>
      <c r="R279" s="293"/>
      <c r="S279" s="293"/>
      <c r="T279" s="29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95" t="s">
        <v>206</v>
      </c>
      <c r="AU279" s="295" t="s">
        <v>92</v>
      </c>
      <c r="AV279" s="14" t="s">
        <v>90</v>
      </c>
      <c r="AW279" s="14" t="s">
        <v>35</v>
      </c>
      <c r="AX279" s="14" t="s">
        <v>82</v>
      </c>
      <c r="AY279" s="295" t="s">
        <v>198</v>
      </c>
    </row>
    <row r="280" spans="1:51" s="13" customFormat="1" ht="12">
      <c r="A280" s="13"/>
      <c r="B280" s="263"/>
      <c r="C280" s="264"/>
      <c r="D280" s="265" t="s">
        <v>206</v>
      </c>
      <c r="E280" s="266" t="s">
        <v>1</v>
      </c>
      <c r="F280" s="267" t="s">
        <v>428</v>
      </c>
      <c r="G280" s="264"/>
      <c r="H280" s="268">
        <v>65.9</v>
      </c>
      <c r="I280" s="269"/>
      <c r="J280" s="264"/>
      <c r="K280" s="264"/>
      <c r="L280" s="270"/>
      <c r="M280" s="271"/>
      <c r="N280" s="272"/>
      <c r="O280" s="272"/>
      <c r="P280" s="272"/>
      <c r="Q280" s="272"/>
      <c r="R280" s="272"/>
      <c r="S280" s="272"/>
      <c r="T280" s="27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4" t="s">
        <v>206</v>
      </c>
      <c r="AU280" s="274" t="s">
        <v>92</v>
      </c>
      <c r="AV280" s="13" t="s">
        <v>92</v>
      </c>
      <c r="AW280" s="13" t="s">
        <v>35</v>
      </c>
      <c r="AX280" s="13" t="s">
        <v>90</v>
      </c>
      <c r="AY280" s="274" t="s">
        <v>198</v>
      </c>
    </row>
    <row r="281" spans="1:65" s="2" customFormat="1" ht="24.15" customHeight="1">
      <c r="A281" s="41"/>
      <c r="B281" s="42"/>
      <c r="C281" s="250" t="s">
        <v>90</v>
      </c>
      <c r="D281" s="250" t="s">
        <v>200</v>
      </c>
      <c r="E281" s="251" t="s">
        <v>429</v>
      </c>
      <c r="F281" s="252" t="s">
        <v>430</v>
      </c>
      <c r="G281" s="253" t="s">
        <v>203</v>
      </c>
      <c r="H281" s="254">
        <v>65.9</v>
      </c>
      <c r="I281" s="255"/>
      <c r="J281" s="256">
        <f>ROUND(I281*H281,2)</f>
        <v>0</v>
      </c>
      <c r="K281" s="257"/>
      <c r="L281" s="44"/>
      <c r="M281" s="258" t="s">
        <v>1</v>
      </c>
      <c r="N281" s="259" t="s">
        <v>47</v>
      </c>
      <c r="O281" s="94"/>
      <c r="P281" s="260">
        <f>O281*H281</f>
        <v>0</v>
      </c>
      <c r="Q281" s="260">
        <v>0</v>
      </c>
      <c r="R281" s="260">
        <f>Q281*H281</f>
        <v>0</v>
      </c>
      <c r="S281" s="260">
        <v>0.22</v>
      </c>
      <c r="T281" s="261">
        <f>S281*H281</f>
        <v>14.498000000000001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2" t="s">
        <v>204</v>
      </c>
      <c r="AT281" s="262" t="s">
        <v>200</v>
      </c>
      <c r="AU281" s="262" t="s">
        <v>92</v>
      </c>
      <c r="AY281" s="18" t="s">
        <v>198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8" t="s">
        <v>90</v>
      </c>
      <c r="BK281" s="154">
        <f>ROUND(I281*H281,2)</f>
        <v>0</v>
      </c>
      <c r="BL281" s="18" t="s">
        <v>204</v>
      </c>
      <c r="BM281" s="262" t="s">
        <v>431</v>
      </c>
    </row>
    <row r="282" spans="1:51" s="14" customFormat="1" ht="12">
      <c r="A282" s="14"/>
      <c r="B282" s="286"/>
      <c r="C282" s="287"/>
      <c r="D282" s="265" t="s">
        <v>206</v>
      </c>
      <c r="E282" s="288" t="s">
        <v>1</v>
      </c>
      <c r="F282" s="289" t="s">
        <v>427</v>
      </c>
      <c r="G282" s="287"/>
      <c r="H282" s="288" t="s">
        <v>1</v>
      </c>
      <c r="I282" s="290"/>
      <c r="J282" s="287"/>
      <c r="K282" s="287"/>
      <c r="L282" s="291"/>
      <c r="M282" s="292"/>
      <c r="N282" s="293"/>
      <c r="O282" s="293"/>
      <c r="P282" s="293"/>
      <c r="Q282" s="293"/>
      <c r="R282" s="293"/>
      <c r="S282" s="293"/>
      <c r="T282" s="29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95" t="s">
        <v>206</v>
      </c>
      <c r="AU282" s="295" t="s">
        <v>92</v>
      </c>
      <c r="AV282" s="14" t="s">
        <v>90</v>
      </c>
      <c r="AW282" s="14" t="s">
        <v>35</v>
      </c>
      <c r="AX282" s="14" t="s">
        <v>82</v>
      </c>
      <c r="AY282" s="295" t="s">
        <v>198</v>
      </c>
    </row>
    <row r="283" spans="1:51" s="13" customFormat="1" ht="12">
      <c r="A283" s="13"/>
      <c r="B283" s="263"/>
      <c r="C283" s="264"/>
      <c r="D283" s="265" t="s">
        <v>206</v>
      </c>
      <c r="E283" s="266" t="s">
        <v>1</v>
      </c>
      <c r="F283" s="267" t="s">
        <v>428</v>
      </c>
      <c r="G283" s="264"/>
      <c r="H283" s="268">
        <v>65.9</v>
      </c>
      <c r="I283" s="269"/>
      <c r="J283" s="264"/>
      <c r="K283" s="264"/>
      <c r="L283" s="270"/>
      <c r="M283" s="271"/>
      <c r="N283" s="272"/>
      <c r="O283" s="272"/>
      <c r="P283" s="272"/>
      <c r="Q283" s="272"/>
      <c r="R283" s="272"/>
      <c r="S283" s="272"/>
      <c r="T283" s="27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74" t="s">
        <v>206</v>
      </c>
      <c r="AU283" s="274" t="s">
        <v>92</v>
      </c>
      <c r="AV283" s="13" t="s">
        <v>92</v>
      </c>
      <c r="AW283" s="13" t="s">
        <v>35</v>
      </c>
      <c r="AX283" s="13" t="s">
        <v>90</v>
      </c>
      <c r="AY283" s="274" t="s">
        <v>198</v>
      </c>
    </row>
    <row r="284" spans="1:65" s="2" customFormat="1" ht="24.15" customHeight="1">
      <c r="A284" s="41"/>
      <c r="B284" s="42"/>
      <c r="C284" s="250" t="s">
        <v>281</v>
      </c>
      <c r="D284" s="250" t="s">
        <v>200</v>
      </c>
      <c r="E284" s="251" t="s">
        <v>432</v>
      </c>
      <c r="F284" s="252" t="s">
        <v>433</v>
      </c>
      <c r="G284" s="253" t="s">
        <v>203</v>
      </c>
      <c r="H284" s="254">
        <v>780</v>
      </c>
      <c r="I284" s="255"/>
      <c r="J284" s="256">
        <f>ROUND(I284*H284,2)</f>
        <v>0</v>
      </c>
      <c r="K284" s="257"/>
      <c r="L284" s="44"/>
      <c r="M284" s="258" t="s">
        <v>1</v>
      </c>
      <c r="N284" s="259" t="s">
        <v>47</v>
      </c>
      <c r="O284" s="94"/>
      <c r="P284" s="260">
        <f>O284*H284</f>
        <v>0</v>
      </c>
      <c r="Q284" s="260">
        <v>0</v>
      </c>
      <c r="R284" s="260">
        <f>Q284*H284</f>
        <v>0</v>
      </c>
      <c r="S284" s="260">
        <v>0</v>
      </c>
      <c r="T284" s="261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62" t="s">
        <v>204</v>
      </c>
      <c r="AT284" s="262" t="s">
        <v>200</v>
      </c>
      <c r="AU284" s="262" t="s">
        <v>92</v>
      </c>
      <c r="AY284" s="18" t="s">
        <v>198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8" t="s">
        <v>90</v>
      </c>
      <c r="BK284" s="154">
        <f>ROUND(I284*H284,2)</f>
        <v>0</v>
      </c>
      <c r="BL284" s="18" t="s">
        <v>204</v>
      </c>
      <c r="BM284" s="262" t="s">
        <v>434</v>
      </c>
    </row>
    <row r="285" spans="1:65" s="2" customFormat="1" ht="33" customHeight="1">
      <c r="A285" s="41"/>
      <c r="B285" s="42"/>
      <c r="C285" s="250" t="s">
        <v>204</v>
      </c>
      <c r="D285" s="250" t="s">
        <v>200</v>
      </c>
      <c r="E285" s="251" t="s">
        <v>435</v>
      </c>
      <c r="F285" s="252" t="s">
        <v>436</v>
      </c>
      <c r="G285" s="253" t="s">
        <v>260</v>
      </c>
      <c r="H285" s="254">
        <v>629.2</v>
      </c>
      <c r="I285" s="255"/>
      <c r="J285" s="256">
        <f>ROUND(I285*H285,2)</f>
        <v>0</v>
      </c>
      <c r="K285" s="257"/>
      <c r="L285" s="44"/>
      <c r="M285" s="258" t="s">
        <v>1</v>
      </c>
      <c r="N285" s="259" t="s">
        <v>47</v>
      </c>
      <c r="O285" s="94"/>
      <c r="P285" s="260">
        <f>O285*H285</f>
        <v>0</v>
      </c>
      <c r="Q285" s="260">
        <v>0</v>
      </c>
      <c r="R285" s="260">
        <f>Q285*H285</f>
        <v>0</v>
      </c>
      <c r="S285" s="260">
        <v>0</v>
      </c>
      <c r="T285" s="26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2" t="s">
        <v>204</v>
      </c>
      <c r="AT285" s="262" t="s">
        <v>200</v>
      </c>
      <c r="AU285" s="262" t="s">
        <v>92</v>
      </c>
      <c r="AY285" s="18" t="s">
        <v>198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90</v>
      </c>
      <c r="BK285" s="154">
        <f>ROUND(I285*H285,2)</f>
        <v>0</v>
      </c>
      <c r="BL285" s="18" t="s">
        <v>204</v>
      </c>
      <c r="BM285" s="262" t="s">
        <v>437</v>
      </c>
    </row>
    <row r="286" spans="1:51" s="13" customFormat="1" ht="12">
      <c r="A286" s="13"/>
      <c r="B286" s="263"/>
      <c r="C286" s="264"/>
      <c r="D286" s="265" t="s">
        <v>206</v>
      </c>
      <c r="E286" s="266" t="s">
        <v>1</v>
      </c>
      <c r="F286" s="267" t="s">
        <v>438</v>
      </c>
      <c r="G286" s="264"/>
      <c r="H286" s="268">
        <v>629.2</v>
      </c>
      <c r="I286" s="269"/>
      <c r="J286" s="264"/>
      <c r="K286" s="264"/>
      <c r="L286" s="270"/>
      <c r="M286" s="271"/>
      <c r="N286" s="272"/>
      <c r="O286" s="272"/>
      <c r="P286" s="272"/>
      <c r="Q286" s="272"/>
      <c r="R286" s="272"/>
      <c r="S286" s="272"/>
      <c r="T286" s="27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4" t="s">
        <v>206</v>
      </c>
      <c r="AU286" s="274" t="s">
        <v>92</v>
      </c>
      <c r="AV286" s="13" t="s">
        <v>92</v>
      </c>
      <c r="AW286" s="13" t="s">
        <v>35</v>
      </c>
      <c r="AX286" s="13" t="s">
        <v>90</v>
      </c>
      <c r="AY286" s="274" t="s">
        <v>198</v>
      </c>
    </row>
    <row r="287" spans="1:65" s="2" customFormat="1" ht="33" customHeight="1">
      <c r="A287" s="41"/>
      <c r="B287" s="42"/>
      <c r="C287" s="250" t="s">
        <v>439</v>
      </c>
      <c r="D287" s="250" t="s">
        <v>200</v>
      </c>
      <c r="E287" s="251" t="s">
        <v>440</v>
      </c>
      <c r="F287" s="252" t="s">
        <v>441</v>
      </c>
      <c r="G287" s="253" t="s">
        <v>260</v>
      </c>
      <c r="H287" s="254">
        <v>404.99</v>
      </c>
      <c r="I287" s="255"/>
      <c r="J287" s="256">
        <f>ROUND(I287*H287,2)</f>
        <v>0</v>
      </c>
      <c r="K287" s="257"/>
      <c r="L287" s="44"/>
      <c r="M287" s="258" t="s">
        <v>1</v>
      </c>
      <c r="N287" s="259" t="s">
        <v>47</v>
      </c>
      <c r="O287" s="94"/>
      <c r="P287" s="260">
        <f>O287*H287</f>
        <v>0</v>
      </c>
      <c r="Q287" s="260">
        <v>0</v>
      </c>
      <c r="R287" s="260">
        <f>Q287*H287</f>
        <v>0</v>
      </c>
      <c r="S287" s="260">
        <v>0</v>
      </c>
      <c r="T287" s="261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2" t="s">
        <v>204</v>
      </c>
      <c r="AT287" s="262" t="s">
        <v>200</v>
      </c>
      <c r="AU287" s="262" t="s">
        <v>92</v>
      </c>
      <c r="AY287" s="18" t="s">
        <v>198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90</v>
      </c>
      <c r="BK287" s="154">
        <f>ROUND(I287*H287,2)</f>
        <v>0</v>
      </c>
      <c r="BL287" s="18" t="s">
        <v>204</v>
      </c>
      <c r="BM287" s="262" t="s">
        <v>442</v>
      </c>
    </row>
    <row r="288" spans="1:51" s="13" customFormat="1" ht="12">
      <c r="A288" s="13"/>
      <c r="B288" s="263"/>
      <c r="C288" s="264"/>
      <c r="D288" s="265" t="s">
        <v>206</v>
      </c>
      <c r="E288" s="266" t="s">
        <v>1</v>
      </c>
      <c r="F288" s="267" t="s">
        <v>443</v>
      </c>
      <c r="G288" s="264"/>
      <c r="H288" s="268">
        <v>404.99</v>
      </c>
      <c r="I288" s="269"/>
      <c r="J288" s="264"/>
      <c r="K288" s="264"/>
      <c r="L288" s="270"/>
      <c r="M288" s="271"/>
      <c r="N288" s="272"/>
      <c r="O288" s="272"/>
      <c r="P288" s="272"/>
      <c r="Q288" s="272"/>
      <c r="R288" s="272"/>
      <c r="S288" s="272"/>
      <c r="T288" s="27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4" t="s">
        <v>206</v>
      </c>
      <c r="AU288" s="274" t="s">
        <v>92</v>
      </c>
      <c r="AV288" s="13" t="s">
        <v>92</v>
      </c>
      <c r="AW288" s="13" t="s">
        <v>35</v>
      </c>
      <c r="AX288" s="13" t="s">
        <v>90</v>
      </c>
      <c r="AY288" s="274" t="s">
        <v>198</v>
      </c>
    </row>
    <row r="289" spans="1:65" s="2" customFormat="1" ht="33" customHeight="1">
      <c r="A289" s="41"/>
      <c r="B289" s="42"/>
      <c r="C289" s="250" t="s">
        <v>444</v>
      </c>
      <c r="D289" s="250" t="s">
        <v>200</v>
      </c>
      <c r="E289" s="251" t="s">
        <v>445</v>
      </c>
      <c r="F289" s="252" t="s">
        <v>446</v>
      </c>
      <c r="G289" s="253" t="s">
        <v>275</v>
      </c>
      <c r="H289" s="254">
        <v>809.98</v>
      </c>
      <c r="I289" s="255"/>
      <c r="J289" s="256">
        <f>ROUND(I289*H289,2)</f>
        <v>0</v>
      </c>
      <c r="K289" s="257"/>
      <c r="L289" s="44"/>
      <c r="M289" s="258" t="s">
        <v>1</v>
      </c>
      <c r="N289" s="259" t="s">
        <v>47</v>
      </c>
      <c r="O289" s="94"/>
      <c r="P289" s="260">
        <f>O289*H289</f>
        <v>0</v>
      </c>
      <c r="Q289" s="260">
        <v>0</v>
      </c>
      <c r="R289" s="260">
        <f>Q289*H289</f>
        <v>0</v>
      </c>
      <c r="S289" s="260">
        <v>0</v>
      </c>
      <c r="T289" s="261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2" t="s">
        <v>204</v>
      </c>
      <c r="AT289" s="262" t="s">
        <v>200</v>
      </c>
      <c r="AU289" s="262" t="s">
        <v>92</v>
      </c>
      <c r="AY289" s="18" t="s">
        <v>198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8" t="s">
        <v>90</v>
      </c>
      <c r="BK289" s="154">
        <f>ROUND(I289*H289,2)</f>
        <v>0</v>
      </c>
      <c r="BL289" s="18" t="s">
        <v>204</v>
      </c>
      <c r="BM289" s="262" t="s">
        <v>447</v>
      </c>
    </row>
    <row r="290" spans="1:51" s="13" customFormat="1" ht="12">
      <c r="A290" s="13"/>
      <c r="B290" s="263"/>
      <c r="C290" s="264"/>
      <c r="D290" s="265" t="s">
        <v>206</v>
      </c>
      <c r="E290" s="266" t="s">
        <v>1</v>
      </c>
      <c r="F290" s="267" t="s">
        <v>448</v>
      </c>
      <c r="G290" s="264"/>
      <c r="H290" s="268">
        <v>809.98</v>
      </c>
      <c r="I290" s="269"/>
      <c r="J290" s="264"/>
      <c r="K290" s="264"/>
      <c r="L290" s="270"/>
      <c r="M290" s="271"/>
      <c r="N290" s="272"/>
      <c r="O290" s="272"/>
      <c r="P290" s="272"/>
      <c r="Q290" s="272"/>
      <c r="R290" s="272"/>
      <c r="S290" s="272"/>
      <c r="T290" s="27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74" t="s">
        <v>206</v>
      </c>
      <c r="AU290" s="274" t="s">
        <v>92</v>
      </c>
      <c r="AV290" s="13" t="s">
        <v>92</v>
      </c>
      <c r="AW290" s="13" t="s">
        <v>35</v>
      </c>
      <c r="AX290" s="13" t="s">
        <v>90</v>
      </c>
      <c r="AY290" s="274" t="s">
        <v>198</v>
      </c>
    </row>
    <row r="291" spans="1:65" s="2" customFormat="1" ht="16.5" customHeight="1">
      <c r="A291" s="41"/>
      <c r="B291" s="42"/>
      <c r="C291" s="250" t="s">
        <v>449</v>
      </c>
      <c r="D291" s="250" t="s">
        <v>200</v>
      </c>
      <c r="E291" s="251" t="s">
        <v>450</v>
      </c>
      <c r="F291" s="252" t="s">
        <v>451</v>
      </c>
      <c r="G291" s="253" t="s">
        <v>260</v>
      </c>
      <c r="H291" s="254">
        <v>629.2</v>
      </c>
      <c r="I291" s="255"/>
      <c r="J291" s="256">
        <f>ROUND(I291*H291,2)</f>
        <v>0</v>
      </c>
      <c r="K291" s="257"/>
      <c r="L291" s="44"/>
      <c r="M291" s="258" t="s">
        <v>1</v>
      </c>
      <c r="N291" s="259" t="s">
        <v>47</v>
      </c>
      <c r="O291" s="94"/>
      <c r="P291" s="260">
        <f>O291*H291</f>
        <v>0</v>
      </c>
      <c r="Q291" s="260">
        <v>0</v>
      </c>
      <c r="R291" s="260">
        <f>Q291*H291</f>
        <v>0</v>
      </c>
      <c r="S291" s="260">
        <v>0</v>
      </c>
      <c r="T291" s="261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2" t="s">
        <v>204</v>
      </c>
      <c r="AT291" s="262" t="s">
        <v>200</v>
      </c>
      <c r="AU291" s="262" t="s">
        <v>92</v>
      </c>
      <c r="AY291" s="18" t="s">
        <v>198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8" t="s">
        <v>90</v>
      </c>
      <c r="BK291" s="154">
        <f>ROUND(I291*H291,2)</f>
        <v>0</v>
      </c>
      <c r="BL291" s="18" t="s">
        <v>204</v>
      </c>
      <c r="BM291" s="262" t="s">
        <v>452</v>
      </c>
    </row>
    <row r="292" spans="1:65" s="2" customFormat="1" ht="24.15" customHeight="1">
      <c r="A292" s="41"/>
      <c r="B292" s="42"/>
      <c r="C292" s="250" t="s">
        <v>453</v>
      </c>
      <c r="D292" s="250" t="s">
        <v>200</v>
      </c>
      <c r="E292" s="251" t="s">
        <v>454</v>
      </c>
      <c r="F292" s="252" t="s">
        <v>455</v>
      </c>
      <c r="G292" s="253" t="s">
        <v>260</v>
      </c>
      <c r="H292" s="254">
        <v>211.47</v>
      </c>
      <c r="I292" s="255"/>
      <c r="J292" s="256">
        <f>ROUND(I292*H292,2)</f>
        <v>0</v>
      </c>
      <c r="K292" s="257"/>
      <c r="L292" s="44"/>
      <c r="M292" s="258" t="s">
        <v>1</v>
      </c>
      <c r="N292" s="259" t="s">
        <v>47</v>
      </c>
      <c r="O292" s="94"/>
      <c r="P292" s="260">
        <f>O292*H292</f>
        <v>0</v>
      </c>
      <c r="Q292" s="260">
        <v>0</v>
      </c>
      <c r="R292" s="260">
        <f>Q292*H292</f>
        <v>0</v>
      </c>
      <c r="S292" s="260">
        <v>0</v>
      </c>
      <c r="T292" s="261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62" t="s">
        <v>204</v>
      </c>
      <c r="AT292" s="262" t="s">
        <v>200</v>
      </c>
      <c r="AU292" s="262" t="s">
        <v>92</v>
      </c>
      <c r="AY292" s="18" t="s">
        <v>198</v>
      </c>
      <c r="BE292" s="154">
        <f>IF(N292="základní",J292,0)</f>
        <v>0</v>
      </c>
      <c r="BF292" s="154">
        <f>IF(N292="snížená",J292,0)</f>
        <v>0</v>
      </c>
      <c r="BG292" s="154">
        <f>IF(N292="zákl. přenesená",J292,0)</f>
        <v>0</v>
      </c>
      <c r="BH292" s="154">
        <f>IF(N292="sníž. přenesená",J292,0)</f>
        <v>0</v>
      </c>
      <c r="BI292" s="154">
        <f>IF(N292="nulová",J292,0)</f>
        <v>0</v>
      </c>
      <c r="BJ292" s="18" t="s">
        <v>90</v>
      </c>
      <c r="BK292" s="154">
        <f>ROUND(I292*H292,2)</f>
        <v>0</v>
      </c>
      <c r="BL292" s="18" t="s">
        <v>204</v>
      </c>
      <c r="BM292" s="262" t="s">
        <v>456</v>
      </c>
    </row>
    <row r="293" spans="1:51" s="13" customFormat="1" ht="12">
      <c r="A293" s="13"/>
      <c r="B293" s="263"/>
      <c r="C293" s="264"/>
      <c r="D293" s="265" t="s">
        <v>206</v>
      </c>
      <c r="E293" s="266" t="s">
        <v>1</v>
      </c>
      <c r="F293" s="267" t="s">
        <v>457</v>
      </c>
      <c r="G293" s="264"/>
      <c r="H293" s="268">
        <v>139.92</v>
      </c>
      <c r="I293" s="269"/>
      <c r="J293" s="264"/>
      <c r="K293" s="264"/>
      <c r="L293" s="270"/>
      <c r="M293" s="271"/>
      <c r="N293" s="272"/>
      <c r="O293" s="272"/>
      <c r="P293" s="272"/>
      <c r="Q293" s="272"/>
      <c r="R293" s="272"/>
      <c r="S293" s="272"/>
      <c r="T293" s="27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4" t="s">
        <v>206</v>
      </c>
      <c r="AU293" s="274" t="s">
        <v>92</v>
      </c>
      <c r="AV293" s="13" t="s">
        <v>92</v>
      </c>
      <c r="AW293" s="13" t="s">
        <v>35</v>
      </c>
      <c r="AX293" s="13" t="s">
        <v>82</v>
      </c>
      <c r="AY293" s="274" t="s">
        <v>198</v>
      </c>
    </row>
    <row r="294" spans="1:51" s="13" customFormat="1" ht="12">
      <c r="A294" s="13"/>
      <c r="B294" s="263"/>
      <c r="C294" s="264"/>
      <c r="D294" s="265" t="s">
        <v>206</v>
      </c>
      <c r="E294" s="266" t="s">
        <v>1</v>
      </c>
      <c r="F294" s="267" t="s">
        <v>458</v>
      </c>
      <c r="G294" s="264"/>
      <c r="H294" s="268">
        <v>71.55</v>
      </c>
      <c r="I294" s="269"/>
      <c r="J294" s="264"/>
      <c r="K294" s="264"/>
      <c r="L294" s="270"/>
      <c r="M294" s="271"/>
      <c r="N294" s="272"/>
      <c r="O294" s="272"/>
      <c r="P294" s="272"/>
      <c r="Q294" s="272"/>
      <c r="R294" s="272"/>
      <c r="S294" s="272"/>
      <c r="T294" s="27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74" t="s">
        <v>206</v>
      </c>
      <c r="AU294" s="274" t="s">
        <v>92</v>
      </c>
      <c r="AV294" s="13" t="s">
        <v>92</v>
      </c>
      <c r="AW294" s="13" t="s">
        <v>35</v>
      </c>
      <c r="AX294" s="13" t="s">
        <v>82</v>
      </c>
      <c r="AY294" s="274" t="s">
        <v>198</v>
      </c>
    </row>
    <row r="295" spans="1:51" s="15" customFormat="1" ht="12">
      <c r="A295" s="15"/>
      <c r="B295" s="296"/>
      <c r="C295" s="297"/>
      <c r="D295" s="265" t="s">
        <v>206</v>
      </c>
      <c r="E295" s="298" t="s">
        <v>1</v>
      </c>
      <c r="F295" s="299" t="s">
        <v>238</v>
      </c>
      <c r="G295" s="297"/>
      <c r="H295" s="300">
        <v>211.47</v>
      </c>
      <c r="I295" s="301"/>
      <c r="J295" s="297"/>
      <c r="K295" s="297"/>
      <c r="L295" s="302"/>
      <c r="M295" s="303"/>
      <c r="N295" s="304"/>
      <c r="O295" s="304"/>
      <c r="P295" s="304"/>
      <c r="Q295" s="304"/>
      <c r="R295" s="304"/>
      <c r="S295" s="304"/>
      <c r="T295" s="30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306" t="s">
        <v>206</v>
      </c>
      <c r="AU295" s="306" t="s">
        <v>92</v>
      </c>
      <c r="AV295" s="15" t="s">
        <v>204</v>
      </c>
      <c r="AW295" s="15" t="s">
        <v>35</v>
      </c>
      <c r="AX295" s="15" t="s">
        <v>90</v>
      </c>
      <c r="AY295" s="306" t="s">
        <v>198</v>
      </c>
    </row>
    <row r="296" spans="1:65" s="2" customFormat="1" ht="24.15" customHeight="1">
      <c r="A296" s="41"/>
      <c r="B296" s="42"/>
      <c r="C296" s="250" t="s">
        <v>459</v>
      </c>
      <c r="D296" s="250" t="s">
        <v>200</v>
      </c>
      <c r="E296" s="251" t="s">
        <v>460</v>
      </c>
      <c r="F296" s="252" t="s">
        <v>461</v>
      </c>
      <c r="G296" s="253" t="s">
        <v>260</v>
      </c>
      <c r="H296" s="254">
        <v>12.774</v>
      </c>
      <c r="I296" s="255"/>
      <c r="J296" s="256">
        <f>ROUND(I296*H296,2)</f>
        <v>0</v>
      </c>
      <c r="K296" s="257"/>
      <c r="L296" s="44"/>
      <c r="M296" s="258" t="s">
        <v>1</v>
      </c>
      <c r="N296" s="259" t="s">
        <v>47</v>
      </c>
      <c r="O296" s="94"/>
      <c r="P296" s="260">
        <f>O296*H296</f>
        <v>0</v>
      </c>
      <c r="Q296" s="260">
        <v>0</v>
      </c>
      <c r="R296" s="260">
        <f>Q296*H296</f>
        <v>0</v>
      </c>
      <c r="S296" s="260">
        <v>0</v>
      </c>
      <c r="T296" s="261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62" t="s">
        <v>204</v>
      </c>
      <c r="AT296" s="262" t="s">
        <v>200</v>
      </c>
      <c r="AU296" s="262" t="s">
        <v>92</v>
      </c>
      <c r="AY296" s="18" t="s">
        <v>198</v>
      </c>
      <c r="BE296" s="154">
        <f>IF(N296="základní",J296,0)</f>
        <v>0</v>
      </c>
      <c r="BF296" s="154">
        <f>IF(N296="snížená",J296,0)</f>
        <v>0</v>
      </c>
      <c r="BG296" s="154">
        <f>IF(N296="zákl. přenesená",J296,0)</f>
        <v>0</v>
      </c>
      <c r="BH296" s="154">
        <f>IF(N296="sníž. přenesená",J296,0)</f>
        <v>0</v>
      </c>
      <c r="BI296" s="154">
        <f>IF(N296="nulová",J296,0)</f>
        <v>0</v>
      </c>
      <c r="BJ296" s="18" t="s">
        <v>90</v>
      </c>
      <c r="BK296" s="154">
        <f>ROUND(I296*H296,2)</f>
        <v>0</v>
      </c>
      <c r="BL296" s="18" t="s">
        <v>204</v>
      </c>
      <c r="BM296" s="262" t="s">
        <v>462</v>
      </c>
    </row>
    <row r="297" spans="1:51" s="14" customFormat="1" ht="12">
      <c r="A297" s="14"/>
      <c r="B297" s="286"/>
      <c r="C297" s="287"/>
      <c r="D297" s="265" t="s">
        <v>206</v>
      </c>
      <c r="E297" s="288" t="s">
        <v>1</v>
      </c>
      <c r="F297" s="289" t="s">
        <v>463</v>
      </c>
      <c r="G297" s="287"/>
      <c r="H297" s="288" t="s">
        <v>1</v>
      </c>
      <c r="I297" s="290"/>
      <c r="J297" s="287"/>
      <c r="K297" s="287"/>
      <c r="L297" s="291"/>
      <c r="M297" s="292"/>
      <c r="N297" s="293"/>
      <c r="O297" s="293"/>
      <c r="P297" s="293"/>
      <c r="Q297" s="293"/>
      <c r="R297" s="293"/>
      <c r="S297" s="293"/>
      <c r="T297" s="29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95" t="s">
        <v>206</v>
      </c>
      <c r="AU297" s="295" t="s">
        <v>92</v>
      </c>
      <c r="AV297" s="14" t="s">
        <v>90</v>
      </c>
      <c r="AW297" s="14" t="s">
        <v>35</v>
      </c>
      <c r="AX297" s="14" t="s">
        <v>82</v>
      </c>
      <c r="AY297" s="295" t="s">
        <v>198</v>
      </c>
    </row>
    <row r="298" spans="1:51" s="13" customFormat="1" ht="12">
      <c r="A298" s="13"/>
      <c r="B298" s="263"/>
      <c r="C298" s="264"/>
      <c r="D298" s="265" t="s">
        <v>206</v>
      </c>
      <c r="E298" s="266" t="s">
        <v>1</v>
      </c>
      <c r="F298" s="267" t="s">
        <v>464</v>
      </c>
      <c r="G298" s="264"/>
      <c r="H298" s="268">
        <v>1.218</v>
      </c>
      <c r="I298" s="269"/>
      <c r="J298" s="264"/>
      <c r="K298" s="264"/>
      <c r="L298" s="270"/>
      <c r="M298" s="271"/>
      <c r="N298" s="272"/>
      <c r="O298" s="272"/>
      <c r="P298" s="272"/>
      <c r="Q298" s="272"/>
      <c r="R298" s="272"/>
      <c r="S298" s="272"/>
      <c r="T298" s="27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74" t="s">
        <v>206</v>
      </c>
      <c r="AU298" s="274" t="s">
        <v>92</v>
      </c>
      <c r="AV298" s="13" t="s">
        <v>92</v>
      </c>
      <c r="AW298" s="13" t="s">
        <v>35</v>
      </c>
      <c r="AX298" s="13" t="s">
        <v>82</v>
      </c>
      <c r="AY298" s="274" t="s">
        <v>198</v>
      </c>
    </row>
    <row r="299" spans="1:51" s="14" customFormat="1" ht="12">
      <c r="A299" s="14"/>
      <c r="B299" s="286"/>
      <c r="C299" s="287"/>
      <c r="D299" s="265" t="s">
        <v>206</v>
      </c>
      <c r="E299" s="288" t="s">
        <v>1</v>
      </c>
      <c r="F299" s="289" t="s">
        <v>465</v>
      </c>
      <c r="G299" s="287"/>
      <c r="H299" s="288" t="s">
        <v>1</v>
      </c>
      <c r="I299" s="290"/>
      <c r="J299" s="287"/>
      <c r="K299" s="287"/>
      <c r="L299" s="291"/>
      <c r="M299" s="292"/>
      <c r="N299" s="293"/>
      <c r="O299" s="293"/>
      <c r="P299" s="293"/>
      <c r="Q299" s="293"/>
      <c r="R299" s="293"/>
      <c r="S299" s="293"/>
      <c r="T299" s="29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95" t="s">
        <v>206</v>
      </c>
      <c r="AU299" s="295" t="s">
        <v>92</v>
      </c>
      <c r="AV299" s="14" t="s">
        <v>90</v>
      </c>
      <c r="AW299" s="14" t="s">
        <v>35</v>
      </c>
      <c r="AX299" s="14" t="s">
        <v>82</v>
      </c>
      <c r="AY299" s="295" t="s">
        <v>198</v>
      </c>
    </row>
    <row r="300" spans="1:51" s="13" customFormat="1" ht="12">
      <c r="A300" s="13"/>
      <c r="B300" s="263"/>
      <c r="C300" s="264"/>
      <c r="D300" s="265" t="s">
        <v>206</v>
      </c>
      <c r="E300" s="266" t="s">
        <v>1</v>
      </c>
      <c r="F300" s="267" t="s">
        <v>466</v>
      </c>
      <c r="G300" s="264"/>
      <c r="H300" s="268">
        <v>9.351</v>
      </c>
      <c r="I300" s="269"/>
      <c r="J300" s="264"/>
      <c r="K300" s="264"/>
      <c r="L300" s="270"/>
      <c r="M300" s="271"/>
      <c r="N300" s="272"/>
      <c r="O300" s="272"/>
      <c r="P300" s="272"/>
      <c r="Q300" s="272"/>
      <c r="R300" s="272"/>
      <c r="S300" s="272"/>
      <c r="T300" s="27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4" t="s">
        <v>206</v>
      </c>
      <c r="AU300" s="274" t="s">
        <v>92</v>
      </c>
      <c r="AV300" s="13" t="s">
        <v>92</v>
      </c>
      <c r="AW300" s="13" t="s">
        <v>35</v>
      </c>
      <c r="AX300" s="13" t="s">
        <v>82</v>
      </c>
      <c r="AY300" s="274" t="s">
        <v>198</v>
      </c>
    </row>
    <row r="301" spans="1:51" s="14" customFormat="1" ht="12">
      <c r="A301" s="14"/>
      <c r="B301" s="286"/>
      <c r="C301" s="287"/>
      <c r="D301" s="265" t="s">
        <v>206</v>
      </c>
      <c r="E301" s="288" t="s">
        <v>1</v>
      </c>
      <c r="F301" s="289" t="s">
        <v>467</v>
      </c>
      <c r="G301" s="287"/>
      <c r="H301" s="288" t="s">
        <v>1</v>
      </c>
      <c r="I301" s="290"/>
      <c r="J301" s="287"/>
      <c r="K301" s="287"/>
      <c r="L301" s="291"/>
      <c r="M301" s="292"/>
      <c r="N301" s="293"/>
      <c r="O301" s="293"/>
      <c r="P301" s="293"/>
      <c r="Q301" s="293"/>
      <c r="R301" s="293"/>
      <c r="S301" s="293"/>
      <c r="T301" s="29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95" t="s">
        <v>206</v>
      </c>
      <c r="AU301" s="295" t="s">
        <v>92</v>
      </c>
      <c r="AV301" s="14" t="s">
        <v>90</v>
      </c>
      <c r="AW301" s="14" t="s">
        <v>35</v>
      </c>
      <c r="AX301" s="14" t="s">
        <v>82</v>
      </c>
      <c r="AY301" s="295" t="s">
        <v>198</v>
      </c>
    </row>
    <row r="302" spans="1:51" s="13" customFormat="1" ht="12">
      <c r="A302" s="13"/>
      <c r="B302" s="263"/>
      <c r="C302" s="264"/>
      <c r="D302" s="265" t="s">
        <v>206</v>
      </c>
      <c r="E302" s="266" t="s">
        <v>1</v>
      </c>
      <c r="F302" s="267" t="s">
        <v>468</v>
      </c>
      <c r="G302" s="264"/>
      <c r="H302" s="268">
        <v>2.205</v>
      </c>
      <c r="I302" s="269"/>
      <c r="J302" s="264"/>
      <c r="K302" s="264"/>
      <c r="L302" s="270"/>
      <c r="M302" s="271"/>
      <c r="N302" s="272"/>
      <c r="O302" s="272"/>
      <c r="P302" s="272"/>
      <c r="Q302" s="272"/>
      <c r="R302" s="272"/>
      <c r="S302" s="272"/>
      <c r="T302" s="27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4" t="s">
        <v>206</v>
      </c>
      <c r="AU302" s="274" t="s">
        <v>92</v>
      </c>
      <c r="AV302" s="13" t="s">
        <v>92</v>
      </c>
      <c r="AW302" s="13" t="s">
        <v>35</v>
      </c>
      <c r="AX302" s="13" t="s">
        <v>82</v>
      </c>
      <c r="AY302" s="274" t="s">
        <v>198</v>
      </c>
    </row>
    <row r="303" spans="1:51" s="15" customFormat="1" ht="12">
      <c r="A303" s="15"/>
      <c r="B303" s="296"/>
      <c r="C303" s="297"/>
      <c r="D303" s="265" t="s">
        <v>206</v>
      </c>
      <c r="E303" s="298" t="s">
        <v>1</v>
      </c>
      <c r="F303" s="299" t="s">
        <v>238</v>
      </c>
      <c r="G303" s="297"/>
      <c r="H303" s="300">
        <v>12.774</v>
      </c>
      <c r="I303" s="301"/>
      <c r="J303" s="297"/>
      <c r="K303" s="297"/>
      <c r="L303" s="302"/>
      <c r="M303" s="303"/>
      <c r="N303" s="304"/>
      <c r="O303" s="304"/>
      <c r="P303" s="304"/>
      <c r="Q303" s="304"/>
      <c r="R303" s="304"/>
      <c r="S303" s="304"/>
      <c r="T303" s="30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306" t="s">
        <v>206</v>
      </c>
      <c r="AU303" s="306" t="s">
        <v>92</v>
      </c>
      <c r="AV303" s="15" t="s">
        <v>204</v>
      </c>
      <c r="AW303" s="15" t="s">
        <v>35</v>
      </c>
      <c r="AX303" s="15" t="s">
        <v>90</v>
      </c>
      <c r="AY303" s="306" t="s">
        <v>198</v>
      </c>
    </row>
    <row r="304" spans="1:65" s="2" customFormat="1" ht="16.5" customHeight="1">
      <c r="A304" s="41"/>
      <c r="B304" s="42"/>
      <c r="C304" s="275" t="s">
        <v>469</v>
      </c>
      <c r="D304" s="275" t="s">
        <v>210</v>
      </c>
      <c r="E304" s="276" t="s">
        <v>470</v>
      </c>
      <c r="F304" s="277" t="s">
        <v>471</v>
      </c>
      <c r="G304" s="278" t="s">
        <v>275</v>
      </c>
      <c r="H304" s="279">
        <v>25.548</v>
      </c>
      <c r="I304" s="280"/>
      <c r="J304" s="281">
        <f>ROUND(I304*H304,2)</f>
        <v>0</v>
      </c>
      <c r="K304" s="282"/>
      <c r="L304" s="283"/>
      <c r="M304" s="284" t="s">
        <v>1</v>
      </c>
      <c r="N304" s="285" t="s">
        <v>47</v>
      </c>
      <c r="O304" s="94"/>
      <c r="P304" s="260">
        <f>O304*H304</f>
        <v>0</v>
      </c>
      <c r="Q304" s="260">
        <v>1</v>
      </c>
      <c r="R304" s="260">
        <f>Q304*H304</f>
        <v>25.548</v>
      </c>
      <c r="S304" s="260">
        <v>0</v>
      </c>
      <c r="T304" s="261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62" t="s">
        <v>213</v>
      </c>
      <c r="AT304" s="262" t="s">
        <v>210</v>
      </c>
      <c r="AU304" s="262" t="s">
        <v>92</v>
      </c>
      <c r="AY304" s="18" t="s">
        <v>198</v>
      </c>
      <c r="BE304" s="154">
        <f>IF(N304="základní",J304,0)</f>
        <v>0</v>
      </c>
      <c r="BF304" s="154">
        <f>IF(N304="snížená",J304,0)</f>
        <v>0</v>
      </c>
      <c r="BG304" s="154">
        <f>IF(N304="zákl. přenesená",J304,0)</f>
        <v>0</v>
      </c>
      <c r="BH304" s="154">
        <f>IF(N304="sníž. přenesená",J304,0)</f>
        <v>0</v>
      </c>
      <c r="BI304" s="154">
        <f>IF(N304="nulová",J304,0)</f>
        <v>0</v>
      </c>
      <c r="BJ304" s="18" t="s">
        <v>90</v>
      </c>
      <c r="BK304" s="154">
        <f>ROUND(I304*H304,2)</f>
        <v>0</v>
      </c>
      <c r="BL304" s="18" t="s">
        <v>204</v>
      </c>
      <c r="BM304" s="262" t="s">
        <v>472</v>
      </c>
    </row>
    <row r="305" spans="1:51" s="13" customFormat="1" ht="12">
      <c r="A305" s="13"/>
      <c r="B305" s="263"/>
      <c r="C305" s="264"/>
      <c r="D305" s="265" t="s">
        <v>206</v>
      </c>
      <c r="E305" s="266" t="s">
        <v>1</v>
      </c>
      <c r="F305" s="267" t="s">
        <v>473</v>
      </c>
      <c r="G305" s="264"/>
      <c r="H305" s="268">
        <v>25.548</v>
      </c>
      <c r="I305" s="269"/>
      <c r="J305" s="264"/>
      <c r="K305" s="264"/>
      <c r="L305" s="270"/>
      <c r="M305" s="271"/>
      <c r="N305" s="272"/>
      <c r="O305" s="272"/>
      <c r="P305" s="272"/>
      <c r="Q305" s="272"/>
      <c r="R305" s="272"/>
      <c r="S305" s="272"/>
      <c r="T305" s="27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74" t="s">
        <v>206</v>
      </c>
      <c r="AU305" s="274" t="s">
        <v>92</v>
      </c>
      <c r="AV305" s="13" t="s">
        <v>92</v>
      </c>
      <c r="AW305" s="13" t="s">
        <v>35</v>
      </c>
      <c r="AX305" s="13" t="s">
        <v>90</v>
      </c>
      <c r="AY305" s="274" t="s">
        <v>198</v>
      </c>
    </row>
    <row r="306" spans="1:63" s="12" customFormat="1" ht="22.8" customHeight="1">
      <c r="A306" s="12"/>
      <c r="B306" s="236"/>
      <c r="C306" s="237"/>
      <c r="D306" s="238" t="s">
        <v>81</v>
      </c>
      <c r="E306" s="318" t="s">
        <v>281</v>
      </c>
      <c r="F306" s="318" t="s">
        <v>474</v>
      </c>
      <c r="G306" s="237"/>
      <c r="H306" s="237"/>
      <c r="I306" s="240"/>
      <c r="J306" s="319">
        <f>BK306</f>
        <v>0</v>
      </c>
      <c r="K306" s="237"/>
      <c r="L306" s="242"/>
      <c r="M306" s="243"/>
      <c r="N306" s="244"/>
      <c r="O306" s="244"/>
      <c r="P306" s="245">
        <f>SUM(P307:P359)</f>
        <v>0</v>
      </c>
      <c r="Q306" s="244"/>
      <c r="R306" s="245">
        <f>SUM(R307:R359)</f>
        <v>195.25155920999998</v>
      </c>
      <c r="S306" s="244"/>
      <c r="T306" s="246">
        <f>SUM(T307:T359)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47" t="s">
        <v>90</v>
      </c>
      <c r="AT306" s="248" t="s">
        <v>81</v>
      </c>
      <c r="AU306" s="248" t="s">
        <v>90</v>
      </c>
      <c r="AY306" s="247" t="s">
        <v>198</v>
      </c>
      <c r="BK306" s="249">
        <f>SUM(BK307:BK359)</f>
        <v>0</v>
      </c>
    </row>
    <row r="307" spans="1:65" s="2" customFormat="1" ht="33" customHeight="1">
      <c r="A307" s="41"/>
      <c r="B307" s="42"/>
      <c r="C307" s="250" t="s">
        <v>475</v>
      </c>
      <c r="D307" s="250" t="s">
        <v>200</v>
      </c>
      <c r="E307" s="251" t="s">
        <v>476</v>
      </c>
      <c r="F307" s="252" t="s">
        <v>477</v>
      </c>
      <c r="G307" s="253" t="s">
        <v>203</v>
      </c>
      <c r="H307" s="254">
        <v>53.76</v>
      </c>
      <c r="I307" s="255"/>
      <c r="J307" s="256">
        <f>ROUND(I307*H307,2)</f>
        <v>0</v>
      </c>
      <c r="K307" s="257"/>
      <c r="L307" s="44"/>
      <c r="M307" s="258" t="s">
        <v>1</v>
      </c>
      <c r="N307" s="259" t="s">
        <v>47</v>
      </c>
      <c r="O307" s="94"/>
      <c r="P307" s="260">
        <f>O307*H307</f>
        <v>0</v>
      </c>
      <c r="Q307" s="260">
        <v>0.73404</v>
      </c>
      <c r="R307" s="260">
        <f>Q307*H307</f>
        <v>39.4619904</v>
      </c>
      <c r="S307" s="260">
        <v>0</v>
      </c>
      <c r="T307" s="261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62" t="s">
        <v>204</v>
      </c>
      <c r="AT307" s="262" t="s">
        <v>200</v>
      </c>
      <c r="AU307" s="262" t="s">
        <v>92</v>
      </c>
      <c r="AY307" s="18" t="s">
        <v>198</v>
      </c>
      <c r="BE307" s="154">
        <f>IF(N307="základní",J307,0)</f>
        <v>0</v>
      </c>
      <c r="BF307" s="154">
        <f>IF(N307="snížená",J307,0)</f>
        <v>0</v>
      </c>
      <c r="BG307" s="154">
        <f>IF(N307="zákl. přenesená",J307,0)</f>
        <v>0</v>
      </c>
      <c r="BH307" s="154">
        <f>IF(N307="sníž. přenesená",J307,0)</f>
        <v>0</v>
      </c>
      <c r="BI307" s="154">
        <f>IF(N307="nulová",J307,0)</f>
        <v>0</v>
      </c>
      <c r="BJ307" s="18" t="s">
        <v>90</v>
      </c>
      <c r="BK307" s="154">
        <f>ROUND(I307*H307,2)</f>
        <v>0</v>
      </c>
      <c r="BL307" s="18" t="s">
        <v>204</v>
      </c>
      <c r="BM307" s="262" t="s">
        <v>478</v>
      </c>
    </row>
    <row r="308" spans="1:51" s="14" customFormat="1" ht="12">
      <c r="A308" s="14"/>
      <c r="B308" s="286"/>
      <c r="C308" s="287"/>
      <c r="D308" s="265" t="s">
        <v>206</v>
      </c>
      <c r="E308" s="288" t="s">
        <v>1</v>
      </c>
      <c r="F308" s="289" t="s">
        <v>479</v>
      </c>
      <c r="G308" s="287"/>
      <c r="H308" s="288" t="s">
        <v>1</v>
      </c>
      <c r="I308" s="290"/>
      <c r="J308" s="287"/>
      <c r="K308" s="287"/>
      <c r="L308" s="291"/>
      <c r="M308" s="292"/>
      <c r="N308" s="293"/>
      <c r="O308" s="293"/>
      <c r="P308" s="293"/>
      <c r="Q308" s="293"/>
      <c r="R308" s="293"/>
      <c r="S308" s="293"/>
      <c r="T308" s="29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95" t="s">
        <v>206</v>
      </c>
      <c r="AU308" s="295" t="s">
        <v>92</v>
      </c>
      <c r="AV308" s="14" t="s">
        <v>90</v>
      </c>
      <c r="AW308" s="14" t="s">
        <v>35</v>
      </c>
      <c r="AX308" s="14" t="s">
        <v>82</v>
      </c>
      <c r="AY308" s="295" t="s">
        <v>198</v>
      </c>
    </row>
    <row r="309" spans="1:51" s="13" customFormat="1" ht="12">
      <c r="A309" s="13"/>
      <c r="B309" s="263"/>
      <c r="C309" s="264"/>
      <c r="D309" s="265" t="s">
        <v>206</v>
      </c>
      <c r="E309" s="266" t="s">
        <v>1</v>
      </c>
      <c r="F309" s="267" t="s">
        <v>480</v>
      </c>
      <c r="G309" s="264"/>
      <c r="H309" s="268">
        <v>53.76</v>
      </c>
      <c r="I309" s="269"/>
      <c r="J309" s="264"/>
      <c r="K309" s="264"/>
      <c r="L309" s="270"/>
      <c r="M309" s="271"/>
      <c r="N309" s="272"/>
      <c r="O309" s="272"/>
      <c r="P309" s="272"/>
      <c r="Q309" s="272"/>
      <c r="R309" s="272"/>
      <c r="S309" s="272"/>
      <c r="T309" s="27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4" t="s">
        <v>206</v>
      </c>
      <c r="AU309" s="274" t="s">
        <v>92</v>
      </c>
      <c r="AV309" s="13" t="s">
        <v>92</v>
      </c>
      <c r="AW309" s="13" t="s">
        <v>35</v>
      </c>
      <c r="AX309" s="13" t="s">
        <v>90</v>
      </c>
      <c r="AY309" s="274" t="s">
        <v>198</v>
      </c>
    </row>
    <row r="310" spans="1:65" s="2" customFormat="1" ht="16.5" customHeight="1">
      <c r="A310" s="41"/>
      <c r="B310" s="42"/>
      <c r="C310" s="250" t="s">
        <v>481</v>
      </c>
      <c r="D310" s="250" t="s">
        <v>200</v>
      </c>
      <c r="E310" s="251" t="s">
        <v>482</v>
      </c>
      <c r="F310" s="252" t="s">
        <v>483</v>
      </c>
      <c r="G310" s="253" t="s">
        <v>275</v>
      </c>
      <c r="H310" s="254">
        <v>0.653</v>
      </c>
      <c r="I310" s="255"/>
      <c r="J310" s="256">
        <f>ROUND(I310*H310,2)</f>
        <v>0</v>
      </c>
      <c r="K310" s="257"/>
      <c r="L310" s="44"/>
      <c r="M310" s="258" t="s">
        <v>1</v>
      </c>
      <c r="N310" s="259" t="s">
        <v>47</v>
      </c>
      <c r="O310" s="94"/>
      <c r="P310" s="260">
        <f>O310*H310</f>
        <v>0</v>
      </c>
      <c r="Q310" s="260">
        <v>1.04757</v>
      </c>
      <c r="R310" s="260">
        <f>Q310*H310</f>
        <v>0.6840632099999999</v>
      </c>
      <c r="S310" s="260">
        <v>0</v>
      </c>
      <c r="T310" s="261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62" t="s">
        <v>204</v>
      </c>
      <c r="AT310" s="262" t="s">
        <v>200</v>
      </c>
      <c r="AU310" s="262" t="s">
        <v>92</v>
      </c>
      <c r="AY310" s="18" t="s">
        <v>198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8" t="s">
        <v>90</v>
      </c>
      <c r="BK310" s="154">
        <f>ROUND(I310*H310,2)</f>
        <v>0</v>
      </c>
      <c r="BL310" s="18" t="s">
        <v>204</v>
      </c>
      <c r="BM310" s="262" t="s">
        <v>484</v>
      </c>
    </row>
    <row r="311" spans="1:51" s="13" customFormat="1" ht="12">
      <c r="A311" s="13"/>
      <c r="B311" s="263"/>
      <c r="C311" s="264"/>
      <c r="D311" s="265" t="s">
        <v>206</v>
      </c>
      <c r="E311" s="266" t="s">
        <v>1</v>
      </c>
      <c r="F311" s="267" t="s">
        <v>485</v>
      </c>
      <c r="G311" s="264"/>
      <c r="H311" s="268">
        <v>0.653</v>
      </c>
      <c r="I311" s="269"/>
      <c r="J311" s="264"/>
      <c r="K311" s="264"/>
      <c r="L311" s="270"/>
      <c r="M311" s="271"/>
      <c r="N311" s="272"/>
      <c r="O311" s="272"/>
      <c r="P311" s="272"/>
      <c r="Q311" s="272"/>
      <c r="R311" s="272"/>
      <c r="S311" s="272"/>
      <c r="T311" s="27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4" t="s">
        <v>206</v>
      </c>
      <c r="AU311" s="274" t="s">
        <v>92</v>
      </c>
      <c r="AV311" s="13" t="s">
        <v>92</v>
      </c>
      <c r="AW311" s="13" t="s">
        <v>35</v>
      </c>
      <c r="AX311" s="13" t="s">
        <v>90</v>
      </c>
      <c r="AY311" s="274" t="s">
        <v>198</v>
      </c>
    </row>
    <row r="312" spans="1:65" s="2" customFormat="1" ht="24.15" customHeight="1">
      <c r="A312" s="41"/>
      <c r="B312" s="42"/>
      <c r="C312" s="250" t="s">
        <v>486</v>
      </c>
      <c r="D312" s="250" t="s">
        <v>200</v>
      </c>
      <c r="E312" s="251" t="s">
        <v>487</v>
      </c>
      <c r="F312" s="252" t="s">
        <v>488</v>
      </c>
      <c r="G312" s="253" t="s">
        <v>203</v>
      </c>
      <c r="H312" s="254">
        <v>196.356</v>
      </c>
      <c r="I312" s="255"/>
      <c r="J312" s="256">
        <f>ROUND(I312*H312,2)</f>
        <v>0</v>
      </c>
      <c r="K312" s="257"/>
      <c r="L312" s="44"/>
      <c r="M312" s="258" t="s">
        <v>1</v>
      </c>
      <c r="N312" s="259" t="s">
        <v>47</v>
      </c>
      <c r="O312" s="94"/>
      <c r="P312" s="260">
        <f>O312*H312</f>
        <v>0</v>
      </c>
      <c r="Q312" s="260">
        <v>0.32665</v>
      </c>
      <c r="R312" s="260">
        <f>Q312*H312</f>
        <v>64.1396874</v>
      </c>
      <c r="S312" s="260">
        <v>0</v>
      </c>
      <c r="T312" s="261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62" t="s">
        <v>204</v>
      </c>
      <c r="AT312" s="262" t="s">
        <v>200</v>
      </c>
      <c r="AU312" s="262" t="s">
        <v>92</v>
      </c>
      <c r="AY312" s="18" t="s">
        <v>198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8" t="s">
        <v>90</v>
      </c>
      <c r="BK312" s="154">
        <f>ROUND(I312*H312,2)</f>
        <v>0</v>
      </c>
      <c r="BL312" s="18" t="s">
        <v>204</v>
      </c>
      <c r="BM312" s="262" t="s">
        <v>489</v>
      </c>
    </row>
    <row r="313" spans="1:51" s="13" customFormat="1" ht="12">
      <c r="A313" s="13"/>
      <c r="B313" s="263"/>
      <c r="C313" s="264"/>
      <c r="D313" s="265" t="s">
        <v>206</v>
      </c>
      <c r="E313" s="266" t="s">
        <v>1</v>
      </c>
      <c r="F313" s="267" t="s">
        <v>490</v>
      </c>
      <c r="G313" s="264"/>
      <c r="H313" s="268">
        <v>208.656</v>
      </c>
      <c r="I313" s="269"/>
      <c r="J313" s="264"/>
      <c r="K313" s="264"/>
      <c r="L313" s="270"/>
      <c r="M313" s="271"/>
      <c r="N313" s="272"/>
      <c r="O313" s="272"/>
      <c r="P313" s="272"/>
      <c r="Q313" s="272"/>
      <c r="R313" s="272"/>
      <c r="S313" s="272"/>
      <c r="T313" s="27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4" t="s">
        <v>206</v>
      </c>
      <c r="AU313" s="274" t="s">
        <v>92</v>
      </c>
      <c r="AV313" s="13" t="s">
        <v>92</v>
      </c>
      <c r="AW313" s="13" t="s">
        <v>35</v>
      </c>
      <c r="AX313" s="13" t="s">
        <v>82</v>
      </c>
      <c r="AY313" s="274" t="s">
        <v>198</v>
      </c>
    </row>
    <row r="314" spans="1:51" s="14" customFormat="1" ht="12">
      <c r="A314" s="14"/>
      <c r="B314" s="286"/>
      <c r="C314" s="287"/>
      <c r="D314" s="265" t="s">
        <v>206</v>
      </c>
      <c r="E314" s="288" t="s">
        <v>1</v>
      </c>
      <c r="F314" s="289" t="s">
        <v>491</v>
      </c>
      <c r="G314" s="287"/>
      <c r="H314" s="288" t="s">
        <v>1</v>
      </c>
      <c r="I314" s="290"/>
      <c r="J314" s="287"/>
      <c r="K314" s="287"/>
      <c r="L314" s="291"/>
      <c r="M314" s="292"/>
      <c r="N314" s="293"/>
      <c r="O314" s="293"/>
      <c r="P314" s="293"/>
      <c r="Q314" s="293"/>
      <c r="R314" s="293"/>
      <c r="S314" s="293"/>
      <c r="T314" s="29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95" t="s">
        <v>206</v>
      </c>
      <c r="AU314" s="295" t="s">
        <v>92</v>
      </c>
      <c r="AV314" s="14" t="s">
        <v>90</v>
      </c>
      <c r="AW314" s="14" t="s">
        <v>35</v>
      </c>
      <c r="AX314" s="14" t="s">
        <v>82</v>
      </c>
      <c r="AY314" s="295" t="s">
        <v>198</v>
      </c>
    </row>
    <row r="315" spans="1:51" s="13" customFormat="1" ht="12">
      <c r="A315" s="13"/>
      <c r="B315" s="263"/>
      <c r="C315" s="264"/>
      <c r="D315" s="265" t="s">
        <v>206</v>
      </c>
      <c r="E315" s="266" t="s">
        <v>1</v>
      </c>
      <c r="F315" s="267" t="s">
        <v>492</v>
      </c>
      <c r="G315" s="264"/>
      <c r="H315" s="268">
        <v>-12.3</v>
      </c>
      <c r="I315" s="269"/>
      <c r="J315" s="264"/>
      <c r="K315" s="264"/>
      <c r="L315" s="270"/>
      <c r="M315" s="271"/>
      <c r="N315" s="272"/>
      <c r="O315" s="272"/>
      <c r="P315" s="272"/>
      <c r="Q315" s="272"/>
      <c r="R315" s="272"/>
      <c r="S315" s="272"/>
      <c r="T315" s="27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4" t="s">
        <v>206</v>
      </c>
      <c r="AU315" s="274" t="s">
        <v>92</v>
      </c>
      <c r="AV315" s="13" t="s">
        <v>92</v>
      </c>
      <c r="AW315" s="13" t="s">
        <v>35</v>
      </c>
      <c r="AX315" s="13" t="s">
        <v>82</v>
      </c>
      <c r="AY315" s="274" t="s">
        <v>198</v>
      </c>
    </row>
    <row r="316" spans="1:51" s="15" customFormat="1" ht="12">
      <c r="A316" s="15"/>
      <c r="B316" s="296"/>
      <c r="C316" s="297"/>
      <c r="D316" s="265" t="s">
        <v>206</v>
      </c>
      <c r="E316" s="298" t="s">
        <v>1</v>
      </c>
      <c r="F316" s="299" t="s">
        <v>238</v>
      </c>
      <c r="G316" s="297"/>
      <c r="H316" s="300">
        <v>196.356</v>
      </c>
      <c r="I316" s="301"/>
      <c r="J316" s="297"/>
      <c r="K316" s="297"/>
      <c r="L316" s="302"/>
      <c r="M316" s="303"/>
      <c r="N316" s="304"/>
      <c r="O316" s="304"/>
      <c r="P316" s="304"/>
      <c r="Q316" s="304"/>
      <c r="R316" s="304"/>
      <c r="S316" s="304"/>
      <c r="T316" s="30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306" t="s">
        <v>206</v>
      </c>
      <c r="AU316" s="306" t="s">
        <v>92</v>
      </c>
      <c r="AV316" s="15" t="s">
        <v>204</v>
      </c>
      <c r="AW316" s="15" t="s">
        <v>35</v>
      </c>
      <c r="AX316" s="15" t="s">
        <v>90</v>
      </c>
      <c r="AY316" s="306" t="s">
        <v>198</v>
      </c>
    </row>
    <row r="317" spans="1:65" s="2" customFormat="1" ht="33" customHeight="1">
      <c r="A317" s="41"/>
      <c r="B317" s="42"/>
      <c r="C317" s="250" t="s">
        <v>493</v>
      </c>
      <c r="D317" s="250" t="s">
        <v>200</v>
      </c>
      <c r="E317" s="251" t="s">
        <v>494</v>
      </c>
      <c r="F317" s="252" t="s">
        <v>495</v>
      </c>
      <c r="G317" s="253" t="s">
        <v>203</v>
      </c>
      <c r="H317" s="254">
        <v>107.015</v>
      </c>
      <c r="I317" s="255"/>
      <c r="J317" s="256">
        <f>ROUND(I317*H317,2)</f>
        <v>0</v>
      </c>
      <c r="K317" s="257"/>
      <c r="L317" s="44"/>
      <c r="M317" s="258" t="s">
        <v>1</v>
      </c>
      <c r="N317" s="259" t="s">
        <v>47</v>
      </c>
      <c r="O317" s="94"/>
      <c r="P317" s="260">
        <f>O317*H317</f>
        <v>0</v>
      </c>
      <c r="Q317" s="260">
        <v>0.32186</v>
      </c>
      <c r="R317" s="260">
        <f>Q317*H317</f>
        <v>34.4438479</v>
      </c>
      <c r="S317" s="260">
        <v>0</v>
      </c>
      <c r="T317" s="261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62" t="s">
        <v>204</v>
      </c>
      <c r="AT317" s="262" t="s">
        <v>200</v>
      </c>
      <c r="AU317" s="262" t="s">
        <v>92</v>
      </c>
      <c r="AY317" s="18" t="s">
        <v>198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8" t="s">
        <v>90</v>
      </c>
      <c r="BK317" s="154">
        <f>ROUND(I317*H317,2)</f>
        <v>0</v>
      </c>
      <c r="BL317" s="18" t="s">
        <v>204</v>
      </c>
      <c r="BM317" s="262" t="s">
        <v>496</v>
      </c>
    </row>
    <row r="318" spans="1:51" s="13" customFormat="1" ht="12">
      <c r="A318" s="13"/>
      <c r="B318" s="263"/>
      <c r="C318" s="264"/>
      <c r="D318" s="265" t="s">
        <v>206</v>
      </c>
      <c r="E318" s="266" t="s">
        <v>1</v>
      </c>
      <c r="F318" s="267" t="s">
        <v>497</v>
      </c>
      <c r="G318" s="264"/>
      <c r="H318" s="268">
        <v>116.615</v>
      </c>
      <c r="I318" s="269"/>
      <c r="J318" s="264"/>
      <c r="K318" s="264"/>
      <c r="L318" s="270"/>
      <c r="M318" s="271"/>
      <c r="N318" s="272"/>
      <c r="O318" s="272"/>
      <c r="P318" s="272"/>
      <c r="Q318" s="272"/>
      <c r="R318" s="272"/>
      <c r="S318" s="272"/>
      <c r="T318" s="27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4" t="s">
        <v>206</v>
      </c>
      <c r="AU318" s="274" t="s">
        <v>92</v>
      </c>
      <c r="AV318" s="13" t="s">
        <v>92</v>
      </c>
      <c r="AW318" s="13" t="s">
        <v>35</v>
      </c>
      <c r="AX318" s="13" t="s">
        <v>82</v>
      </c>
      <c r="AY318" s="274" t="s">
        <v>198</v>
      </c>
    </row>
    <row r="319" spans="1:51" s="14" customFormat="1" ht="12">
      <c r="A319" s="14"/>
      <c r="B319" s="286"/>
      <c r="C319" s="287"/>
      <c r="D319" s="265" t="s">
        <v>206</v>
      </c>
      <c r="E319" s="288" t="s">
        <v>1</v>
      </c>
      <c r="F319" s="289" t="s">
        <v>498</v>
      </c>
      <c r="G319" s="287"/>
      <c r="H319" s="288" t="s">
        <v>1</v>
      </c>
      <c r="I319" s="290"/>
      <c r="J319" s="287"/>
      <c r="K319" s="287"/>
      <c r="L319" s="291"/>
      <c r="M319" s="292"/>
      <c r="N319" s="293"/>
      <c r="O319" s="293"/>
      <c r="P319" s="293"/>
      <c r="Q319" s="293"/>
      <c r="R319" s="293"/>
      <c r="S319" s="293"/>
      <c r="T319" s="29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95" t="s">
        <v>206</v>
      </c>
      <c r="AU319" s="295" t="s">
        <v>92</v>
      </c>
      <c r="AV319" s="14" t="s">
        <v>90</v>
      </c>
      <c r="AW319" s="14" t="s">
        <v>35</v>
      </c>
      <c r="AX319" s="14" t="s">
        <v>82</v>
      </c>
      <c r="AY319" s="295" t="s">
        <v>198</v>
      </c>
    </row>
    <row r="320" spans="1:51" s="13" customFormat="1" ht="12">
      <c r="A320" s="13"/>
      <c r="B320" s="263"/>
      <c r="C320" s="264"/>
      <c r="D320" s="265" t="s">
        <v>206</v>
      </c>
      <c r="E320" s="266" t="s">
        <v>1</v>
      </c>
      <c r="F320" s="267" t="s">
        <v>499</v>
      </c>
      <c r="G320" s="264"/>
      <c r="H320" s="268">
        <v>-9.6</v>
      </c>
      <c r="I320" s="269"/>
      <c r="J320" s="264"/>
      <c r="K320" s="264"/>
      <c r="L320" s="270"/>
      <c r="M320" s="271"/>
      <c r="N320" s="272"/>
      <c r="O320" s="272"/>
      <c r="P320" s="272"/>
      <c r="Q320" s="272"/>
      <c r="R320" s="272"/>
      <c r="S320" s="272"/>
      <c r="T320" s="27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74" t="s">
        <v>206</v>
      </c>
      <c r="AU320" s="274" t="s">
        <v>92</v>
      </c>
      <c r="AV320" s="13" t="s">
        <v>92</v>
      </c>
      <c r="AW320" s="13" t="s">
        <v>35</v>
      </c>
      <c r="AX320" s="13" t="s">
        <v>82</v>
      </c>
      <c r="AY320" s="274" t="s">
        <v>198</v>
      </c>
    </row>
    <row r="321" spans="1:51" s="15" customFormat="1" ht="12">
      <c r="A321" s="15"/>
      <c r="B321" s="296"/>
      <c r="C321" s="297"/>
      <c r="D321" s="265" t="s">
        <v>206</v>
      </c>
      <c r="E321" s="298" t="s">
        <v>1</v>
      </c>
      <c r="F321" s="299" t="s">
        <v>238</v>
      </c>
      <c r="G321" s="297"/>
      <c r="H321" s="300">
        <v>107.015</v>
      </c>
      <c r="I321" s="301"/>
      <c r="J321" s="297"/>
      <c r="K321" s="297"/>
      <c r="L321" s="302"/>
      <c r="M321" s="303"/>
      <c r="N321" s="304"/>
      <c r="O321" s="304"/>
      <c r="P321" s="304"/>
      <c r="Q321" s="304"/>
      <c r="R321" s="304"/>
      <c r="S321" s="304"/>
      <c r="T321" s="30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306" t="s">
        <v>206</v>
      </c>
      <c r="AU321" s="306" t="s">
        <v>92</v>
      </c>
      <c r="AV321" s="15" t="s">
        <v>204</v>
      </c>
      <c r="AW321" s="15" t="s">
        <v>35</v>
      </c>
      <c r="AX321" s="15" t="s">
        <v>90</v>
      </c>
      <c r="AY321" s="306" t="s">
        <v>198</v>
      </c>
    </row>
    <row r="322" spans="1:65" s="2" customFormat="1" ht="24.15" customHeight="1">
      <c r="A322" s="41"/>
      <c r="B322" s="42"/>
      <c r="C322" s="250" t="s">
        <v>500</v>
      </c>
      <c r="D322" s="250" t="s">
        <v>200</v>
      </c>
      <c r="E322" s="251" t="s">
        <v>501</v>
      </c>
      <c r="F322" s="252" t="s">
        <v>502</v>
      </c>
      <c r="G322" s="253" t="s">
        <v>363</v>
      </c>
      <c r="H322" s="254">
        <v>6</v>
      </c>
      <c r="I322" s="255"/>
      <c r="J322" s="256">
        <f>ROUND(I322*H322,2)</f>
        <v>0</v>
      </c>
      <c r="K322" s="257"/>
      <c r="L322" s="44"/>
      <c r="M322" s="258" t="s">
        <v>1</v>
      </c>
      <c r="N322" s="259" t="s">
        <v>47</v>
      </c>
      <c r="O322" s="94"/>
      <c r="P322" s="260">
        <f>O322*H322</f>
        <v>0</v>
      </c>
      <c r="Q322" s="260">
        <v>0.02628</v>
      </c>
      <c r="R322" s="260">
        <f>Q322*H322</f>
        <v>0.15768000000000001</v>
      </c>
      <c r="S322" s="260">
        <v>0</v>
      </c>
      <c r="T322" s="261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62" t="s">
        <v>204</v>
      </c>
      <c r="AT322" s="262" t="s">
        <v>200</v>
      </c>
      <c r="AU322" s="262" t="s">
        <v>92</v>
      </c>
      <c r="AY322" s="18" t="s">
        <v>198</v>
      </c>
      <c r="BE322" s="154">
        <f>IF(N322="základní",J322,0)</f>
        <v>0</v>
      </c>
      <c r="BF322" s="154">
        <f>IF(N322="snížená",J322,0)</f>
        <v>0</v>
      </c>
      <c r="BG322" s="154">
        <f>IF(N322="zákl. přenesená",J322,0)</f>
        <v>0</v>
      </c>
      <c r="BH322" s="154">
        <f>IF(N322="sníž. přenesená",J322,0)</f>
        <v>0</v>
      </c>
      <c r="BI322" s="154">
        <f>IF(N322="nulová",J322,0)</f>
        <v>0</v>
      </c>
      <c r="BJ322" s="18" t="s">
        <v>90</v>
      </c>
      <c r="BK322" s="154">
        <f>ROUND(I322*H322,2)</f>
        <v>0</v>
      </c>
      <c r="BL322" s="18" t="s">
        <v>204</v>
      </c>
      <c r="BM322" s="262" t="s">
        <v>503</v>
      </c>
    </row>
    <row r="323" spans="1:65" s="2" customFormat="1" ht="24.15" customHeight="1">
      <c r="A323" s="41"/>
      <c r="B323" s="42"/>
      <c r="C323" s="250" t="s">
        <v>504</v>
      </c>
      <c r="D323" s="250" t="s">
        <v>200</v>
      </c>
      <c r="E323" s="251" t="s">
        <v>505</v>
      </c>
      <c r="F323" s="252" t="s">
        <v>506</v>
      </c>
      <c r="G323" s="253" t="s">
        <v>363</v>
      </c>
      <c r="H323" s="254">
        <v>2</v>
      </c>
      <c r="I323" s="255"/>
      <c r="J323" s="256">
        <f>ROUND(I323*H323,2)</f>
        <v>0</v>
      </c>
      <c r="K323" s="257"/>
      <c r="L323" s="44"/>
      <c r="M323" s="258" t="s">
        <v>1</v>
      </c>
      <c r="N323" s="259" t="s">
        <v>47</v>
      </c>
      <c r="O323" s="94"/>
      <c r="P323" s="260">
        <f>O323*H323</f>
        <v>0</v>
      </c>
      <c r="Q323" s="260">
        <v>0.03963</v>
      </c>
      <c r="R323" s="260">
        <f>Q323*H323</f>
        <v>0.07926</v>
      </c>
      <c r="S323" s="260">
        <v>0</v>
      </c>
      <c r="T323" s="261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62" t="s">
        <v>204</v>
      </c>
      <c r="AT323" s="262" t="s">
        <v>200</v>
      </c>
      <c r="AU323" s="262" t="s">
        <v>92</v>
      </c>
      <c r="AY323" s="18" t="s">
        <v>198</v>
      </c>
      <c r="BE323" s="154">
        <f>IF(N323="základní",J323,0)</f>
        <v>0</v>
      </c>
      <c r="BF323" s="154">
        <f>IF(N323="snížená",J323,0)</f>
        <v>0</v>
      </c>
      <c r="BG323" s="154">
        <f>IF(N323="zákl. přenesená",J323,0)</f>
        <v>0</v>
      </c>
      <c r="BH323" s="154">
        <f>IF(N323="sníž. přenesená",J323,0)</f>
        <v>0</v>
      </c>
      <c r="BI323" s="154">
        <f>IF(N323="nulová",J323,0)</f>
        <v>0</v>
      </c>
      <c r="BJ323" s="18" t="s">
        <v>90</v>
      </c>
      <c r="BK323" s="154">
        <f>ROUND(I323*H323,2)</f>
        <v>0</v>
      </c>
      <c r="BL323" s="18" t="s">
        <v>204</v>
      </c>
      <c r="BM323" s="262" t="s">
        <v>507</v>
      </c>
    </row>
    <row r="324" spans="1:65" s="2" customFormat="1" ht="21.75" customHeight="1">
      <c r="A324" s="41"/>
      <c r="B324" s="42"/>
      <c r="C324" s="250" t="s">
        <v>508</v>
      </c>
      <c r="D324" s="250" t="s">
        <v>200</v>
      </c>
      <c r="E324" s="251" t="s">
        <v>509</v>
      </c>
      <c r="F324" s="252" t="s">
        <v>510</v>
      </c>
      <c r="G324" s="253" t="s">
        <v>363</v>
      </c>
      <c r="H324" s="254">
        <v>5</v>
      </c>
      <c r="I324" s="255"/>
      <c r="J324" s="256">
        <f>ROUND(I324*H324,2)</f>
        <v>0</v>
      </c>
      <c r="K324" s="257"/>
      <c r="L324" s="44"/>
      <c r="M324" s="258" t="s">
        <v>1</v>
      </c>
      <c r="N324" s="259" t="s">
        <v>47</v>
      </c>
      <c r="O324" s="94"/>
      <c r="P324" s="260">
        <f>O324*H324</f>
        <v>0</v>
      </c>
      <c r="Q324" s="260">
        <v>0.05421</v>
      </c>
      <c r="R324" s="260">
        <f>Q324*H324</f>
        <v>0.27105</v>
      </c>
      <c r="S324" s="260">
        <v>0</v>
      </c>
      <c r="T324" s="261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62" t="s">
        <v>204</v>
      </c>
      <c r="AT324" s="262" t="s">
        <v>200</v>
      </c>
      <c r="AU324" s="262" t="s">
        <v>92</v>
      </c>
      <c r="AY324" s="18" t="s">
        <v>198</v>
      </c>
      <c r="BE324" s="154">
        <f>IF(N324="základní",J324,0)</f>
        <v>0</v>
      </c>
      <c r="BF324" s="154">
        <f>IF(N324="snížená",J324,0)</f>
        <v>0</v>
      </c>
      <c r="BG324" s="154">
        <f>IF(N324="zákl. přenesená",J324,0)</f>
        <v>0</v>
      </c>
      <c r="BH324" s="154">
        <f>IF(N324="sníž. přenesená",J324,0)</f>
        <v>0</v>
      </c>
      <c r="BI324" s="154">
        <f>IF(N324="nulová",J324,0)</f>
        <v>0</v>
      </c>
      <c r="BJ324" s="18" t="s">
        <v>90</v>
      </c>
      <c r="BK324" s="154">
        <f>ROUND(I324*H324,2)</f>
        <v>0</v>
      </c>
      <c r="BL324" s="18" t="s">
        <v>204</v>
      </c>
      <c r="BM324" s="262" t="s">
        <v>511</v>
      </c>
    </row>
    <row r="325" spans="1:51" s="13" customFormat="1" ht="12">
      <c r="A325" s="13"/>
      <c r="B325" s="263"/>
      <c r="C325" s="264"/>
      <c r="D325" s="265" t="s">
        <v>206</v>
      </c>
      <c r="E325" s="266" t="s">
        <v>1</v>
      </c>
      <c r="F325" s="267" t="s">
        <v>512</v>
      </c>
      <c r="G325" s="264"/>
      <c r="H325" s="268">
        <v>5</v>
      </c>
      <c r="I325" s="269"/>
      <c r="J325" s="264"/>
      <c r="K325" s="264"/>
      <c r="L325" s="270"/>
      <c r="M325" s="271"/>
      <c r="N325" s="272"/>
      <c r="O325" s="272"/>
      <c r="P325" s="272"/>
      <c r="Q325" s="272"/>
      <c r="R325" s="272"/>
      <c r="S325" s="272"/>
      <c r="T325" s="27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74" t="s">
        <v>206</v>
      </c>
      <c r="AU325" s="274" t="s">
        <v>92</v>
      </c>
      <c r="AV325" s="13" t="s">
        <v>92</v>
      </c>
      <c r="AW325" s="13" t="s">
        <v>35</v>
      </c>
      <c r="AX325" s="13" t="s">
        <v>90</v>
      </c>
      <c r="AY325" s="274" t="s">
        <v>198</v>
      </c>
    </row>
    <row r="326" spans="1:65" s="2" customFormat="1" ht="24.15" customHeight="1">
      <c r="A326" s="41"/>
      <c r="B326" s="42"/>
      <c r="C326" s="250" t="s">
        <v>513</v>
      </c>
      <c r="D326" s="250" t="s">
        <v>200</v>
      </c>
      <c r="E326" s="251" t="s">
        <v>514</v>
      </c>
      <c r="F326" s="252" t="s">
        <v>515</v>
      </c>
      <c r="G326" s="253" t="s">
        <v>363</v>
      </c>
      <c r="H326" s="254">
        <v>25</v>
      </c>
      <c r="I326" s="255"/>
      <c r="J326" s="256">
        <f>ROUND(I326*H326,2)</f>
        <v>0</v>
      </c>
      <c r="K326" s="257"/>
      <c r="L326" s="44"/>
      <c r="M326" s="258" t="s">
        <v>1</v>
      </c>
      <c r="N326" s="259" t="s">
        <v>47</v>
      </c>
      <c r="O326" s="94"/>
      <c r="P326" s="260">
        <f>O326*H326</f>
        <v>0</v>
      </c>
      <c r="Q326" s="260">
        <v>0.02646</v>
      </c>
      <c r="R326" s="260">
        <f>Q326*H326</f>
        <v>0.6615</v>
      </c>
      <c r="S326" s="260">
        <v>0</v>
      </c>
      <c r="T326" s="261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62" t="s">
        <v>204</v>
      </c>
      <c r="AT326" s="262" t="s">
        <v>200</v>
      </c>
      <c r="AU326" s="262" t="s">
        <v>92</v>
      </c>
      <c r="AY326" s="18" t="s">
        <v>198</v>
      </c>
      <c r="BE326" s="154">
        <f>IF(N326="základní",J326,0)</f>
        <v>0</v>
      </c>
      <c r="BF326" s="154">
        <f>IF(N326="snížená",J326,0)</f>
        <v>0</v>
      </c>
      <c r="BG326" s="154">
        <f>IF(N326="zákl. přenesená",J326,0)</f>
        <v>0</v>
      </c>
      <c r="BH326" s="154">
        <f>IF(N326="sníž. přenesená",J326,0)</f>
        <v>0</v>
      </c>
      <c r="BI326" s="154">
        <f>IF(N326="nulová",J326,0)</f>
        <v>0</v>
      </c>
      <c r="BJ326" s="18" t="s">
        <v>90</v>
      </c>
      <c r="BK326" s="154">
        <f>ROUND(I326*H326,2)</f>
        <v>0</v>
      </c>
      <c r="BL326" s="18" t="s">
        <v>204</v>
      </c>
      <c r="BM326" s="262" t="s">
        <v>516</v>
      </c>
    </row>
    <row r="327" spans="1:51" s="13" customFormat="1" ht="12">
      <c r="A327" s="13"/>
      <c r="B327" s="263"/>
      <c r="C327" s="264"/>
      <c r="D327" s="265" t="s">
        <v>206</v>
      </c>
      <c r="E327" s="266" t="s">
        <v>1</v>
      </c>
      <c r="F327" s="267" t="s">
        <v>517</v>
      </c>
      <c r="G327" s="264"/>
      <c r="H327" s="268">
        <v>25</v>
      </c>
      <c r="I327" s="269"/>
      <c r="J327" s="264"/>
      <c r="K327" s="264"/>
      <c r="L327" s="270"/>
      <c r="M327" s="271"/>
      <c r="N327" s="272"/>
      <c r="O327" s="272"/>
      <c r="P327" s="272"/>
      <c r="Q327" s="272"/>
      <c r="R327" s="272"/>
      <c r="S327" s="272"/>
      <c r="T327" s="27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74" t="s">
        <v>206</v>
      </c>
      <c r="AU327" s="274" t="s">
        <v>92</v>
      </c>
      <c r="AV327" s="13" t="s">
        <v>92</v>
      </c>
      <c r="AW327" s="13" t="s">
        <v>35</v>
      </c>
      <c r="AX327" s="13" t="s">
        <v>90</v>
      </c>
      <c r="AY327" s="274" t="s">
        <v>198</v>
      </c>
    </row>
    <row r="328" spans="1:65" s="2" customFormat="1" ht="24.15" customHeight="1">
      <c r="A328" s="41"/>
      <c r="B328" s="42"/>
      <c r="C328" s="275" t="s">
        <v>518</v>
      </c>
      <c r="D328" s="275" t="s">
        <v>210</v>
      </c>
      <c r="E328" s="276" t="s">
        <v>519</v>
      </c>
      <c r="F328" s="277" t="s">
        <v>520</v>
      </c>
      <c r="G328" s="278" t="s">
        <v>260</v>
      </c>
      <c r="H328" s="279">
        <v>14.4</v>
      </c>
      <c r="I328" s="280"/>
      <c r="J328" s="281">
        <f>ROUND(I328*H328,2)</f>
        <v>0</v>
      </c>
      <c r="K328" s="282"/>
      <c r="L328" s="283"/>
      <c r="M328" s="284" t="s">
        <v>1</v>
      </c>
      <c r="N328" s="285" t="s">
        <v>47</v>
      </c>
      <c r="O328" s="94"/>
      <c r="P328" s="260">
        <f>O328*H328</f>
        <v>0</v>
      </c>
      <c r="Q328" s="260">
        <v>2.65</v>
      </c>
      <c r="R328" s="260">
        <f>Q328*H328</f>
        <v>38.16</v>
      </c>
      <c r="S328" s="260">
        <v>0</v>
      </c>
      <c r="T328" s="261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62" t="s">
        <v>213</v>
      </c>
      <c r="AT328" s="262" t="s">
        <v>210</v>
      </c>
      <c r="AU328" s="262" t="s">
        <v>92</v>
      </c>
      <c r="AY328" s="18" t="s">
        <v>198</v>
      </c>
      <c r="BE328" s="154">
        <f>IF(N328="základní",J328,0)</f>
        <v>0</v>
      </c>
      <c r="BF328" s="154">
        <f>IF(N328="snížená",J328,0)</f>
        <v>0</v>
      </c>
      <c r="BG328" s="154">
        <f>IF(N328="zákl. přenesená",J328,0)</f>
        <v>0</v>
      </c>
      <c r="BH328" s="154">
        <f>IF(N328="sníž. přenesená",J328,0)</f>
        <v>0</v>
      </c>
      <c r="BI328" s="154">
        <f>IF(N328="nulová",J328,0)</f>
        <v>0</v>
      </c>
      <c r="BJ328" s="18" t="s">
        <v>90</v>
      </c>
      <c r="BK328" s="154">
        <f>ROUND(I328*H328,2)</f>
        <v>0</v>
      </c>
      <c r="BL328" s="18" t="s">
        <v>204</v>
      </c>
      <c r="BM328" s="262" t="s">
        <v>521</v>
      </c>
    </row>
    <row r="329" spans="1:51" s="13" customFormat="1" ht="12">
      <c r="A329" s="13"/>
      <c r="B329" s="263"/>
      <c r="C329" s="264"/>
      <c r="D329" s="265" t="s">
        <v>206</v>
      </c>
      <c r="E329" s="266" t="s">
        <v>1</v>
      </c>
      <c r="F329" s="267" t="s">
        <v>522</v>
      </c>
      <c r="G329" s="264"/>
      <c r="H329" s="268">
        <v>14.4</v>
      </c>
      <c r="I329" s="269"/>
      <c r="J329" s="264"/>
      <c r="K329" s="264"/>
      <c r="L329" s="270"/>
      <c r="M329" s="271"/>
      <c r="N329" s="272"/>
      <c r="O329" s="272"/>
      <c r="P329" s="272"/>
      <c r="Q329" s="272"/>
      <c r="R329" s="272"/>
      <c r="S329" s="272"/>
      <c r="T329" s="27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74" t="s">
        <v>206</v>
      </c>
      <c r="AU329" s="274" t="s">
        <v>92</v>
      </c>
      <c r="AV329" s="13" t="s">
        <v>92</v>
      </c>
      <c r="AW329" s="13" t="s">
        <v>35</v>
      </c>
      <c r="AX329" s="13" t="s">
        <v>90</v>
      </c>
      <c r="AY329" s="274" t="s">
        <v>198</v>
      </c>
    </row>
    <row r="330" spans="1:65" s="2" customFormat="1" ht="24.15" customHeight="1">
      <c r="A330" s="41"/>
      <c r="B330" s="42"/>
      <c r="C330" s="250" t="s">
        <v>523</v>
      </c>
      <c r="D330" s="250" t="s">
        <v>200</v>
      </c>
      <c r="E330" s="251" t="s">
        <v>524</v>
      </c>
      <c r="F330" s="252" t="s">
        <v>525</v>
      </c>
      <c r="G330" s="253" t="s">
        <v>203</v>
      </c>
      <c r="H330" s="254">
        <v>43.65</v>
      </c>
      <c r="I330" s="255"/>
      <c r="J330" s="256">
        <f>ROUND(I330*H330,2)</f>
        <v>0</v>
      </c>
      <c r="K330" s="257"/>
      <c r="L330" s="44"/>
      <c r="M330" s="258" t="s">
        <v>1</v>
      </c>
      <c r="N330" s="259" t="s">
        <v>47</v>
      </c>
      <c r="O330" s="94"/>
      <c r="P330" s="260">
        <f>O330*H330</f>
        <v>0</v>
      </c>
      <c r="Q330" s="260">
        <v>0</v>
      </c>
      <c r="R330" s="260">
        <f>Q330*H330</f>
        <v>0</v>
      </c>
      <c r="S330" s="260">
        <v>0</v>
      </c>
      <c r="T330" s="261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62" t="s">
        <v>204</v>
      </c>
      <c r="AT330" s="262" t="s">
        <v>200</v>
      </c>
      <c r="AU330" s="262" t="s">
        <v>92</v>
      </c>
      <c r="AY330" s="18" t="s">
        <v>198</v>
      </c>
      <c r="BE330" s="154">
        <f>IF(N330="základní",J330,0)</f>
        <v>0</v>
      </c>
      <c r="BF330" s="154">
        <f>IF(N330="snížená",J330,0)</f>
        <v>0</v>
      </c>
      <c r="BG330" s="154">
        <f>IF(N330="zákl. přenesená",J330,0)</f>
        <v>0</v>
      </c>
      <c r="BH330" s="154">
        <f>IF(N330="sníž. přenesená",J330,0)</f>
        <v>0</v>
      </c>
      <c r="BI330" s="154">
        <f>IF(N330="nulová",J330,0)</f>
        <v>0</v>
      </c>
      <c r="BJ330" s="18" t="s">
        <v>90</v>
      </c>
      <c r="BK330" s="154">
        <f>ROUND(I330*H330,2)</f>
        <v>0</v>
      </c>
      <c r="BL330" s="18" t="s">
        <v>204</v>
      </c>
      <c r="BM330" s="262" t="s">
        <v>526</v>
      </c>
    </row>
    <row r="331" spans="1:51" s="14" customFormat="1" ht="12">
      <c r="A331" s="14"/>
      <c r="B331" s="286"/>
      <c r="C331" s="287"/>
      <c r="D331" s="265" t="s">
        <v>206</v>
      </c>
      <c r="E331" s="288" t="s">
        <v>1</v>
      </c>
      <c r="F331" s="289" t="s">
        <v>527</v>
      </c>
      <c r="G331" s="287"/>
      <c r="H331" s="288" t="s">
        <v>1</v>
      </c>
      <c r="I331" s="290"/>
      <c r="J331" s="287"/>
      <c r="K331" s="287"/>
      <c r="L331" s="291"/>
      <c r="M331" s="292"/>
      <c r="N331" s="293"/>
      <c r="O331" s="293"/>
      <c r="P331" s="293"/>
      <c r="Q331" s="293"/>
      <c r="R331" s="293"/>
      <c r="S331" s="293"/>
      <c r="T331" s="29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95" t="s">
        <v>206</v>
      </c>
      <c r="AU331" s="295" t="s">
        <v>92</v>
      </c>
      <c r="AV331" s="14" t="s">
        <v>90</v>
      </c>
      <c r="AW331" s="14" t="s">
        <v>35</v>
      </c>
      <c r="AX331" s="14" t="s">
        <v>82</v>
      </c>
      <c r="AY331" s="295" t="s">
        <v>198</v>
      </c>
    </row>
    <row r="332" spans="1:51" s="13" customFormat="1" ht="12">
      <c r="A332" s="13"/>
      <c r="B332" s="263"/>
      <c r="C332" s="264"/>
      <c r="D332" s="265" t="s">
        <v>206</v>
      </c>
      <c r="E332" s="266" t="s">
        <v>1</v>
      </c>
      <c r="F332" s="267" t="s">
        <v>528</v>
      </c>
      <c r="G332" s="264"/>
      <c r="H332" s="268">
        <v>43.65</v>
      </c>
      <c r="I332" s="269"/>
      <c r="J332" s="264"/>
      <c r="K332" s="264"/>
      <c r="L332" s="270"/>
      <c r="M332" s="271"/>
      <c r="N332" s="272"/>
      <c r="O332" s="272"/>
      <c r="P332" s="272"/>
      <c r="Q332" s="272"/>
      <c r="R332" s="272"/>
      <c r="S332" s="272"/>
      <c r="T332" s="27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74" t="s">
        <v>206</v>
      </c>
      <c r="AU332" s="274" t="s">
        <v>92</v>
      </c>
      <c r="AV332" s="13" t="s">
        <v>92</v>
      </c>
      <c r="AW332" s="13" t="s">
        <v>35</v>
      </c>
      <c r="AX332" s="13" t="s">
        <v>90</v>
      </c>
      <c r="AY332" s="274" t="s">
        <v>198</v>
      </c>
    </row>
    <row r="333" spans="1:65" s="2" customFormat="1" ht="37.8" customHeight="1">
      <c r="A333" s="41"/>
      <c r="B333" s="42"/>
      <c r="C333" s="275" t="s">
        <v>529</v>
      </c>
      <c r="D333" s="275" t="s">
        <v>210</v>
      </c>
      <c r="E333" s="276" t="s">
        <v>530</v>
      </c>
      <c r="F333" s="277" t="s">
        <v>531</v>
      </c>
      <c r="G333" s="278" t="s">
        <v>203</v>
      </c>
      <c r="H333" s="279">
        <v>48.015</v>
      </c>
      <c r="I333" s="280"/>
      <c r="J333" s="281">
        <f>ROUND(I333*H333,2)</f>
        <v>0</v>
      </c>
      <c r="K333" s="282"/>
      <c r="L333" s="283"/>
      <c r="M333" s="284" t="s">
        <v>1</v>
      </c>
      <c r="N333" s="285" t="s">
        <v>47</v>
      </c>
      <c r="O333" s="94"/>
      <c r="P333" s="260">
        <f>O333*H333</f>
        <v>0</v>
      </c>
      <c r="Q333" s="260">
        <v>0.0168</v>
      </c>
      <c r="R333" s="260">
        <f>Q333*H333</f>
        <v>0.8066519999999999</v>
      </c>
      <c r="S333" s="260">
        <v>0</v>
      </c>
      <c r="T333" s="261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62" t="s">
        <v>213</v>
      </c>
      <c r="AT333" s="262" t="s">
        <v>210</v>
      </c>
      <c r="AU333" s="262" t="s">
        <v>92</v>
      </c>
      <c r="AY333" s="18" t="s">
        <v>198</v>
      </c>
      <c r="BE333" s="154">
        <f>IF(N333="základní",J333,0)</f>
        <v>0</v>
      </c>
      <c r="BF333" s="154">
        <f>IF(N333="snížená",J333,0)</f>
        <v>0</v>
      </c>
      <c r="BG333" s="154">
        <f>IF(N333="zákl. přenesená",J333,0)</f>
        <v>0</v>
      </c>
      <c r="BH333" s="154">
        <f>IF(N333="sníž. přenesená",J333,0)</f>
        <v>0</v>
      </c>
      <c r="BI333" s="154">
        <f>IF(N333="nulová",J333,0)</f>
        <v>0</v>
      </c>
      <c r="BJ333" s="18" t="s">
        <v>90</v>
      </c>
      <c r="BK333" s="154">
        <f>ROUND(I333*H333,2)</f>
        <v>0</v>
      </c>
      <c r="BL333" s="18" t="s">
        <v>204</v>
      </c>
      <c r="BM333" s="262" t="s">
        <v>532</v>
      </c>
    </row>
    <row r="334" spans="1:51" s="13" customFormat="1" ht="12">
      <c r="A334" s="13"/>
      <c r="B334" s="263"/>
      <c r="C334" s="264"/>
      <c r="D334" s="265" t="s">
        <v>206</v>
      </c>
      <c r="E334" s="266" t="s">
        <v>1</v>
      </c>
      <c r="F334" s="267" t="s">
        <v>533</v>
      </c>
      <c r="G334" s="264"/>
      <c r="H334" s="268">
        <v>48.015</v>
      </c>
      <c r="I334" s="269"/>
      <c r="J334" s="264"/>
      <c r="K334" s="264"/>
      <c r="L334" s="270"/>
      <c r="M334" s="271"/>
      <c r="N334" s="272"/>
      <c r="O334" s="272"/>
      <c r="P334" s="272"/>
      <c r="Q334" s="272"/>
      <c r="R334" s="272"/>
      <c r="S334" s="272"/>
      <c r="T334" s="27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74" t="s">
        <v>206</v>
      </c>
      <c r="AU334" s="274" t="s">
        <v>92</v>
      </c>
      <c r="AV334" s="13" t="s">
        <v>92</v>
      </c>
      <c r="AW334" s="13" t="s">
        <v>35</v>
      </c>
      <c r="AX334" s="13" t="s">
        <v>90</v>
      </c>
      <c r="AY334" s="274" t="s">
        <v>198</v>
      </c>
    </row>
    <row r="335" spans="1:65" s="2" customFormat="1" ht="24.15" customHeight="1">
      <c r="A335" s="41"/>
      <c r="B335" s="42"/>
      <c r="C335" s="250" t="s">
        <v>534</v>
      </c>
      <c r="D335" s="250" t="s">
        <v>200</v>
      </c>
      <c r="E335" s="251" t="s">
        <v>535</v>
      </c>
      <c r="F335" s="252" t="s">
        <v>536</v>
      </c>
      <c r="G335" s="253" t="s">
        <v>203</v>
      </c>
      <c r="H335" s="254">
        <v>90.415</v>
      </c>
      <c r="I335" s="255"/>
      <c r="J335" s="256">
        <f>ROUND(I335*H335,2)</f>
        <v>0</v>
      </c>
      <c r="K335" s="257"/>
      <c r="L335" s="44"/>
      <c r="M335" s="258" t="s">
        <v>1</v>
      </c>
      <c r="N335" s="259" t="s">
        <v>47</v>
      </c>
      <c r="O335" s="94"/>
      <c r="P335" s="260">
        <f>O335*H335</f>
        <v>0</v>
      </c>
      <c r="Q335" s="260">
        <v>0.06166</v>
      </c>
      <c r="R335" s="260">
        <f>Q335*H335</f>
        <v>5.5749889</v>
      </c>
      <c r="S335" s="260">
        <v>0</v>
      </c>
      <c r="T335" s="261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62" t="s">
        <v>204</v>
      </c>
      <c r="AT335" s="262" t="s">
        <v>200</v>
      </c>
      <c r="AU335" s="262" t="s">
        <v>92</v>
      </c>
      <c r="AY335" s="18" t="s">
        <v>198</v>
      </c>
      <c r="BE335" s="154">
        <f>IF(N335="základní",J335,0)</f>
        <v>0</v>
      </c>
      <c r="BF335" s="154">
        <f>IF(N335="snížená",J335,0)</f>
        <v>0</v>
      </c>
      <c r="BG335" s="154">
        <f>IF(N335="zákl. přenesená",J335,0)</f>
        <v>0</v>
      </c>
      <c r="BH335" s="154">
        <f>IF(N335="sníž. přenesená",J335,0)</f>
        <v>0</v>
      </c>
      <c r="BI335" s="154">
        <f>IF(N335="nulová",J335,0)</f>
        <v>0</v>
      </c>
      <c r="BJ335" s="18" t="s">
        <v>90</v>
      </c>
      <c r="BK335" s="154">
        <f>ROUND(I335*H335,2)</f>
        <v>0</v>
      </c>
      <c r="BL335" s="18" t="s">
        <v>204</v>
      </c>
      <c r="BM335" s="262" t="s">
        <v>537</v>
      </c>
    </row>
    <row r="336" spans="1:51" s="13" customFormat="1" ht="12">
      <c r="A336" s="13"/>
      <c r="B336" s="263"/>
      <c r="C336" s="264"/>
      <c r="D336" s="265" t="s">
        <v>206</v>
      </c>
      <c r="E336" s="266" t="s">
        <v>1</v>
      </c>
      <c r="F336" s="267" t="s">
        <v>538</v>
      </c>
      <c r="G336" s="264"/>
      <c r="H336" s="268">
        <v>100.015</v>
      </c>
      <c r="I336" s="269"/>
      <c r="J336" s="264"/>
      <c r="K336" s="264"/>
      <c r="L336" s="270"/>
      <c r="M336" s="271"/>
      <c r="N336" s="272"/>
      <c r="O336" s="272"/>
      <c r="P336" s="272"/>
      <c r="Q336" s="272"/>
      <c r="R336" s="272"/>
      <c r="S336" s="272"/>
      <c r="T336" s="27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74" t="s">
        <v>206</v>
      </c>
      <c r="AU336" s="274" t="s">
        <v>92</v>
      </c>
      <c r="AV336" s="13" t="s">
        <v>92</v>
      </c>
      <c r="AW336" s="13" t="s">
        <v>35</v>
      </c>
      <c r="AX336" s="13" t="s">
        <v>82</v>
      </c>
      <c r="AY336" s="274" t="s">
        <v>198</v>
      </c>
    </row>
    <row r="337" spans="1:51" s="14" customFormat="1" ht="12">
      <c r="A337" s="14"/>
      <c r="B337" s="286"/>
      <c r="C337" s="287"/>
      <c r="D337" s="265" t="s">
        <v>206</v>
      </c>
      <c r="E337" s="288" t="s">
        <v>1</v>
      </c>
      <c r="F337" s="289" t="s">
        <v>498</v>
      </c>
      <c r="G337" s="287"/>
      <c r="H337" s="288" t="s">
        <v>1</v>
      </c>
      <c r="I337" s="290"/>
      <c r="J337" s="287"/>
      <c r="K337" s="287"/>
      <c r="L337" s="291"/>
      <c r="M337" s="292"/>
      <c r="N337" s="293"/>
      <c r="O337" s="293"/>
      <c r="P337" s="293"/>
      <c r="Q337" s="293"/>
      <c r="R337" s="293"/>
      <c r="S337" s="293"/>
      <c r="T337" s="29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95" t="s">
        <v>206</v>
      </c>
      <c r="AU337" s="295" t="s">
        <v>92</v>
      </c>
      <c r="AV337" s="14" t="s">
        <v>90</v>
      </c>
      <c r="AW337" s="14" t="s">
        <v>35</v>
      </c>
      <c r="AX337" s="14" t="s">
        <v>82</v>
      </c>
      <c r="AY337" s="295" t="s">
        <v>198</v>
      </c>
    </row>
    <row r="338" spans="1:51" s="13" customFormat="1" ht="12">
      <c r="A338" s="13"/>
      <c r="B338" s="263"/>
      <c r="C338" s="264"/>
      <c r="D338" s="265" t="s">
        <v>206</v>
      </c>
      <c r="E338" s="266" t="s">
        <v>1</v>
      </c>
      <c r="F338" s="267" t="s">
        <v>539</v>
      </c>
      <c r="G338" s="264"/>
      <c r="H338" s="268">
        <v>-9.6</v>
      </c>
      <c r="I338" s="269"/>
      <c r="J338" s="264"/>
      <c r="K338" s="264"/>
      <c r="L338" s="270"/>
      <c r="M338" s="271"/>
      <c r="N338" s="272"/>
      <c r="O338" s="272"/>
      <c r="P338" s="272"/>
      <c r="Q338" s="272"/>
      <c r="R338" s="272"/>
      <c r="S338" s="272"/>
      <c r="T338" s="27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74" t="s">
        <v>206</v>
      </c>
      <c r="AU338" s="274" t="s">
        <v>92</v>
      </c>
      <c r="AV338" s="13" t="s">
        <v>92</v>
      </c>
      <c r="AW338" s="13" t="s">
        <v>35</v>
      </c>
      <c r="AX338" s="13" t="s">
        <v>82</v>
      </c>
      <c r="AY338" s="274" t="s">
        <v>198</v>
      </c>
    </row>
    <row r="339" spans="1:51" s="15" customFormat="1" ht="12">
      <c r="A339" s="15"/>
      <c r="B339" s="296"/>
      <c r="C339" s="297"/>
      <c r="D339" s="265" t="s">
        <v>206</v>
      </c>
      <c r="E339" s="298" t="s">
        <v>1</v>
      </c>
      <c r="F339" s="299" t="s">
        <v>238</v>
      </c>
      <c r="G339" s="297"/>
      <c r="H339" s="300">
        <v>90.415</v>
      </c>
      <c r="I339" s="301"/>
      <c r="J339" s="297"/>
      <c r="K339" s="297"/>
      <c r="L339" s="302"/>
      <c r="M339" s="303"/>
      <c r="N339" s="304"/>
      <c r="O339" s="304"/>
      <c r="P339" s="304"/>
      <c r="Q339" s="304"/>
      <c r="R339" s="304"/>
      <c r="S339" s="304"/>
      <c r="T339" s="30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306" t="s">
        <v>206</v>
      </c>
      <c r="AU339" s="306" t="s">
        <v>92</v>
      </c>
      <c r="AV339" s="15" t="s">
        <v>204</v>
      </c>
      <c r="AW339" s="15" t="s">
        <v>35</v>
      </c>
      <c r="AX339" s="15" t="s">
        <v>90</v>
      </c>
      <c r="AY339" s="306" t="s">
        <v>198</v>
      </c>
    </row>
    <row r="340" spans="1:65" s="2" customFormat="1" ht="24.15" customHeight="1">
      <c r="A340" s="41"/>
      <c r="B340" s="42"/>
      <c r="C340" s="250" t="s">
        <v>540</v>
      </c>
      <c r="D340" s="250" t="s">
        <v>200</v>
      </c>
      <c r="E340" s="251" t="s">
        <v>541</v>
      </c>
      <c r="F340" s="252" t="s">
        <v>542</v>
      </c>
      <c r="G340" s="253" t="s">
        <v>203</v>
      </c>
      <c r="H340" s="254">
        <v>119.685</v>
      </c>
      <c r="I340" s="255"/>
      <c r="J340" s="256">
        <f>ROUND(I340*H340,2)</f>
        <v>0</v>
      </c>
      <c r="K340" s="257"/>
      <c r="L340" s="44"/>
      <c r="M340" s="258" t="s">
        <v>1</v>
      </c>
      <c r="N340" s="259" t="s">
        <v>47</v>
      </c>
      <c r="O340" s="94"/>
      <c r="P340" s="260">
        <f>O340*H340</f>
        <v>0</v>
      </c>
      <c r="Q340" s="260">
        <v>0.07924</v>
      </c>
      <c r="R340" s="260">
        <f>Q340*H340</f>
        <v>9.4838394</v>
      </c>
      <c r="S340" s="260">
        <v>0</v>
      </c>
      <c r="T340" s="261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62" t="s">
        <v>204</v>
      </c>
      <c r="AT340" s="262" t="s">
        <v>200</v>
      </c>
      <c r="AU340" s="262" t="s">
        <v>92</v>
      </c>
      <c r="AY340" s="18" t="s">
        <v>198</v>
      </c>
      <c r="BE340" s="154">
        <f>IF(N340="základní",J340,0)</f>
        <v>0</v>
      </c>
      <c r="BF340" s="154">
        <f>IF(N340="snížená",J340,0)</f>
        <v>0</v>
      </c>
      <c r="BG340" s="154">
        <f>IF(N340="zákl. přenesená",J340,0)</f>
        <v>0</v>
      </c>
      <c r="BH340" s="154">
        <f>IF(N340="sníž. přenesená",J340,0)</f>
        <v>0</v>
      </c>
      <c r="BI340" s="154">
        <f>IF(N340="nulová",J340,0)</f>
        <v>0</v>
      </c>
      <c r="BJ340" s="18" t="s">
        <v>90</v>
      </c>
      <c r="BK340" s="154">
        <f>ROUND(I340*H340,2)</f>
        <v>0</v>
      </c>
      <c r="BL340" s="18" t="s">
        <v>204</v>
      </c>
      <c r="BM340" s="262" t="s">
        <v>543</v>
      </c>
    </row>
    <row r="341" spans="1:51" s="13" customFormat="1" ht="12">
      <c r="A341" s="13"/>
      <c r="B341" s="263"/>
      <c r="C341" s="264"/>
      <c r="D341" s="265" t="s">
        <v>206</v>
      </c>
      <c r="E341" s="266" t="s">
        <v>1</v>
      </c>
      <c r="F341" s="267" t="s">
        <v>544</v>
      </c>
      <c r="G341" s="264"/>
      <c r="H341" s="268">
        <v>43.575</v>
      </c>
      <c r="I341" s="269"/>
      <c r="J341" s="264"/>
      <c r="K341" s="264"/>
      <c r="L341" s="270"/>
      <c r="M341" s="271"/>
      <c r="N341" s="272"/>
      <c r="O341" s="272"/>
      <c r="P341" s="272"/>
      <c r="Q341" s="272"/>
      <c r="R341" s="272"/>
      <c r="S341" s="272"/>
      <c r="T341" s="27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74" t="s">
        <v>206</v>
      </c>
      <c r="AU341" s="274" t="s">
        <v>92</v>
      </c>
      <c r="AV341" s="13" t="s">
        <v>92</v>
      </c>
      <c r="AW341" s="13" t="s">
        <v>35</v>
      </c>
      <c r="AX341" s="13" t="s">
        <v>82</v>
      </c>
      <c r="AY341" s="274" t="s">
        <v>198</v>
      </c>
    </row>
    <row r="342" spans="1:51" s="14" customFormat="1" ht="12">
      <c r="A342" s="14"/>
      <c r="B342" s="286"/>
      <c r="C342" s="287"/>
      <c r="D342" s="265" t="s">
        <v>206</v>
      </c>
      <c r="E342" s="288" t="s">
        <v>1</v>
      </c>
      <c r="F342" s="289" t="s">
        <v>498</v>
      </c>
      <c r="G342" s="287"/>
      <c r="H342" s="288" t="s">
        <v>1</v>
      </c>
      <c r="I342" s="290"/>
      <c r="J342" s="287"/>
      <c r="K342" s="287"/>
      <c r="L342" s="291"/>
      <c r="M342" s="292"/>
      <c r="N342" s="293"/>
      <c r="O342" s="293"/>
      <c r="P342" s="293"/>
      <c r="Q342" s="293"/>
      <c r="R342" s="293"/>
      <c r="S342" s="293"/>
      <c r="T342" s="29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95" t="s">
        <v>206</v>
      </c>
      <c r="AU342" s="295" t="s">
        <v>92</v>
      </c>
      <c r="AV342" s="14" t="s">
        <v>90</v>
      </c>
      <c r="AW342" s="14" t="s">
        <v>35</v>
      </c>
      <c r="AX342" s="14" t="s">
        <v>82</v>
      </c>
      <c r="AY342" s="295" t="s">
        <v>198</v>
      </c>
    </row>
    <row r="343" spans="1:51" s="13" customFormat="1" ht="12">
      <c r="A343" s="13"/>
      <c r="B343" s="263"/>
      <c r="C343" s="264"/>
      <c r="D343" s="265" t="s">
        <v>206</v>
      </c>
      <c r="E343" s="266" t="s">
        <v>1</v>
      </c>
      <c r="F343" s="267" t="s">
        <v>545</v>
      </c>
      <c r="G343" s="264"/>
      <c r="H343" s="268">
        <v>-2.8</v>
      </c>
      <c r="I343" s="269"/>
      <c r="J343" s="264"/>
      <c r="K343" s="264"/>
      <c r="L343" s="270"/>
      <c r="M343" s="271"/>
      <c r="N343" s="272"/>
      <c r="O343" s="272"/>
      <c r="P343" s="272"/>
      <c r="Q343" s="272"/>
      <c r="R343" s="272"/>
      <c r="S343" s="272"/>
      <c r="T343" s="27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74" t="s">
        <v>206</v>
      </c>
      <c r="AU343" s="274" t="s">
        <v>92</v>
      </c>
      <c r="AV343" s="13" t="s">
        <v>92</v>
      </c>
      <c r="AW343" s="13" t="s">
        <v>35</v>
      </c>
      <c r="AX343" s="13" t="s">
        <v>82</v>
      </c>
      <c r="AY343" s="274" t="s">
        <v>198</v>
      </c>
    </row>
    <row r="344" spans="1:51" s="14" customFormat="1" ht="12">
      <c r="A344" s="14"/>
      <c r="B344" s="286"/>
      <c r="C344" s="287"/>
      <c r="D344" s="265" t="s">
        <v>206</v>
      </c>
      <c r="E344" s="288" t="s">
        <v>1</v>
      </c>
      <c r="F344" s="289" t="s">
        <v>546</v>
      </c>
      <c r="G344" s="287"/>
      <c r="H344" s="288" t="s">
        <v>1</v>
      </c>
      <c r="I344" s="290"/>
      <c r="J344" s="287"/>
      <c r="K344" s="287"/>
      <c r="L344" s="291"/>
      <c r="M344" s="292"/>
      <c r="N344" s="293"/>
      <c r="O344" s="293"/>
      <c r="P344" s="293"/>
      <c r="Q344" s="293"/>
      <c r="R344" s="293"/>
      <c r="S344" s="293"/>
      <c r="T344" s="29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95" t="s">
        <v>206</v>
      </c>
      <c r="AU344" s="295" t="s">
        <v>92</v>
      </c>
      <c r="AV344" s="14" t="s">
        <v>90</v>
      </c>
      <c r="AW344" s="14" t="s">
        <v>35</v>
      </c>
      <c r="AX344" s="14" t="s">
        <v>82</v>
      </c>
      <c r="AY344" s="295" t="s">
        <v>198</v>
      </c>
    </row>
    <row r="345" spans="1:51" s="13" customFormat="1" ht="12">
      <c r="A345" s="13"/>
      <c r="B345" s="263"/>
      <c r="C345" s="264"/>
      <c r="D345" s="265" t="s">
        <v>206</v>
      </c>
      <c r="E345" s="266" t="s">
        <v>1</v>
      </c>
      <c r="F345" s="267" t="s">
        <v>547</v>
      </c>
      <c r="G345" s="264"/>
      <c r="H345" s="268">
        <v>78.91</v>
      </c>
      <c r="I345" s="269"/>
      <c r="J345" s="264"/>
      <c r="K345" s="264"/>
      <c r="L345" s="270"/>
      <c r="M345" s="271"/>
      <c r="N345" s="272"/>
      <c r="O345" s="272"/>
      <c r="P345" s="272"/>
      <c r="Q345" s="272"/>
      <c r="R345" s="272"/>
      <c r="S345" s="272"/>
      <c r="T345" s="27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74" t="s">
        <v>206</v>
      </c>
      <c r="AU345" s="274" t="s">
        <v>92</v>
      </c>
      <c r="AV345" s="13" t="s">
        <v>92</v>
      </c>
      <c r="AW345" s="13" t="s">
        <v>35</v>
      </c>
      <c r="AX345" s="13" t="s">
        <v>82</v>
      </c>
      <c r="AY345" s="274" t="s">
        <v>198</v>
      </c>
    </row>
    <row r="346" spans="1:51" s="15" customFormat="1" ht="12">
      <c r="A346" s="15"/>
      <c r="B346" s="296"/>
      <c r="C346" s="297"/>
      <c r="D346" s="265" t="s">
        <v>206</v>
      </c>
      <c r="E346" s="298" t="s">
        <v>1</v>
      </c>
      <c r="F346" s="299" t="s">
        <v>238</v>
      </c>
      <c r="G346" s="297"/>
      <c r="H346" s="300">
        <v>119.685</v>
      </c>
      <c r="I346" s="301"/>
      <c r="J346" s="297"/>
      <c r="K346" s="297"/>
      <c r="L346" s="302"/>
      <c r="M346" s="303"/>
      <c r="N346" s="304"/>
      <c r="O346" s="304"/>
      <c r="P346" s="304"/>
      <c r="Q346" s="304"/>
      <c r="R346" s="304"/>
      <c r="S346" s="304"/>
      <c r="T346" s="30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306" t="s">
        <v>206</v>
      </c>
      <c r="AU346" s="306" t="s">
        <v>92</v>
      </c>
      <c r="AV346" s="15" t="s">
        <v>204</v>
      </c>
      <c r="AW346" s="15" t="s">
        <v>35</v>
      </c>
      <c r="AX346" s="15" t="s">
        <v>90</v>
      </c>
      <c r="AY346" s="306" t="s">
        <v>198</v>
      </c>
    </row>
    <row r="347" spans="1:65" s="2" customFormat="1" ht="24.15" customHeight="1">
      <c r="A347" s="41"/>
      <c r="B347" s="42"/>
      <c r="C347" s="250" t="s">
        <v>548</v>
      </c>
      <c r="D347" s="250" t="s">
        <v>200</v>
      </c>
      <c r="E347" s="251" t="s">
        <v>549</v>
      </c>
      <c r="F347" s="252" t="s">
        <v>550</v>
      </c>
      <c r="G347" s="253" t="s">
        <v>551</v>
      </c>
      <c r="H347" s="254">
        <v>1263.85</v>
      </c>
      <c r="I347" s="255"/>
      <c r="J347" s="256">
        <f>ROUND(I347*H347,2)</f>
        <v>0</v>
      </c>
      <c r="K347" s="257"/>
      <c r="L347" s="44"/>
      <c r="M347" s="258" t="s">
        <v>1</v>
      </c>
      <c r="N347" s="259" t="s">
        <v>47</v>
      </c>
      <c r="O347" s="94"/>
      <c r="P347" s="260">
        <f>O347*H347</f>
        <v>0</v>
      </c>
      <c r="Q347" s="260">
        <v>0</v>
      </c>
      <c r="R347" s="260">
        <f>Q347*H347</f>
        <v>0</v>
      </c>
      <c r="S347" s="260">
        <v>0</v>
      </c>
      <c r="T347" s="261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62" t="s">
        <v>204</v>
      </c>
      <c r="AT347" s="262" t="s">
        <v>200</v>
      </c>
      <c r="AU347" s="262" t="s">
        <v>92</v>
      </c>
      <c r="AY347" s="18" t="s">
        <v>198</v>
      </c>
      <c r="BE347" s="154">
        <f>IF(N347="základní",J347,0)</f>
        <v>0</v>
      </c>
      <c r="BF347" s="154">
        <f>IF(N347="snížená",J347,0)</f>
        <v>0</v>
      </c>
      <c r="BG347" s="154">
        <f>IF(N347="zákl. přenesená",J347,0)</f>
        <v>0</v>
      </c>
      <c r="BH347" s="154">
        <f>IF(N347="sníž. přenesená",J347,0)</f>
        <v>0</v>
      </c>
      <c r="BI347" s="154">
        <f>IF(N347="nulová",J347,0)</f>
        <v>0</v>
      </c>
      <c r="BJ347" s="18" t="s">
        <v>90</v>
      </c>
      <c r="BK347" s="154">
        <f>ROUND(I347*H347,2)</f>
        <v>0</v>
      </c>
      <c r="BL347" s="18" t="s">
        <v>204</v>
      </c>
      <c r="BM347" s="262" t="s">
        <v>552</v>
      </c>
    </row>
    <row r="348" spans="1:51" s="14" customFormat="1" ht="12">
      <c r="A348" s="14"/>
      <c r="B348" s="286"/>
      <c r="C348" s="287"/>
      <c r="D348" s="265" t="s">
        <v>206</v>
      </c>
      <c r="E348" s="288" t="s">
        <v>1</v>
      </c>
      <c r="F348" s="289" t="s">
        <v>553</v>
      </c>
      <c r="G348" s="287"/>
      <c r="H348" s="288" t="s">
        <v>1</v>
      </c>
      <c r="I348" s="290"/>
      <c r="J348" s="287"/>
      <c r="K348" s="287"/>
      <c r="L348" s="291"/>
      <c r="M348" s="292"/>
      <c r="N348" s="293"/>
      <c r="O348" s="293"/>
      <c r="P348" s="293"/>
      <c r="Q348" s="293"/>
      <c r="R348" s="293"/>
      <c r="S348" s="293"/>
      <c r="T348" s="29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95" t="s">
        <v>206</v>
      </c>
      <c r="AU348" s="295" t="s">
        <v>92</v>
      </c>
      <c r="AV348" s="14" t="s">
        <v>90</v>
      </c>
      <c r="AW348" s="14" t="s">
        <v>35</v>
      </c>
      <c r="AX348" s="14" t="s">
        <v>82</v>
      </c>
      <c r="AY348" s="295" t="s">
        <v>198</v>
      </c>
    </row>
    <row r="349" spans="1:51" s="13" customFormat="1" ht="12">
      <c r="A349" s="13"/>
      <c r="B349" s="263"/>
      <c r="C349" s="264"/>
      <c r="D349" s="265" t="s">
        <v>206</v>
      </c>
      <c r="E349" s="266" t="s">
        <v>1</v>
      </c>
      <c r="F349" s="267" t="s">
        <v>554</v>
      </c>
      <c r="G349" s="264"/>
      <c r="H349" s="268">
        <v>981.25</v>
      </c>
      <c r="I349" s="269"/>
      <c r="J349" s="264"/>
      <c r="K349" s="264"/>
      <c r="L349" s="270"/>
      <c r="M349" s="271"/>
      <c r="N349" s="272"/>
      <c r="O349" s="272"/>
      <c r="P349" s="272"/>
      <c r="Q349" s="272"/>
      <c r="R349" s="272"/>
      <c r="S349" s="272"/>
      <c r="T349" s="27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74" t="s">
        <v>206</v>
      </c>
      <c r="AU349" s="274" t="s">
        <v>92</v>
      </c>
      <c r="AV349" s="13" t="s">
        <v>92</v>
      </c>
      <c r="AW349" s="13" t="s">
        <v>35</v>
      </c>
      <c r="AX349" s="13" t="s">
        <v>82</v>
      </c>
      <c r="AY349" s="274" t="s">
        <v>198</v>
      </c>
    </row>
    <row r="350" spans="1:51" s="14" customFormat="1" ht="12">
      <c r="A350" s="14"/>
      <c r="B350" s="286"/>
      <c r="C350" s="287"/>
      <c r="D350" s="265" t="s">
        <v>206</v>
      </c>
      <c r="E350" s="288" t="s">
        <v>1</v>
      </c>
      <c r="F350" s="289" t="s">
        <v>555</v>
      </c>
      <c r="G350" s="287"/>
      <c r="H350" s="288" t="s">
        <v>1</v>
      </c>
      <c r="I350" s="290"/>
      <c r="J350" s="287"/>
      <c r="K350" s="287"/>
      <c r="L350" s="291"/>
      <c r="M350" s="292"/>
      <c r="N350" s="293"/>
      <c r="O350" s="293"/>
      <c r="P350" s="293"/>
      <c r="Q350" s="293"/>
      <c r="R350" s="293"/>
      <c r="S350" s="293"/>
      <c r="T350" s="29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95" t="s">
        <v>206</v>
      </c>
      <c r="AU350" s="295" t="s">
        <v>92</v>
      </c>
      <c r="AV350" s="14" t="s">
        <v>90</v>
      </c>
      <c r="AW350" s="14" t="s">
        <v>35</v>
      </c>
      <c r="AX350" s="14" t="s">
        <v>82</v>
      </c>
      <c r="AY350" s="295" t="s">
        <v>198</v>
      </c>
    </row>
    <row r="351" spans="1:51" s="13" customFormat="1" ht="12">
      <c r="A351" s="13"/>
      <c r="B351" s="263"/>
      <c r="C351" s="264"/>
      <c r="D351" s="265" t="s">
        <v>206</v>
      </c>
      <c r="E351" s="266" t="s">
        <v>1</v>
      </c>
      <c r="F351" s="267" t="s">
        <v>556</v>
      </c>
      <c r="G351" s="264"/>
      <c r="H351" s="268">
        <v>282.6</v>
      </c>
      <c r="I351" s="269"/>
      <c r="J351" s="264"/>
      <c r="K351" s="264"/>
      <c r="L351" s="270"/>
      <c r="M351" s="271"/>
      <c r="N351" s="272"/>
      <c r="O351" s="272"/>
      <c r="P351" s="272"/>
      <c r="Q351" s="272"/>
      <c r="R351" s="272"/>
      <c r="S351" s="272"/>
      <c r="T351" s="27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74" t="s">
        <v>206</v>
      </c>
      <c r="AU351" s="274" t="s">
        <v>92</v>
      </c>
      <c r="AV351" s="13" t="s">
        <v>92</v>
      </c>
      <c r="AW351" s="13" t="s">
        <v>35</v>
      </c>
      <c r="AX351" s="13" t="s">
        <v>82</v>
      </c>
      <c r="AY351" s="274" t="s">
        <v>198</v>
      </c>
    </row>
    <row r="352" spans="1:51" s="15" customFormat="1" ht="12">
      <c r="A352" s="15"/>
      <c r="B352" s="296"/>
      <c r="C352" s="297"/>
      <c r="D352" s="265" t="s">
        <v>206</v>
      </c>
      <c r="E352" s="298" t="s">
        <v>1</v>
      </c>
      <c r="F352" s="299" t="s">
        <v>238</v>
      </c>
      <c r="G352" s="297"/>
      <c r="H352" s="300">
        <v>1263.85</v>
      </c>
      <c r="I352" s="301"/>
      <c r="J352" s="297"/>
      <c r="K352" s="297"/>
      <c r="L352" s="302"/>
      <c r="M352" s="303"/>
      <c r="N352" s="304"/>
      <c r="O352" s="304"/>
      <c r="P352" s="304"/>
      <c r="Q352" s="304"/>
      <c r="R352" s="304"/>
      <c r="S352" s="304"/>
      <c r="T352" s="30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306" t="s">
        <v>206</v>
      </c>
      <c r="AU352" s="306" t="s">
        <v>92</v>
      </c>
      <c r="AV352" s="15" t="s">
        <v>204</v>
      </c>
      <c r="AW352" s="15" t="s">
        <v>35</v>
      </c>
      <c r="AX352" s="15" t="s">
        <v>90</v>
      </c>
      <c r="AY352" s="306" t="s">
        <v>198</v>
      </c>
    </row>
    <row r="353" spans="1:65" s="2" customFormat="1" ht="21.75" customHeight="1">
      <c r="A353" s="41"/>
      <c r="B353" s="42"/>
      <c r="C353" s="275" t="s">
        <v>557</v>
      </c>
      <c r="D353" s="275" t="s">
        <v>210</v>
      </c>
      <c r="E353" s="276" t="s">
        <v>558</v>
      </c>
      <c r="F353" s="277" t="s">
        <v>559</v>
      </c>
      <c r="G353" s="278" t="s">
        <v>275</v>
      </c>
      <c r="H353" s="279">
        <v>1.327</v>
      </c>
      <c r="I353" s="280"/>
      <c r="J353" s="281">
        <f>ROUND(I353*H353,2)</f>
        <v>0</v>
      </c>
      <c r="K353" s="282"/>
      <c r="L353" s="283"/>
      <c r="M353" s="284" t="s">
        <v>1</v>
      </c>
      <c r="N353" s="285" t="s">
        <v>47</v>
      </c>
      <c r="O353" s="94"/>
      <c r="P353" s="260">
        <f>O353*H353</f>
        <v>0</v>
      </c>
      <c r="Q353" s="260">
        <v>1</v>
      </c>
      <c r="R353" s="260">
        <f>Q353*H353</f>
        <v>1.327</v>
      </c>
      <c r="S353" s="260">
        <v>0</v>
      </c>
      <c r="T353" s="261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62" t="s">
        <v>213</v>
      </c>
      <c r="AT353" s="262" t="s">
        <v>210</v>
      </c>
      <c r="AU353" s="262" t="s">
        <v>92</v>
      </c>
      <c r="AY353" s="18" t="s">
        <v>198</v>
      </c>
      <c r="BE353" s="154">
        <f>IF(N353="základní",J353,0)</f>
        <v>0</v>
      </c>
      <c r="BF353" s="154">
        <f>IF(N353="snížená",J353,0)</f>
        <v>0</v>
      </c>
      <c r="BG353" s="154">
        <f>IF(N353="zákl. přenesená",J353,0)</f>
        <v>0</v>
      </c>
      <c r="BH353" s="154">
        <f>IF(N353="sníž. přenesená",J353,0)</f>
        <v>0</v>
      </c>
      <c r="BI353" s="154">
        <f>IF(N353="nulová",J353,0)</f>
        <v>0</v>
      </c>
      <c r="BJ353" s="18" t="s">
        <v>90</v>
      </c>
      <c r="BK353" s="154">
        <f>ROUND(I353*H353,2)</f>
        <v>0</v>
      </c>
      <c r="BL353" s="18" t="s">
        <v>204</v>
      </c>
      <c r="BM353" s="262" t="s">
        <v>560</v>
      </c>
    </row>
    <row r="354" spans="1:51" s="14" customFormat="1" ht="12">
      <c r="A354" s="14"/>
      <c r="B354" s="286"/>
      <c r="C354" s="287"/>
      <c r="D354" s="265" t="s">
        <v>206</v>
      </c>
      <c r="E354" s="288" t="s">
        <v>1</v>
      </c>
      <c r="F354" s="289" t="s">
        <v>553</v>
      </c>
      <c r="G354" s="287"/>
      <c r="H354" s="288" t="s">
        <v>1</v>
      </c>
      <c r="I354" s="290"/>
      <c r="J354" s="287"/>
      <c r="K354" s="287"/>
      <c r="L354" s="291"/>
      <c r="M354" s="292"/>
      <c r="N354" s="293"/>
      <c r="O354" s="293"/>
      <c r="P354" s="293"/>
      <c r="Q354" s="293"/>
      <c r="R354" s="293"/>
      <c r="S354" s="293"/>
      <c r="T354" s="29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95" t="s">
        <v>206</v>
      </c>
      <c r="AU354" s="295" t="s">
        <v>92</v>
      </c>
      <c r="AV354" s="14" t="s">
        <v>90</v>
      </c>
      <c r="AW354" s="14" t="s">
        <v>35</v>
      </c>
      <c r="AX354" s="14" t="s">
        <v>82</v>
      </c>
      <c r="AY354" s="295" t="s">
        <v>198</v>
      </c>
    </row>
    <row r="355" spans="1:51" s="13" customFormat="1" ht="12">
      <c r="A355" s="13"/>
      <c r="B355" s="263"/>
      <c r="C355" s="264"/>
      <c r="D355" s="265" t="s">
        <v>206</v>
      </c>
      <c r="E355" s="266" t="s">
        <v>1</v>
      </c>
      <c r="F355" s="267" t="s">
        <v>561</v>
      </c>
      <c r="G355" s="264"/>
      <c r="H355" s="268">
        <v>0.981</v>
      </c>
      <c r="I355" s="269"/>
      <c r="J355" s="264"/>
      <c r="K355" s="264"/>
      <c r="L355" s="270"/>
      <c r="M355" s="271"/>
      <c r="N355" s="272"/>
      <c r="O355" s="272"/>
      <c r="P355" s="272"/>
      <c r="Q355" s="272"/>
      <c r="R355" s="272"/>
      <c r="S355" s="272"/>
      <c r="T355" s="27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74" t="s">
        <v>206</v>
      </c>
      <c r="AU355" s="274" t="s">
        <v>92</v>
      </c>
      <c r="AV355" s="13" t="s">
        <v>92</v>
      </c>
      <c r="AW355" s="13" t="s">
        <v>35</v>
      </c>
      <c r="AX355" s="13" t="s">
        <v>82</v>
      </c>
      <c r="AY355" s="274" t="s">
        <v>198</v>
      </c>
    </row>
    <row r="356" spans="1:51" s="14" customFormat="1" ht="12">
      <c r="A356" s="14"/>
      <c r="B356" s="286"/>
      <c r="C356" s="287"/>
      <c r="D356" s="265" t="s">
        <v>206</v>
      </c>
      <c r="E356" s="288" t="s">
        <v>1</v>
      </c>
      <c r="F356" s="289" t="s">
        <v>555</v>
      </c>
      <c r="G356" s="287"/>
      <c r="H356" s="288" t="s">
        <v>1</v>
      </c>
      <c r="I356" s="290"/>
      <c r="J356" s="287"/>
      <c r="K356" s="287"/>
      <c r="L356" s="291"/>
      <c r="M356" s="292"/>
      <c r="N356" s="293"/>
      <c r="O356" s="293"/>
      <c r="P356" s="293"/>
      <c r="Q356" s="293"/>
      <c r="R356" s="293"/>
      <c r="S356" s="293"/>
      <c r="T356" s="29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95" t="s">
        <v>206</v>
      </c>
      <c r="AU356" s="295" t="s">
        <v>92</v>
      </c>
      <c r="AV356" s="14" t="s">
        <v>90</v>
      </c>
      <c r="AW356" s="14" t="s">
        <v>35</v>
      </c>
      <c r="AX356" s="14" t="s">
        <v>82</v>
      </c>
      <c r="AY356" s="295" t="s">
        <v>198</v>
      </c>
    </row>
    <row r="357" spans="1:51" s="13" customFormat="1" ht="12">
      <c r="A357" s="13"/>
      <c r="B357" s="263"/>
      <c r="C357" s="264"/>
      <c r="D357" s="265" t="s">
        <v>206</v>
      </c>
      <c r="E357" s="266" t="s">
        <v>1</v>
      </c>
      <c r="F357" s="267" t="s">
        <v>562</v>
      </c>
      <c r="G357" s="264"/>
      <c r="H357" s="268">
        <v>0.283</v>
      </c>
      <c r="I357" s="269"/>
      <c r="J357" s="264"/>
      <c r="K357" s="264"/>
      <c r="L357" s="270"/>
      <c r="M357" s="271"/>
      <c r="N357" s="272"/>
      <c r="O357" s="272"/>
      <c r="P357" s="272"/>
      <c r="Q357" s="272"/>
      <c r="R357" s="272"/>
      <c r="S357" s="272"/>
      <c r="T357" s="27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74" t="s">
        <v>206</v>
      </c>
      <c r="AU357" s="274" t="s">
        <v>92</v>
      </c>
      <c r="AV357" s="13" t="s">
        <v>92</v>
      </c>
      <c r="AW357" s="13" t="s">
        <v>35</v>
      </c>
      <c r="AX357" s="13" t="s">
        <v>82</v>
      </c>
      <c r="AY357" s="274" t="s">
        <v>198</v>
      </c>
    </row>
    <row r="358" spans="1:51" s="15" customFormat="1" ht="12">
      <c r="A358" s="15"/>
      <c r="B358" s="296"/>
      <c r="C358" s="297"/>
      <c r="D358" s="265" t="s">
        <v>206</v>
      </c>
      <c r="E358" s="298" t="s">
        <v>1</v>
      </c>
      <c r="F358" s="299" t="s">
        <v>238</v>
      </c>
      <c r="G358" s="297"/>
      <c r="H358" s="300">
        <v>1.264</v>
      </c>
      <c r="I358" s="301"/>
      <c r="J358" s="297"/>
      <c r="K358" s="297"/>
      <c r="L358" s="302"/>
      <c r="M358" s="303"/>
      <c r="N358" s="304"/>
      <c r="O358" s="304"/>
      <c r="P358" s="304"/>
      <c r="Q358" s="304"/>
      <c r="R358" s="304"/>
      <c r="S358" s="304"/>
      <c r="T358" s="30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306" t="s">
        <v>206</v>
      </c>
      <c r="AU358" s="306" t="s">
        <v>92</v>
      </c>
      <c r="AV358" s="15" t="s">
        <v>204</v>
      </c>
      <c r="AW358" s="15" t="s">
        <v>35</v>
      </c>
      <c r="AX358" s="15" t="s">
        <v>82</v>
      </c>
      <c r="AY358" s="306" t="s">
        <v>198</v>
      </c>
    </row>
    <row r="359" spans="1:51" s="13" customFormat="1" ht="12">
      <c r="A359" s="13"/>
      <c r="B359" s="263"/>
      <c r="C359" s="264"/>
      <c r="D359" s="265" t="s">
        <v>206</v>
      </c>
      <c r="E359" s="266" t="s">
        <v>1</v>
      </c>
      <c r="F359" s="267" t="s">
        <v>563</v>
      </c>
      <c r="G359" s="264"/>
      <c r="H359" s="268">
        <v>1.327</v>
      </c>
      <c r="I359" s="269"/>
      <c r="J359" s="264"/>
      <c r="K359" s="264"/>
      <c r="L359" s="270"/>
      <c r="M359" s="271"/>
      <c r="N359" s="272"/>
      <c r="O359" s="272"/>
      <c r="P359" s="272"/>
      <c r="Q359" s="272"/>
      <c r="R359" s="272"/>
      <c r="S359" s="272"/>
      <c r="T359" s="27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74" t="s">
        <v>206</v>
      </c>
      <c r="AU359" s="274" t="s">
        <v>92</v>
      </c>
      <c r="AV359" s="13" t="s">
        <v>92</v>
      </c>
      <c r="AW359" s="13" t="s">
        <v>35</v>
      </c>
      <c r="AX359" s="13" t="s">
        <v>90</v>
      </c>
      <c r="AY359" s="274" t="s">
        <v>198</v>
      </c>
    </row>
    <row r="360" spans="1:63" s="12" customFormat="1" ht="22.8" customHeight="1">
      <c r="A360" s="12"/>
      <c r="B360" s="236"/>
      <c r="C360" s="237"/>
      <c r="D360" s="238" t="s">
        <v>81</v>
      </c>
      <c r="E360" s="318" t="s">
        <v>204</v>
      </c>
      <c r="F360" s="318" t="s">
        <v>564</v>
      </c>
      <c r="G360" s="237"/>
      <c r="H360" s="237"/>
      <c r="I360" s="240"/>
      <c r="J360" s="319">
        <f>BK360</f>
        <v>0</v>
      </c>
      <c r="K360" s="237"/>
      <c r="L360" s="242"/>
      <c r="M360" s="243"/>
      <c r="N360" s="244"/>
      <c r="O360" s="244"/>
      <c r="P360" s="245">
        <f>SUM(P361:P399)</f>
        <v>0</v>
      </c>
      <c r="Q360" s="244"/>
      <c r="R360" s="245">
        <f>SUM(R361:R399)</f>
        <v>383.98800775</v>
      </c>
      <c r="S360" s="244"/>
      <c r="T360" s="246">
        <f>SUM(T361:T399)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47" t="s">
        <v>90</v>
      </c>
      <c r="AT360" s="248" t="s">
        <v>81</v>
      </c>
      <c r="AU360" s="248" t="s">
        <v>90</v>
      </c>
      <c r="AY360" s="247" t="s">
        <v>198</v>
      </c>
      <c r="BK360" s="249">
        <f>SUM(BK361:BK399)</f>
        <v>0</v>
      </c>
    </row>
    <row r="361" spans="1:65" s="2" customFormat="1" ht="37.8" customHeight="1">
      <c r="A361" s="41"/>
      <c r="B361" s="42"/>
      <c r="C361" s="250" t="s">
        <v>565</v>
      </c>
      <c r="D361" s="250" t="s">
        <v>200</v>
      </c>
      <c r="E361" s="251" t="s">
        <v>566</v>
      </c>
      <c r="F361" s="252" t="s">
        <v>567</v>
      </c>
      <c r="G361" s="253" t="s">
        <v>219</v>
      </c>
      <c r="H361" s="254">
        <v>228.88</v>
      </c>
      <c r="I361" s="255"/>
      <c r="J361" s="256">
        <f>ROUND(I361*H361,2)</f>
        <v>0</v>
      </c>
      <c r="K361" s="257"/>
      <c r="L361" s="44"/>
      <c r="M361" s="258" t="s">
        <v>1</v>
      </c>
      <c r="N361" s="259" t="s">
        <v>47</v>
      </c>
      <c r="O361" s="94"/>
      <c r="P361" s="260">
        <f>O361*H361</f>
        <v>0</v>
      </c>
      <c r="Q361" s="260">
        <v>0</v>
      </c>
      <c r="R361" s="260">
        <f>Q361*H361</f>
        <v>0</v>
      </c>
      <c r="S361" s="260">
        <v>0</v>
      </c>
      <c r="T361" s="261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62" t="s">
        <v>204</v>
      </c>
      <c r="AT361" s="262" t="s">
        <v>200</v>
      </c>
      <c r="AU361" s="262" t="s">
        <v>92</v>
      </c>
      <c r="AY361" s="18" t="s">
        <v>198</v>
      </c>
      <c r="BE361" s="154">
        <f>IF(N361="základní",J361,0)</f>
        <v>0</v>
      </c>
      <c r="BF361" s="154">
        <f>IF(N361="snížená",J361,0)</f>
        <v>0</v>
      </c>
      <c r="BG361" s="154">
        <f>IF(N361="zákl. přenesená",J361,0)</f>
        <v>0</v>
      </c>
      <c r="BH361" s="154">
        <f>IF(N361="sníž. přenesená",J361,0)</f>
        <v>0</v>
      </c>
      <c r="BI361" s="154">
        <f>IF(N361="nulová",J361,0)</f>
        <v>0</v>
      </c>
      <c r="BJ361" s="18" t="s">
        <v>90</v>
      </c>
      <c r="BK361" s="154">
        <f>ROUND(I361*H361,2)</f>
        <v>0</v>
      </c>
      <c r="BL361" s="18" t="s">
        <v>204</v>
      </c>
      <c r="BM361" s="262" t="s">
        <v>568</v>
      </c>
    </row>
    <row r="362" spans="1:51" s="14" customFormat="1" ht="12">
      <c r="A362" s="14"/>
      <c r="B362" s="286"/>
      <c r="C362" s="287"/>
      <c r="D362" s="265" t="s">
        <v>206</v>
      </c>
      <c r="E362" s="288" t="s">
        <v>1</v>
      </c>
      <c r="F362" s="289" t="s">
        <v>569</v>
      </c>
      <c r="G362" s="287"/>
      <c r="H362" s="288" t="s">
        <v>1</v>
      </c>
      <c r="I362" s="290"/>
      <c r="J362" s="287"/>
      <c r="K362" s="287"/>
      <c r="L362" s="291"/>
      <c r="M362" s="292"/>
      <c r="N362" s="293"/>
      <c r="O362" s="293"/>
      <c r="P362" s="293"/>
      <c r="Q362" s="293"/>
      <c r="R362" s="293"/>
      <c r="S362" s="293"/>
      <c r="T362" s="29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95" t="s">
        <v>206</v>
      </c>
      <c r="AU362" s="295" t="s">
        <v>92</v>
      </c>
      <c r="AV362" s="14" t="s">
        <v>90</v>
      </c>
      <c r="AW362" s="14" t="s">
        <v>35</v>
      </c>
      <c r="AX362" s="14" t="s">
        <v>82</v>
      </c>
      <c r="AY362" s="295" t="s">
        <v>198</v>
      </c>
    </row>
    <row r="363" spans="1:51" s="13" customFormat="1" ht="12">
      <c r="A363" s="13"/>
      <c r="B363" s="263"/>
      <c r="C363" s="264"/>
      <c r="D363" s="265" t="s">
        <v>206</v>
      </c>
      <c r="E363" s="266" t="s">
        <v>1</v>
      </c>
      <c r="F363" s="267" t="s">
        <v>570</v>
      </c>
      <c r="G363" s="264"/>
      <c r="H363" s="268">
        <v>134.2</v>
      </c>
      <c r="I363" s="269"/>
      <c r="J363" s="264"/>
      <c r="K363" s="264"/>
      <c r="L363" s="270"/>
      <c r="M363" s="271"/>
      <c r="N363" s="272"/>
      <c r="O363" s="272"/>
      <c r="P363" s="272"/>
      <c r="Q363" s="272"/>
      <c r="R363" s="272"/>
      <c r="S363" s="272"/>
      <c r="T363" s="27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74" t="s">
        <v>206</v>
      </c>
      <c r="AU363" s="274" t="s">
        <v>92</v>
      </c>
      <c r="AV363" s="13" t="s">
        <v>92</v>
      </c>
      <c r="AW363" s="13" t="s">
        <v>35</v>
      </c>
      <c r="AX363" s="13" t="s">
        <v>82</v>
      </c>
      <c r="AY363" s="274" t="s">
        <v>198</v>
      </c>
    </row>
    <row r="364" spans="1:51" s="13" customFormat="1" ht="12">
      <c r="A364" s="13"/>
      <c r="B364" s="263"/>
      <c r="C364" s="264"/>
      <c r="D364" s="265" t="s">
        <v>206</v>
      </c>
      <c r="E364" s="266" t="s">
        <v>1</v>
      </c>
      <c r="F364" s="267" t="s">
        <v>571</v>
      </c>
      <c r="G364" s="264"/>
      <c r="H364" s="268">
        <v>94.68</v>
      </c>
      <c r="I364" s="269"/>
      <c r="J364" s="264"/>
      <c r="K364" s="264"/>
      <c r="L364" s="270"/>
      <c r="M364" s="271"/>
      <c r="N364" s="272"/>
      <c r="O364" s="272"/>
      <c r="P364" s="272"/>
      <c r="Q364" s="272"/>
      <c r="R364" s="272"/>
      <c r="S364" s="272"/>
      <c r="T364" s="27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74" t="s">
        <v>206</v>
      </c>
      <c r="AU364" s="274" t="s">
        <v>92</v>
      </c>
      <c r="AV364" s="13" t="s">
        <v>92</v>
      </c>
      <c r="AW364" s="13" t="s">
        <v>35</v>
      </c>
      <c r="AX364" s="13" t="s">
        <v>82</v>
      </c>
      <c r="AY364" s="274" t="s">
        <v>198</v>
      </c>
    </row>
    <row r="365" spans="1:51" s="15" customFormat="1" ht="12">
      <c r="A365" s="15"/>
      <c r="B365" s="296"/>
      <c r="C365" s="297"/>
      <c r="D365" s="265" t="s">
        <v>206</v>
      </c>
      <c r="E365" s="298" t="s">
        <v>1</v>
      </c>
      <c r="F365" s="299" t="s">
        <v>238</v>
      </c>
      <c r="G365" s="297"/>
      <c r="H365" s="300">
        <v>228.88</v>
      </c>
      <c r="I365" s="301"/>
      <c r="J365" s="297"/>
      <c r="K365" s="297"/>
      <c r="L365" s="302"/>
      <c r="M365" s="303"/>
      <c r="N365" s="304"/>
      <c r="O365" s="304"/>
      <c r="P365" s="304"/>
      <c r="Q365" s="304"/>
      <c r="R365" s="304"/>
      <c r="S365" s="304"/>
      <c r="T365" s="30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306" t="s">
        <v>206</v>
      </c>
      <c r="AU365" s="306" t="s">
        <v>92</v>
      </c>
      <c r="AV365" s="15" t="s">
        <v>204</v>
      </c>
      <c r="AW365" s="15" t="s">
        <v>35</v>
      </c>
      <c r="AX365" s="15" t="s">
        <v>90</v>
      </c>
      <c r="AY365" s="306" t="s">
        <v>198</v>
      </c>
    </row>
    <row r="366" spans="1:65" s="2" customFormat="1" ht="44.25" customHeight="1">
      <c r="A366" s="41"/>
      <c r="B366" s="42"/>
      <c r="C366" s="250" t="s">
        <v>572</v>
      </c>
      <c r="D366" s="250" t="s">
        <v>200</v>
      </c>
      <c r="E366" s="251" t="s">
        <v>573</v>
      </c>
      <c r="F366" s="252" t="s">
        <v>574</v>
      </c>
      <c r="G366" s="253" t="s">
        <v>219</v>
      </c>
      <c r="H366" s="254">
        <v>4806.48</v>
      </c>
      <c r="I366" s="255"/>
      <c r="J366" s="256">
        <f>ROUND(I366*H366,2)</f>
        <v>0</v>
      </c>
      <c r="K366" s="257"/>
      <c r="L366" s="44"/>
      <c r="M366" s="258" t="s">
        <v>1</v>
      </c>
      <c r="N366" s="259" t="s">
        <v>47</v>
      </c>
      <c r="O366" s="94"/>
      <c r="P366" s="260">
        <f>O366*H366</f>
        <v>0</v>
      </c>
      <c r="Q366" s="260">
        <v>0</v>
      </c>
      <c r="R366" s="260">
        <f>Q366*H366</f>
        <v>0</v>
      </c>
      <c r="S366" s="260">
        <v>0</v>
      </c>
      <c r="T366" s="261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62" t="s">
        <v>204</v>
      </c>
      <c r="AT366" s="262" t="s">
        <v>200</v>
      </c>
      <c r="AU366" s="262" t="s">
        <v>92</v>
      </c>
      <c r="AY366" s="18" t="s">
        <v>198</v>
      </c>
      <c r="BE366" s="154">
        <f>IF(N366="základní",J366,0)</f>
        <v>0</v>
      </c>
      <c r="BF366" s="154">
        <f>IF(N366="snížená",J366,0)</f>
        <v>0</v>
      </c>
      <c r="BG366" s="154">
        <f>IF(N366="zákl. přenesená",J366,0)</f>
        <v>0</v>
      </c>
      <c r="BH366" s="154">
        <f>IF(N366="sníž. přenesená",J366,0)</f>
        <v>0</v>
      </c>
      <c r="BI366" s="154">
        <f>IF(N366="nulová",J366,0)</f>
        <v>0</v>
      </c>
      <c r="BJ366" s="18" t="s">
        <v>90</v>
      </c>
      <c r="BK366" s="154">
        <f>ROUND(I366*H366,2)</f>
        <v>0</v>
      </c>
      <c r="BL366" s="18" t="s">
        <v>204</v>
      </c>
      <c r="BM366" s="262" t="s">
        <v>575</v>
      </c>
    </row>
    <row r="367" spans="1:51" s="13" customFormat="1" ht="12">
      <c r="A367" s="13"/>
      <c r="B367" s="263"/>
      <c r="C367" s="264"/>
      <c r="D367" s="265" t="s">
        <v>206</v>
      </c>
      <c r="E367" s="266" t="s">
        <v>1</v>
      </c>
      <c r="F367" s="267" t="s">
        <v>576</v>
      </c>
      <c r="G367" s="264"/>
      <c r="H367" s="268">
        <v>4806.48</v>
      </c>
      <c r="I367" s="269"/>
      <c r="J367" s="264"/>
      <c r="K367" s="264"/>
      <c r="L367" s="270"/>
      <c r="M367" s="271"/>
      <c r="N367" s="272"/>
      <c r="O367" s="272"/>
      <c r="P367" s="272"/>
      <c r="Q367" s="272"/>
      <c r="R367" s="272"/>
      <c r="S367" s="272"/>
      <c r="T367" s="27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74" t="s">
        <v>206</v>
      </c>
      <c r="AU367" s="274" t="s">
        <v>92</v>
      </c>
      <c r="AV367" s="13" t="s">
        <v>92</v>
      </c>
      <c r="AW367" s="13" t="s">
        <v>35</v>
      </c>
      <c r="AX367" s="13" t="s">
        <v>90</v>
      </c>
      <c r="AY367" s="274" t="s">
        <v>198</v>
      </c>
    </row>
    <row r="368" spans="1:65" s="2" customFormat="1" ht="37.8" customHeight="1">
      <c r="A368" s="41"/>
      <c r="B368" s="42"/>
      <c r="C368" s="250" t="s">
        <v>577</v>
      </c>
      <c r="D368" s="250" t="s">
        <v>200</v>
      </c>
      <c r="E368" s="251" t="s">
        <v>578</v>
      </c>
      <c r="F368" s="252" t="s">
        <v>579</v>
      </c>
      <c r="G368" s="253" t="s">
        <v>219</v>
      </c>
      <c r="H368" s="254">
        <v>228.88</v>
      </c>
      <c r="I368" s="255"/>
      <c r="J368" s="256">
        <f>ROUND(I368*H368,2)</f>
        <v>0</v>
      </c>
      <c r="K368" s="257"/>
      <c r="L368" s="44"/>
      <c r="M368" s="258" t="s">
        <v>1</v>
      </c>
      <c r="N368" s="259" t="s">
        <v>47</v>
      </c>
      <c r="O368" s="94"/>
      <c r="P368" s="260">
        <f>O368*H368</f>
        <v>0</v>
      </c>
      <c r="Q368" s="260">
        <v>0</v>
      </c>
      <c r="R368" s="260">
        <f>Q368*H368</f>
        <v>0</v>
      </c>
      <c r="S368" s="260">
        <v>0</v>
      </c>
      <c r="T368" s="261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62" t="s">
        <v>204</v>
      </c>
      <c r="AT368" s="262" t="s">
        <v>200</v>
      </c>
      <c r="AU368" s="262" t="s">
        <v>92</v>
      </c>
      <c r="AY368" s="18" t="s">
        <v>198</v>
      </c>
      <c r="BE368" s="154">
        <f>IF(N368="základní",J368,0)</f>
        <v>0</v>
      </c>
      <c r="BF368" s="154">
        <f>IF(N368="snížená",J368,0)</f>
        <v>0</v>
      </c>
      <c r="BG368" s="154">
        <f>IF(N368="zákl. přenesená",J368,0)</f>
        <v>0</v>
      </c>
      <c r="BH368" s="154">
        <f>IF(N368="sníž. přenesená",J368,0)</f>
        <v>0</v>
      </c>
      <c r="BI368" s="154">
        <f>IF(N368="nulová",J368,0)</f>
        <v>0</v>
      </c>
      <c r="BJ368" s="18" t="s">
        <v>90</v>
      </c>
      <c r="BK368" s="154">
        <f>ROUND(I368*H368,2)</f>
        <v>0</v>
      </c>
      <c r="BL368" s="18" t="s">
        <v>204</v>
      </c>
      <c r="BM368" s="262" t="s">
        <v>580</v>
      </c>
    </row>
    <row r="369" spans="1:65" s="2" customFormat="1" ht="33" customHeight="1">
      <c r="A369" s="41"/>
      <c r="B369" s="42"/>
      <c r="C369" s="250" t="s">
        <v>581</v>
      </c>
      <c r="D369" s="250" t="s">
        <v>200</v>
      </c>
      <c r="E369" s="251" t="s">
        <v>582</v>
      </c>
      <c r="F369" s="252" t="s">
        <v>583</v>
      </c>
      <c r="G369" s="253" t="s">
        <v>363</v>
      </c>
      <c r="H369" s="254">
        <v>5</v>
      </c>
      <c r="I369" s="255"/>
      <c r="J369" s="256">
        <f>ROUND(I369*H369,2)</f>
        <v>0</v>
      </c>
      <c r="K369" s="257"/>
      <c r="L369" s="44"/>
      <c r="M369" s="258" t="s">
        <v>1</v>
      </c>
      <c r="N369" s="259" t="s">
        <v>47</v>
      </c>
      <c r="O369" s="94"/>
      <c r="P369" s="260">
        <f>O369*H369</f>
        <v>0</v>
      </c>
      <c r="Q369" s="260">
        <v>0.12901</v>
      </c>
      <c r="R369" s="260">
        <f>Q369*H369</f>
        <v>0.6450500000000001</v>
      </c>
      <c r="S369" s="260">
        <v>0</v>
      </c>
      <c r="T369" s="261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62" t="s">
        <v>204</v>
      </c>
      <c r="AT369" s="262" t="s">
        <v>200</v>
      </c>
      <c r="AU369" s="262" t="s">
        <v>92</v>
      </c>
      <c r="AY369" s="18" t="s">
        <v>198</v>
      </c>
      <c r="BE369" s="154">
        <f>IF(N369="základní",J369,0)</f>
        <v>0</v>
      </c>
      <c r="BF369" s="154">
        <f>IF(N369="snížená",J369,0)</f>
        <v>0</v>
      </c>
      <c r="BG369" s="154">
        <f>IF(N369="zákl. přenesená",J369,0)</f>
        <v>0</v>
      </c>
      <c r="BH369" s="154">
        <f>IF(N369="sníž. přenesená",J369,0)</f>
        <v>0</v>
      </c>
      <c r="BI369" s="154">
        <f>IF(N369="nulová",J369,0)</f>
        <v>0</v>
      </c>
      <c r="BJ369" s="18" t="s">
        <v>90</v>
      </c>
      <c r="BK369" s="154">
        <f>ROUND(I369*H369,2)</f>
        <v>0</v>
      </c>
      <c r="BL369" s="18" t="s">
        <v>204</v>
      </c>
      <c r="BM369" s="262" t="s">
        <v>584</v>
      </c>
    </row>
    <row r="370" spans="1:51" s="13" customFormat="1" ht="12">
      <c r="A370" s="13"/>
      <c r="B370" s="263"/>
      <c r="C370" s="264"/>
      <c r="D370" s="265" t="s">
        <v>206</v>
      </c>
      <c r="E370" s="266" t="s">
        <v>1</v>
      </c>
      <c r="F370" s="267" t="s">
        <v>585</v>
      </c>
      <c r="G370" s="264"/>
      <c r="H370" s="268">
        <v>5</v>
      </c>
      <c r="I370" s="269"/>
      <c r="J370" s="264"/>
      <c r="K370" s="264"/>
      <c r="L370" s="270"/>
      <c r="M370" s="271"/>
      <c r="N370" s="272"/>
      <c r="O370" s="272"/>
      <c r="P370" s="272"/>
      <c r="Q370" s="272"/>
      <c r="R370" s="272"/>
      <c r="S370" s="272"/>
      <c r="T370" s="27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74" t="s">
        <v>206</v>
      </c>
      <c r="AU370" s="274" t="s">
        <v>92</v>
      </c>
      <c r="AV370" s="13" t="s">
        <v>92</v>
      </c>
      <c r="AW370" s="13" t="s">
        <v>35</v>
      </c>
      <c r="AX370" s="13" t="s">
        <v>90</v>
      </c>
      <c r="AY370" s="274" t="s">
        <v>198</v>
      </c>
    </row>
    <row r="371" spans="1:65" s="2" customFormat="1" ht="33" customHeight="1">
      <c r="A371" s="41"/>
      <c r="B371" s="42"/>
      <c r="C371" s="250" t="s">
        <v>586</v>
      </c>
      <c r="D371" s="250" t="s">
        <v>200</v>
      </c>
      <c r="E371" s="251" t="s">
        <v>587</v>
      </c>
      <c r="F371" s="252" t="s">
        <v>588</v>
      </c>
      <c r="G371" s="253" t="s">
        <v>363</v>
      </c>
      <c r="H371" s="254">
        <v>5</v>
      </c>
      <c r="I371" s="255"/>
      <c r="J371" s="256">
        <f>ROUND(I371*H371,2)</f>
        <v>0</v>
      </c>
      <c r="K371" s="257"/>
      <c r="L371" s="44"/>
      <c r="M371" s="258" t="s">
        <v>1</v>
      </c>
      <c r="N371" s="259" t="s">
        <v>47</v>
      </c>
      <c r="O371" s="94"/>
      <c r="P371" s="260">
        <f>O371*H371</f>
        <v>0</v>
      </c>
      <c r="Q371" s="260">
        <v>0.14805</v>
      </c>
      <c r="R371" s="260">
        <f>Q371*H371</f>
        <v>0.74025</v>
      </c>
      <c r="S371" s="260">
        <v>0</v>
      </c>
      <c r="T371" s="261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62" t="s">
        <v>204</v>
      </c>
      <c r="AT371" s="262" t="s">
        <v>200</v>
      </c>
      <c r="AU371" s="262" t="s">
        <v>92</v>
      </c>
      <c r="AY371" s="18" t="s">
        <v>198</v>
      </c>
      <c r="BE371" s="154">
        <f>IF(N371="základní",J371,0)</f>
        <v>0</v>
      </c>
      <c r="BF371" s="154">
        <f>IF(N371="snížená",J371,0)</f>
        <v>0</v>
      </c>
      <c r="BG371" s="154">
        <f>IF(N371="zákl. přenesená",J371,0)</f>
        <v>0</v>
      </c>
      <c r="BH371" s="154">
        <f>IF(N371="sníž. přenesená",J371,0)</f>
        <v>0</v>
      </c>
      <c r="BI371" s="154">
        <f>IF(N371="nulová",J371,0)</f>
        <v>0</v>
      </c>
      <c r="BJ371" s="18" t="s">
        <v>90</v>
      </c>
      <c r="BK371" s="154">
        <f>ROUND(I371*H371,2)</f>
        <v>0</v>
      </c>
      <c r="BL371" s="18" t="s">
        <v>204</v>
      </c>
      <c r="BM371" s="262" t="s">
        <v>589</v>
      </c>
    </row>
    <row r="372" spans="1:51" s="13" customFormat="1" ht="12">
      <c r="A372" s="13"/>
      <c r="B372" s="263"/>
      <c r="C372" s="264"/>
      <c r="D372" s="265" t="s">
        <v>206</v>
      </c>
      <c r="E372" s="266" t="s">
        <v>1</v>
      </c>
      <c r="F372" s="267" t="s">
        <v>585</v>
      </c>
      <c r="G372" s="264"/>
      <c r="H372" s="268">
        <v>5</v>
      </c>
      <c r="I372" s="269"/>
      <c r="J372" s="264"/>
      <c r="K372" s="264"/>
      <c r="L372" s="270"/>
      <c r="M372" s="271"/>
      <c r="N372" s="272"/>
      <c r="O372" s="272"/>
      <c r="P372" s="272"/>
      <c r="Q372" s="272"/>
      <c r="R372" s="272"/>
      <c r="S372" s="272"/>
      <c r="T372" s="27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74" t="s">
        <v>206</v>
      </c>
      <c r="AU372" s="274" t="s">
        <v>92</v>
      </c>
      <c r="AV372" s="13" t="s">
        <v>92</v>
      </c>
      <c r="AW372" s="13" t="s">
        <v>35</v>
      </c>
      <c r="AX372" s="13" t="s">
        <v>90</v>
      </c>
      <c r="AY372" s="274" t="s">
        <v>198</v>
      </c>
    </row>
    <row r="373" spans="1:65" s="2" customFormat="1" ht="33" customHeight="1">
      <c r="A373" s="41"/>
      <c r="B373" s="42"/>
      <c r="C373" s="250" t="s">
        <v>590</v>
      </c>
      <c r="D373" s="250" t="s">
        <v>200</v>
      </c>
      <c r="E373" s="251" t="s">
        <v>591</v>
      </c>
      <c r="F373" s="252" t="s">
        <v>592</v>
      </c>
      <c r="G373" s="253" t="s">
        <v>363</v>
      </c>
      <c r="H373" s="254">
        <v>29</v>
      </c>
      <c r="I373" s="255"/>
      <c r="J373" s="256">
        <f>ROUND(I373*H373,2)</f>
        <v>0</v>
      </c>
      <c r="K373" s="257"/>
      <c r="L373" s="44"/>
      <c r="M373" s="258" t="s">
        <v>1</v>
      </c>
      <c r="N373" s="259" t="s">
        <v>47</v>
      </c>
      <c r="O373" s="94"/>
      <c r="P373" s="260">
        <f>O373*H373</f>
        <v>0</v>
      </c>
      <c r="Q373" s="260">
        <v>0.17076</v>
      </c>
      <c r="R373" s="260">
        <f>Q373*H373</f>
        <v>4.95204</v>
      </c>
      <c r="S373" s="260">
        <v>0</v>
      </c>
      <c r="T373" s="261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62" t="s">
        <v>204</v>
      </c>
      <c r="AT373" s="262" t="s">
        <v>200</v>
      </c>
      <c r="AU373" s="262" t="s">
        <v>92</v>
      </c>
      <c r="AY373" s="18" t="s">
        <v>198</v>
      </c>
      <c r="BE373" s="154">
        <f>IF(N373="základní",J373,0)</f>
        <v>0</v>
      </c>
      <c r="BF373" s="154">
        <f>IF(N373="snížená",J373,0)</f>
        <v>0</v>
      </c>
      <c r="BG373" s="154">
        <f>IF(N373="zákl. přenesená",J373,0)</f>
        <v>0</v>
      </c>
      <c r="BH373" s="154">
        <f>IF(N373="sníž. přenesená",J373,0)</f>
        <v>0</v>
      </c>
      <c r="BI373" s="154">
        <f>IF(N373="nulová",J373,0)</f>
        <v>0</v>
      </c>
      <c r="BJ373" s="18" t="s">
        <v>90</v>
      </c>
      <c r="BK373" s="154">
        <f>ROUND(I373*H373,2)</f>
        <v>0</v>
      </c>
      <c r="BL373" s="18" t="s">
        <v>204</v>
      </c>
      <c r="BM373" s="262" t="s">
        <v>593</v>
      </c>
    </row>
    <row r="374" spans="1:51" s="13" customFormat="1" ht="12">
      <c r="A374" s="13"/>
      <c r="B374" s="263"/>
      <c r="C374" s="264"/>
      <c r="D374" s="265" t="s">
        <v>206</v>
      </c>
      <c r="E374" s="266" t="s">
        <v>1</v>
      </c>
      <c r="F374" s="267" t="s">
        <v>453</v>
      </c>
      <c r="G374" s="264"/>
      <c r="H374" s="268">
        <v>29</v>
      </c>
      <c r="I374" s="269"/>
      <c r="J374" s="264"/>
      <c r="K374" s="264"/>
      <c r="L374" s="270"/>
      <c r="M374" s="271"/>
      <c r="N374" s="272"/>
      <c r="O374" s="272"/>
      <c r="P374" s="272"/>
      <c r="Q374" s="272"/>
      <c r="R374" s="272"/>
      <c r="S374" s="272"/>
      <c r="T374" s="27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74" t="s">
        <v>206</v>
      </c>
      <c r="AU374" s="274" t="s">
        <v>92</v>
      </c>
      <c r="AV374" s="13" t="s">
        <v>92</v>
      </c>
      <c r="AW374" s="13" t="s">
        <v>35</v>
      </c>
      <c r="AX374" s="13" t="s">
        <v>90</v>
      </c>
      <c r="AY374" s="274" t="s">
        <v>198</v>
      </c>
    </row>
    <row r="375" spans="1:65" s="2" customFormat="1" ht="24.15" customHeight="1">
      <c r="A375" s="41"/>
      <c r="B375" s="42"/>
      <c r="C375" s="275" t="s">
        <v>594</v>
      </c>
      <c r="D375" s="275" t="s">
        <v>210</v>
      </c>
      <c r="E375" s="276" t="s">
        <v>595</v>
      </c>
      <c r="F375" s="277" t="s">
        <v>596</v>
      </c>
      <c r="G375" s="278" t="s">
        <v>260</v>
      </c>
      <c r="H375" s="279">
        <v>31.058</v>
      </c>
      <c r="I375" s="280"/>
      <c r="J375" s="281">
        <f>ROUND(I375*H375,2)</f>
        <v>0</v>
      </c>
      <c r="K375" s="282"/>
      <c r="L375" s="283"/>
      <c r="M375" s="284" t="s">
        <v>1</v>
      </c>
      <c r="N375" s="285" t="s">
        <v>47</v>
      </c>
      <c r="O375" s="94"/>
      <c r="P375" s="260">
        <f>O375*H375</f>
        <v>0</v>
      </c>
      <c r="Q375" s="260">
        <v>2.6</v>
      </c>
      <c r="R375" s="260">
        <f>Q375*H375</f>
        <v>80.7508</v>
      </c>
      <c r="S375" s="260">
        <v>0</v>
      </c>
      <c r="T375" s="261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62" t="s">
        <v>213</v>
      </c>
      <c r="AT375" s="262" t="s">
        <v>210</v>
      </c>
      <c r="AU375" s="262" t="s">
        <v>92</v>
      </c>
      <c r="AY375" s="18" t="s">
        <v>198</v>
      </c>
      <c r="BE375" s="154">
        <f>IF(N375="základní",J375,0)</f>
        <v>0</v>
      </c>
      <c r="BF375" s="154">
        <f>IF(N375="snížená",J375,0)</f>
        <v>0</v>
      </c>
      <c r="BG375" s="154">
        <f>IF(N375="zákl. přenesená",J375,0)</f>
        <v>0</v>
      </c>
      <c r="BH375" s="154">
        <f>IF(N375="sníž. přenesená",J375,0)</f>
        <v>0</v>
      </c>
      <c r="BI375" s="154">
        <f>IF(N375="nulová",J375,0)</f>
        <v>0</v>
      </c>
      <c r="BJ375" s="18" t="s">
        <v>90</v>
      </c>
      <c r="BK375" s="154">
        <f>ROUND(I375*H375,2)</f>
        <v>0</v>
      </c>
      <c r="BL375" s="18" t="s">
        <v>204</v>
      </c>
      <c r="BM375" s="262" t="s">
        <v>597</v>
      </c>
    </row>
    <row r="376" spans="1:51" s="13" customFormat="1" ht="12">
      <c r="A376" s="13"/>
      <c r="B376" s="263"/>
      <c r="C376" s="264"/>
      <c r="D376" s="265" t="s">
        <v>206</v>
      </c>
      <c r="E376" s="266" t="s">
        <v>1</v>
      </c>
      <c r="F376" s="267" t="s">
        <v>598</v>
      </c>
      <c r="G376" s="264"/>
      <c r="H376" s="268">
        <v>31.058</v>
      </c>
      <c r="I376" s="269"/>
      <c r="J376" s="264"/>
      <c r="K376" s="264"/>
      <c r="L376" s="270"/>
      <c r="M376" s="271"/>
      <c r="N376" s="272"/>
      <c r="O376" s="272"/>
      <c r="P376" s="272"/>
      <c r="Q376" s="272"/>
      <c r="R376" s="272"/>
      <c r="S376" s="272"/>
      <c r="T376" s="27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74" t="s">
        <v>206</v>
      </c>
      <c r="AU376" s="274" t="s">
        <v>92</v>
      </c>
      <c r="AV376" s="13" t="s">
        <v>92</v>
      </c>
      <c r="AW376" s="13" t="s">
        <v>35</v>
      </c>
      <c r="AX376" s="13" t="s">
        <v>90</v>
      </c>
      <c r="AY376" s="274" t="s">
        <v>198</v>
      </c>
    </row>
    <row r="377" spans="1:65" s="2" customFormat="1" ht="16.5" customHeight="1">
      <c r="A377" s="41"/>
      <c r="B377" s="42"/>
      <c r="C377" s="250" t="s">
        <v>599</v>
      </c>
      <c r="D377" s="250" t="s">
        <v>200</v>
      </c>
      <c r="E377" s="251" t="s">
        <v>600</v>
      </c>
      <c r="F377" s="252" t="s">
        <v>601</v>
      </c>
      <c r="G377" s="253" t="s">
        <v>260</v>
      </c>
      <c r="H377" s="254">
        <v>67.593</v>
      </c>
      <c r="I377" s="255"/>
      <c r="J377" s="256">
        <f>ROUND(I377*H377,2)</f>
        <v>0</v>
      </c>
      <c r="K377" s="257"/>
      <c r="L377" s="44"/>
      <c r="M377" s="258" t="s">
        <v>1</v>
      </c>
      <c r="N377" s="259" t="s">
        <v>47</v>
      </c>
      <c r="O377" s="94"/>
      <c r="P377" s="260">
        <f>O377*H377</f>
        <v>0</v>
      </c>
      <c r="Q377" s="260">
        <v>2.50201</v>
      </c>
      <c r="R377" s="260">
        <f>Q377*H377</f>
        <v>169.11836193</v>
      </c>
      <c r="S377" s="260">
        <v>0</v>
      </c>
      <c r="T377" s="261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62" t="s">
        <v>204</v>
      </c>
      <c r="AT377" s="262" t="s">
        <v>200</v>
      </c>
      <c r="AU377" s="262" t="s">
        <v>92</v>
      </c>
      <c r="AY377" s="18" t="s">
        <v>198</v>
      </c>
      <c r="BE377" s="154">
        <f>IF(N377="základní",J377,0)</f>
        <v>0</v>
      </c>
      <c r="BF377" s="154">
        <f>IF(N377="snížená",J377,0)</f>
        <v>0</v>
      </c>
      <c r="BG377" s="154">
        <f>IF(N377="zákl. přenesená",J377,0)</f>
        <v>0</v>
      </c>
      <c r="BH377" s="154">
        <f>IF(N377="sníž. přenesená",J377,0)</f>
        <v>0</v>
      </c>
      <c r="BI377" s="154">
        <f>IF(N377="nulová",J377,0)</f>
        <v>0</v>
      </c>
      <c r="BJ377" s="18" t="s">
        <v>90</v>
      </c>
      <c r="BK377" s="154">
        <f>ROUND(I377*H377,2)</f>
        <v>0</v>
      </c>
      <c r="BL377" s="18" t="s">
        <v>204</v>
      </c>
      <c r="BM377" s="262" t="s">
        <v>602</v>
      </c>
    </row>
    <row r="378" spans="1:51" s="13" customFormat="1" ht="12">
      <c r="A378" s="13"/>
      <c r="B378" s="263"/>
      <c r="C378" s="264"/>
      <c r="D378" s="265" t="s">
        <v>206</v>
      </c>
      <c r="E378" s="266" t="s">
        <v>1</v>
      </c>
      <c r="F378" s="267" t="s">
        <v>603</v>
      </c>
      <c r="G378" s="264"/>
      <c r="H378" s="268">
        <v>67.593</v>
      </c>
      <c r="I378" s="269"/>
      <c r="J378" s="264"/>
      <c r="K378" s="264"/>
      <c r="L378" s="270"/>
      <c r="M378" s="271"/>
      <c r="N378" s="272"/>
      <c r="O378" s="272"/>
      <c r="P378" s="272"/>
      <c r="Q378" s="272"/>
      <c r="R378" s="272"/>
      <c r="S378" s="272"/>
      <c r="T378" s="27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74" t="s">
        <v>206</v>
      </c>
      <c r="AU378" s="274" t="s">
        <v>92</v>
      </c>
      <c r="AV378" s="13" t="s">
        <v>92</v>
      </c>
      <c r="AW378" s="13" t="s">
        <v>35</v>
      </c>
      <c r="AX378" s="13" t="s">
        <v>90</v>
      </c>
      <c r="AY378" s="274" t="s">
        <v>198</v>
      </c>
    </row>
    <row r="379" spans="1:65" s="2" customFormat="1" ht="24.15" customHeight="1">
      <c r="A379" s="41"/>
      <c r="B379" s="42"/>
      <c r="C379" s="250" t="s">
        <v>604</v>
      </c>
      <c r="D379" s="250" t="s">
        <v>200</v>
      </c>
      <c r="E379" s="251" t="s">
        <v>605</v>
      </c>
      <c r="F379" s="252" t="s">
        <v>606</v>
      </c>
      <c r="G379" s="253" t="s">
        <v>203</v>
      </c>
      <c r="H379" s="254">
        <v>27.66</v>
      </c>
      <c r="I379" s="255"/>
      <c r="J379" s="256">
        <f>ROUND(I379*H379,2)</f>
        <v>0</v>
      </c>
      <c r="K379" s="257"/>
      <c r="L379" s="44"/>
      <c r="M379" s="258" t="s">
        <v>1</v>
      </c>
      <c r="N379" s="259" t="s">
        <v>47</v>
      </c>
      <c r="O379" s="94"/>
      <c r="P379" s="260">
        <f>O379*H379</f>
        <v>0</v>
      </c>
      <c r="Q379" s="260">
        <v>0.00533</v>
      </c>
      <c r="R379" s="260">
        <f>Q379*H379</f>
        <v>0.1474278</v>
      </c>
      <c r="S379" s="260">
        <v>0</v>
      </c>
      <c r="T379" s="261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62" t="s">
        <v>204</v>
      </c>
      <c r="AT379" s="262" t="s">
        <v>200</v>
      </c>
      <c r="AU379" s="262" t="s">
        <v>92</v>
      </c>
      <c r="AY379" s="18" t="s">
        <v>198</v>
      </c>
      <c r="BE379" s="154">
        <f>IF(N379="základní",J379,0)</f>
        <v>0</v>
      </c>
      <c r="BF379" s="154">
        <f>IF(N379="snížená",J379,0)</f>
        <v>0</v>
      </c>
      <c r="BG379" s="154">
        <f>IF(N379="zákl. přenesená",J379,0)</f>
        <v>0</v>
      </c>
      <c r="BH379" s="154">
        <f>IF(N379="sníž. přenesená",J379,0)</f>
        <v>0</v>
      </c>
      <c r="BI379" s="154">
        <f>IF(N379="nulová",J379,0)</f>
        <v>0</v>
      </c>
      <c r="BJ379" s="18" t="s">
        <v>90</v>
      </c>
      <c r="BK379" s="154">
        <f>ROUND(I379*H379,2)</f>
        <v>0</v>
      </c>
      <c r="BL379" s="18" t="s">
        <v>204</v>
      </c>
      <c r="BM379" s="262" t="s">
        <v>607</v>
      </c>
    </row>
    <row r="380" spans="1:51" s="14" customFormat="1" ht="12">
      <c r="A380" s="14"/>
      <c r="B380" s="286"/>
      <c r="C380" s="287"/>
      <c r="D380" s="265" t="s">
        <v>206</v>
      </c>
      <c r="E380" s="288" t="s">
        <v>1</v>
      </c>
      <c r="F380" s="289" t="s">
        <v>608</v>
      </c>
      <c r="G380" s="287"/>
      <c r="H380" s="288" t="s">
        <v>1</v>
      </c>
      <c r="I380" s="290"/>
      <c r="J380" s="287"/>
      <c r="K380" s="287"/>
      <c r="L380" s="291"/>
      <c r="M380" s="292"/>
      <c r="N380" s="293"/>
      <c r="O380" s="293"/>
      <c r="P380" s="293"/>
      <c r="Q380" s="293"/>
      <c r="R380" s="293"/>
      <c r="S380" s="293"/>
      <c r="T380" s="29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95" t="s">
        <v>206</v>
      </c>
      <c r="AU380" s="295" t="s">
        <v>92</v>
      </c>
      <c r="AV380" s="14" t="s">
        <v>90</v>
      </c>
      <c r="AW380" s="14" t="s">
        <v>35</v>
      </c>
      <c r="AX380" s="14" t="s">
        <v>82</v>
      </c>
      <c r="AY380" s="295" t="s">
        <v>198</v>
      </c>
    </row>
    <row r="381" spans="1:51" s="13" customFormat="1" ht="12">
      <c r="A381" s="13"/>
      <c r="B381" s="263"/>
      <c r="C381" s="264"/>
      <c r="D381" s="265" t="s">
        <v>206</v>
      </c>
      <c r="E381" s="266" t="s">
        <v>1</v>
      </c>
      <c r="F381" s="267" t="s">
        <v>304</v>
      </c>
      <c r="G381" s="264"/>
      <c r="H381" s="268">
        <v>27.66</v>
      </c>
      <c r="I381" s="269"/>
      <c r="J381" s="264"/>
      <c r="K381" s="264"/>
      <c r="L381" s="270"/>
      <c r="M381" s="271"/>
      <c r="N381" s="272"/>
      <c r="O381" s="272"/>
      <c r="P381" s="272"/>
      <c r="Q381" s="272"/>
      <c r="R381" s="272"/>
      <c r="S381" s="272"/>
      <c r="T381" s="27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74" t="s">
        <v>206</v>
      </c>
      <c r="AU381" s="274" t="s">
        <v>92</v>
      </c>
      <c r="AV381" s="13" t="s">
        <v>92</v>
      </c>
      <c r="AW381" s="13" t="s">
        <v>35</v>
      </c>
      <c r="AX381" s="13" t="s">
        <v>90</v>
      </c>
      <c r="AY381" s="274" t="s">
        <v>198</v>
      </c>
    </row>
    <row r="382" spans="1:65" s="2" customFormat="1" ht="24.15" customHeight="1">
      <c r="A382" s="41"/>
      <c r="B382" s="42"/>
      <c r="C382" s="250" t="s">
        <v>609</v>
      </c>
      <c r="D382" s="250" t="s">
        <v>200</v>
      </c>
      <c r="E382" s="251" t="s">
        <v>610</v>
      </c>
      <c r="F382" s="252" t="s">
        <v>611</v>
      </c>
      <c r="G382" s="253" t="s">
        <v>203</v>
      </c>
      <c r="H382" s="254">
        <v>27.66</v>
      </c>
      <c r="I382" s="255"/>
      <c r="J382" s="256">
        <f>ROUND(I382*H382,2)</f>
        <v>0</v>
      </c>
      <c r="K382" s="257"/>
      <c r="L382" s="44"/>
      <c r="M382" s="258" t="s">
        <v>1</v>
      </c>
      <c r="N382" s="259" t="s">
        <v>47</v>
      </c>
      <c r="O382" s="94"/>
      <c r="P382" s="260">
        <f>O382*H382</f>
        <v>0</v>
      </c>
      <c r="Q382" s="260">
        <v>0</v>
      </c>
      <c r="R382" s="260">
        <f>Q382*H382</f>
        <v>0</v>
      </c>
      <c r="S382" s="260">
        <v>0</v>
      </c>
      <c r="T382" s="261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62" t="s">
        <v>204</v>
      </c>
      <c r="AT382" s="262" t="s">
        <v>200</v>
      </c>
      <c r="AU382" s="262" t="s">
        <v>92</v>
      </c>
      <c r="AY382" s="18" t="s">
        <v>198</v>
      </c>
      <c r="BE382" s="154">
        <f>IF(N382="základní",J382,0)</f>
        <v>0</v>
      </c>
      <c r="BF382" s="154">
        <f>IF(N382="snížená",J382,0)</f>
        <v>0</v>
      </c>
      <c r="BG382" s="154">
        <f>IF(N382="zákl. přenesená",J382,0)</f>
        <v>0</v>
      </c>
      <c r="BH382" s="154">
        <f>IF(N382="sníž. přenesená",J382,0)</f>
        <v>0</v>
      </c>
      <c r="BI382" s="154">
        <f>IF(N382="nulová",J382,0)</f>
        <v>0</v>
      </c>
      <c r="BJ382" s="18" t="s">
        <v>90</v>
      </c>
      <c r="BK382" s="154">
        <f>ROUND(I382*H382,2)</f>
        <v>0</v>
      </c>
      <c r="BL382" s="18" t="s">
        <v>204</v>
      </c>
      <c r="BM382" s="262" t="s">
        <v>612</v>
      </c>
    </row>
    <row r="383" spans="1:65" s="2" customFormat="1" ht="24.15" customHeight="1">
      <c r="A383" s="41"/>
      <c r="B383" s="42"/>
      <c r="C383" s="250" t="s">
        <v>613</v>
      </c>
      <c r="D383" s="250" t="s">
        <v>200</v>
      </c>
      <c r="E383" s="251" t="s">
        <v>614</v>
      </c>
      <c r="F383" s="252" t="s">
        <v>615</v>
      </c>
      <c r="G383" s="253" t="s">
        <v>203</v>
      </c>
      <c r="H383" s="254">
        <v>482.073</v>
      </c>
      <c r="I383" s="255"/>
      <c r="J383" s="256">
        <f>ROUND(I383*H383,2)</f>
        <v>0</v>
      </c>
      <c r="K383" s="257"/>
      <c r="L383" s="44"/>
      <c r="M383" s="258" t="s">
        <v>1</v>
      </c>
      <c r="N383" s="259" t="s">
        <v>47</v>
      </c>
      <c r="O383" s="94"/>
      <c r="P383" s="260">
        <f>O383*H383</f>
        <v>0</v>
      </c>
      <c r="Q383" s="260">
        <v>0.00088</v>
      </c>
      <c r="R383" s="260">
        <f>Q383*H383</f>
        <v>0.42422424</v>
      </c>
      <c r="S383" s="260">
        <v>0</v>
      </c>
      <c r="T383" s="261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62" t="s">
        <v>204</v>
      </c>
      <c r="AT383" s="262" t="s">
        <v>200</v>
      </c>
      <c r="AU383" s="262" t="s">
        <v>92</v>
      </c>
      <c r="AY383" s="18" t="s">
        <v>198</v>
      </c>
      <c r="BE383" s="154">
        <f>IF(N383="základní",J383,0)</f>
        <v>0</v>
      </c>
      <c r="BF383" s="154">
        <f>IF(N383="snížená",J383,0)</f>
        <v>0</v>
      </c>
      <c r="BG383" s="154">
        <f>IF(N383="zákl. přenesená",J383,0)</f>
        <v>0</v>
      </c>
      <c r="BH383" s="154">
        <f>IF(N383="sníž. přenesená",J383,0)</f>
        <v>0</v>
      </c>
      <c r="BI383" s="154">
        <f>IF(N383="nulová",J383,0)</f>
        <v>0</v>
      </c>
      <c r="BJ383" s="18" t="s">
        <v>90</v>
      </c>
      <c r="BK383" s="154">
        <f>ROUND(I383*H383,2)</f>
        <v>0</v>
      </c>
      <c r="BL383" s="18" t="s">
        <v>204</v>
      </c>
      <c r="BM383" s="262" t="s">
        <v>616</v>
      </c>
    </row>
    <row r="384" spans="1:51" s="13" customFormat="1" ht="12">
      <c r="A384" s="13"/>
      <c r="B384" s="263"/>
      <c r="C384" s="264"/>
      <c r="D384" s="265" t="s">
        <v>206</v>
      </c>
      <c r="E384" s="266" t="s">
        <v>1</v>
      </c>
      <c r="F384" s="267" t="s">
        <v>617</v>
      </c>
      <c r="G384" s="264"/>
      <c r="H384" s="268">
        <v>482.073</v>
      </c>
      <c r="I384" s="269"/>
      <c r="J384" s="264"/>
      <c r="K384" s="264"/>
      <c r="L384" s="270"/>
      <c r="M384" s="271"/>
      <c r="N384" s="272"/>
      <c r="O384" s="272"/>
      <c r="P384" s="272"/>
      <c r="Q384" s="272"/>
      <c r="R384" s="272"/>
      <c r="S384" s="272"/>
      <c r="T384" s="27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74" t="s">
        <v>206</v>
      </c>
      <c r="AU384" s="274" t="s">
        <v>92</v>
      </c>
      <c r="AV384" s="13" t="s">
        <v>92</v>
      </c>
      <c r="AW384" s="13" t="s">
        <v>35</v>
      </c>
      <c r="AX384" s="13" t="s">
        <v>90</v>
      </c>
      <c r="AY384" s="274" t="s">
        <v>198</v>
      </c>
    </row>
    <row r="385" spans="1:65" s="2" customFormat="1" ht="24.15" customHeight="1">
      <c r="A385" s="41"/>
      <c r="B385" s="42"/>
      <c r="C385" s="250" t="s">
        <v>618</v>
      </c>
      <c r="D385" s="250" t="s">
        <v>200</v>
      </c>
      <c r="E385" s="251" t="s">
        <v>619</v>
      </c>
      <c r="F385" s="252" t="s">
        <v>620</v>
      </c>
      <c r="G385" s="253" t="s">
        <v>203</v>
      </c>
      <c r="H385" s="254">
        <v>482.073</v>
      </c>
      <c r="I385" s="255"/>
      <c r="J385" s="256">
        <f>ROUND(I385*H385,2)</f>
        <v>0</v>
      </c>
      <c r="K385" s="257"/>
      <c r="L385" s="44"/>
      <c r="M385" s="258" t="s">
        <v>1</v>
      </c>
      <c r="N385" s="259" t="s">
        <v>47</v>
      </c>
      <c r="O385" s="94"/>
      <c r="P385" s="260">
        <f>O385*H385</f>
        <v>0</v>
      </c>
      <c r="Q385" s="260">
        <v>0</v>
      </c>
      <c r="R385" s="260">
        <f>Q385*H385</f>
        <v>0</v>
      </c>
      <c r="S385" s="260">
        <v>0</v>
      </c>
      <c r="T385" s="261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62" t="s">
        <v>204</v>
      </c>
      <c r="AT385" s="262" t="s">
        <v>200</v>
      </c>
      <c r="AU385" s="262" t="s">
        <v>92</v>
      </c>
      <c r="AY385" s="18" t="s">
        <v>198</v>
      </c>
      <c r="BE385" s="154">
        <f>IF(N385="základní",J385,0)</f>
        <v>0</v>
      </c>
      <c r="BF385" s="154">
        <f>IF(N385="snížená",J385,0)</f>
        <v>0</v>
      </c>
      <c r="BG385" s="154">
        <f>IF(N385="zákl. přenesená",J385,0)</f>
        <v>0</v>
      </c>
      <c r="BH385" s="154">
        <f>IF(N385="sníž. přenesená",J385,0)</f>
        <v>0</v>
      </c>
      <c r="BI385" s="154">
        <f>IF(N385="nulová",J385,0)</f>
        <v>0</v>
      </c>
      <c r="BJ385" s="18" t="s">
        <v>90</v>
      </c>
      <c r="BK385" s="154">
        <f>ROUND(I385*H385,2)</f>
        <v>0</v>
      </c>
      <c r="BL385" s="18" t="s">
        <v>204</v>
      </c>
      <c r="BM385" s="262" t="s">
        <v>621</v>
      </c>
    </row>
    <row r="386" spans="1:65" s="2" customFormat="1" ht="16.5" customHeight="1">
      <c r="A386" s="41"/>
      <c r="B386" s="42"/>
      <c r="C386" s="250" t="s">
        <v>622</v>
      </c>
      <c r="D386" s="250" t="s">
        <v>200</v>
      </c>
      <c r="E386" s="251" t="s">
        <v>623</v>
      </c>
      <c r="F386" s="252" t="s">
        <v>624</v>
      </c>
      <c r="G386" s="253" t="s">
        <v>275</v>
      </c>
      <c r="H386" s="254">
        <v>12.999</v>
      </c>
      <c r="I386" s="255"/>
      <c r="J386" s="256">
        <f>ROUND(I386*H386,2)</f>
        <v>0</v>
      </c>
      <c r="K386" s="257"/>
      <c r="L386" s="44"/>
      <c r="M386" s="258" t="s">
        <v>1</v>
      </c>
      <c r="N386" s="259" t="s">
        <v>47</v>
      </c>
      <c r="O386" s="94"/>
      <c r="P386" s="260">
        <f>O386*H386</f>
        <v>0</v>
      </c>
      <c r="Q386" s="260">
        <v>1.05555</v>
      </c>
      <c r="R386" s="260">
        <f>Q386*H386</f>
        <v>13.72109445</v>
      </c>
      <c r="S386" s="260">
        <v>0</v>
      </c>
      <c r="T386" s="261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62" t="s">
        <v>204</v>
      </c>
      <c r="AT386" s="262" t="s">
        <v>200</v>
      </c>
      <c r="AU386" s="262" t="s">
        <v>92</v>
      </c>
      <c r="AY386" s="18" t="s">
        <v>198</v>
      </c>
      <c r="BE386" s="154">
        <f>IF(N386="základní",J386,0)</f>
        <v>0</v>
      </c>
      <c r="BF386" s="154">
        <f>IF(N386="snížená",J386,0)</f>
        <v>0</v>
      </c>
      <c r="BG386" s="154">
        <f>IF(N386="zákl. přenesená",J386,0)</f>
        <v>0</v>
      </c>
      <c r="BH386" s="154">
        <f>IF(N386="sníž. přenesená",J386,0)</f>
        <v>0</v>
      </c>
      <c r="BI386" s="154">
        <f>IF(N386="nulová",J386,0)</f>
        <v>0</v>
      </c>
      <c r="BJ386" s="18" t="s">
        <v>90</v>
      </c>
      <c r="BK386" s="154">
        <f>ROUND(I386*H386,2)</f>
        <v>0</v>
      </c>
      <c r="BL386" s="18" t="s">
        <v>204</v>
      </c>
      <c r="BM386" s="262" t="s">
        <v>625</v>
      </c>
    </row>
    <row r="387" spans="1:51" s="14" customFormat="1" ht="12">
      <c r="A387" s="14"/>
      <c r="B387" s="286"/>
      <c r="C387" s="287"/>
      <c r="D387" s="265" t="s">
        <v>206</v>
      </c>
      <c r="E387" s="288" t="s">
        <v>1</v>
      </c>
      <c r="F387" s="289" t="s">
        <v>626</v>
      </c>
      <c r="G387" s="287"/>
      <c r="H387" s="288" t="s">
        <v>1</v>
      </c>
      <c r="I387" s="290"/>
      <c r="J387" s="287"/>
      <c r="K387" s="287"/>
      <c r="L387" s="291"/>
      <c r="M387" s="292"/>
      <c r="N387" s="293"/>
      <c r="O387" s="293"/>
      <c r="P387" s="293"/>
      <c r="Q387" s="293"/>
      <c r="R387" s="293"/>
      <c r="S387" s="293"/>
      <c r="T387" s="29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95" t="s">
        <v>206</v>
      </c>
      <c r="AU387" s="295" t="s">
        <v>92</v>
      </c>
      <c r="AV387" s="14" t="s">
        <v>90</v>
      </c>
      <c r="AW387" s="14" t="s">
        <v>35</v>
      </c>
      <c r="AX387" s="14" t="s">
        <v>82</v>
      </c>
      <c r="AY387" s="295" t="s">
        <v>198</v>
      </c>
    </row>
    <row r="388" spans="1:51" s="13" customFormat="1" ht="12">
      <c r="A388" s="13"/>
      <c r="B388" s="263"/>
      <c r="C388" s="264"/>
      <c r="D388" s="265" t="s">
        <v>206</v>
      </c>
      <c r="E388" s="266" t="s">
        <v>1</v>
      </c>
      <c r="F388" s="267" t="s">
        <v>627</v>
      </c>
      <c r="G388" s="264"/>
      <c r="H388" s="268">
        <v>12.999</v>
      </c>
      <c r="I388" s="269"/>
      <c r="J388" s="264"/>
      <c r="K388" s="264"/>
      <c r="L388" s="270"/>
      <c r="M388" s="271"/>
      <c r="N388" s="272"/>
      <c r="O388" s="272"/>
      <c r="P388" s="272"/>
      <c r="Q388" s="272"/>
      <c r="R388" s="272"/>
      <c r="S388" s="272"/>
      <c r="T388" s="27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74" t="s">
        <v>206</v>
      </c>
      <c r="AU388" s="274" t="s">
        <v>92</v>
      </c>
      <c r="AV388" s="13" t="s">
        <v>92</v>
      </c>
      <c r="AW388" s="13" t="s">
        <v>35</v>
      </c>
      <c r="AX388" s="13" t="s">
        <v>90</v>
      </c>
      <c r="AY388" s="274" t="s">
        <v>198</v>
      </c>
    </row>
    <row r="389" spans="1:65" s="2" customFormat="1" ht="33" customHeight="1">
      <c r="A389" s="41"/>
      <c r="B389" s="42"/>
      <c r="C389" s="250" t="s">
        <v>628</v>
      </c>
      <c r="D389" s="250" t="s">
        <v>200</v>
      </c>
      <c r="E389" s="251" t="s">
        <v>629</v>
      </c>
      <c r="F389" s="252" t="s">
        <v>630</v>
      </c>
      <c r="G389" s="253" t="s">
        <v>363</v>
      </c>
      <c r="H389" s="254">
        <v>18</v>
      </c>
      <c r="I389" s="255"/>
      <c r="J389" s="256">
        <f>ROUND(I389*H389,2)</f>
        <v>0</v>
      </c>
      <c r="K389" s="257"/>
      <c r="L389" s="44"/>
      <c r="M389" s="258" t="s">
        <v>1</v>
      </c>
      <c r="N389" s="259" t="s">
        <v>47</v>
      </c>
      <c r="O389" s="94"/>
      <c r="P389" s="260">
        <f>O389*H389</f>
        <v>0</v>
      </c>
      <c r="Q389" s="260">
        <v>0.06377</v>
      </c>
      <c r="R389" s="260">
        <f>Q389*H389</f>
        <v>1.1478599999999999</v>
      </c>
      <c r="S389" s="260">
        <v>0</v>
      </c>
      <c r="T389" s="261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62" t="s">
        <v>204</v>
      </c>
      <c r="AT389" s="262" t="s">
        <v>200</v>
      </c>
      <c r="AU389" s="262" t="s">
        <v>92</v>
      </c>
      <c r="AY389" s="18" t="s">
        <v>198</v>
      </c>
      <c r="BE389" s="154">
        <f>IF(N389="základní",J389,0)</f>
        <v>0</v>
      </c>
      <c r="BF389" s="154">
        <f>IF(N389="snížená",J389,0)</f>
        <v>0</v>
      </c>
      <c r="BG389" s="154">
        <f>IF(N389="zákl. přenesená",J389,0)</f>
        <v>0</v>
      </c>
      <c r="BH389" s="154">
        <f>IF(N389="sníž. přenesená",J389,0)</f>
        <v>0</v>
      </c>
      <c r="BI389" s="154">
        <f>IF(N389="nulová",J389,0)</f>
        <v>0</v>
      </c>
      <c r="BJ389" s="18" t="s">
        <v>90</v>
      </c>
      <c r="BK389" s="154">
        <f>ROUND(I389*H389,2)</f>
        <v>0</v>
      </c>
      <c r="BL389" s="18" t="s">
        <v>204</v>
      </c>
      <c r="BM389" s="262" t="s">
        <v>631</v>
      </c>
    </row>
    <row r="390" spans="1:51" s="13" customFormat="1" ht="12">
      <c r="A390" s="13"/>
      <c r="B390" s="263"/>
      <c r="C390" s="264"/>
      <c r="D390" s="265" t="s">
        <v>206</v>
      </c>
      <c r="E390" s="266" t="s">
        <v>1</v>
      </c>
      <c r="F390" s="267" t="s">
        <v>632</v>
      </c>
      <c r="G390" s="264"/>
      <c r="H390" s="268">
        <v>18</v>
      </c>
      <c r="I390" s="269"/>
      <c r="J390" s="264"/>
      <c r="K390" s="264"/>
      <c r="L390" s="270"/>
      <c r="M390" s="271"/>
      <c r="N390" s="272"/>
      <c r="O390" s="272"/>
      <c r="P390" s="272"/>
      <c r="Q390" s="272"/>
      <c r="R390" s="272"/>
      <c r="S390" s="272"/>
      <c r="T390" s="27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74" t="s">
        <v>206</v>
      </c>
      <c r="AU390" s="274" t="s">
        <v>92</v>
      </c>
      <c r="AV390" s="13" t="s">
        <v>92</v>
      </c>
      <c r="AW390" s="13" t="s">
        <v>35</v>
      </c>
      <c r="AX390" s="13" t="s">
        <v>90</v>
      </c>
      <c r="AY390" s="274" t="s">
        <v>198</v>
      </c>
    </row>
    <row r="391" spans="1:65" s="2" customFormat="1" ht="24.15" customHeight="1">
      <c r="A391" s="41"/>
      <c r="B391" s="42"/>
      <c r="C391" s="275" t="s">
        <v>633</v>
      </c>
      <c r="D391" s="275" t="s">
        <v>210</v>
      </c>
      <c r="E391" s="276" t="s">
        <v>634</v>
      </c>
      <c r="F391" s="277" t="s">
        <v>635</v>
      </c>
      <c r="G391" s="278" t="s">
        <v>260</v>
      </c>
      <c r="H391" s="279">
        <v>28.404</v>
      </c>
      <c r="I391" s="280"/>
      <c r="J391" s="281">
        <f>ROUND(I391*H391,2)</f>
        <v>0</v>
      </c>
      <c r="K391" s="282"/>
      <c r="L391" s="283"/>
      <c r="M391" s="284" t="s">
        <v>1</v>
      </c>
      <c r="N391" s="285" t="s">
        <v>47</v>
      </c>
      <c r="O391" s="94"/>
      <c r="P391" s="260">
        <f>O391*H391</f>
        <v>0</v>
      </c>
      <c r="Q391" s="260">
        <v>2.68</v>
      </c>
      <c r="R391" s="260">
        <f>Q391*H391</f>
        <v>76.12272</v>
      </c>
      <c r="S391" s="260">
        <v>0</v>
      </c>
      <c r="T391" s="261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62" t="s">
        <v>213</v>
      </c>
      <c r="AT391" s="262" t="s">
        <v>210</v>
      </c>
      <c r="AU391" s="262" t="s">
        <v>92</v>
      </c>
      <c r="AY391" s="18" t="s">
        <v>198</v>
      </c>
      <c r="BE391" s="154">
        <f>IF(N391="základní",J391,0)</f>
        <v>0</v>
      </c>
      <c r="BF391" s="154">
        <f>IF(N391="snížená",J391,0)</f>
        <v>0</v>
      </c>
      <c r="BG391" s="154">
        <f>IF(N391="zákl. přenesená",J391,0)</f>
        <v>0</v>
      </c>
      <c r="BH391" s="154">
        <f>IF(N391="sníž. přenesená",J391,0)</f>
        <v>0</v>
      </c>
      <c r="BI391" s="154">
        <f>IF(N391="nulová",J391,0)</f>
        <v>0</v>
      </c>
      <c r="BJ391" s="18" t="s">
        <v>90</v>
      </c>
      <c r="BK391" s="154">
        <f>ROUND(I391*H391,2)</f>
        <v>0</v>
      </c>
      <c r="BL391" s="18" t="s">
        <v>204</v>
      </c>
      <c r="BM391" s="262" t="s">
        <v>636</v>
      </c>
    </row>
    <row r="392" spans="1:51" s="13" customFormat="1" ht="12">
      <c r="A392" s="13"/>
      <c r="B392" s="263"/>
      <c r="C392" s="264"/>
      <c r="D392" s="265" t="s">
        <v>206</v>
      </c>
      <c r="E392" s="266" t="s">
        <v>1</v>
      </c>
      <c r="F392" s="267" t="s">
        <v>637</v>
      </c>
      <c r="G392" s="264"/>
      <c r="H392" s="268">
        <v>28.404</v>
      </c>
      <c r="I392" s="269"/>
      <c r="J392" s="264"/>
      <c r="K392" s="264"/>
      <c r="L392" s="270"/>
      <c r="M392" s="271"/>
      <c r="N392" s="272"/>
      <c r="O392" s="272"/>
      <c r="P392" s="272"/>
      <c r="Q392" s="272"/>
      <c r="R392" s="272"/>
      <c r="S392" s="272"/>
      <c r="T392" s="27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4" t="s">
        <v>206</v>
      </c>
      <c r="AU392" s="274" t="s">
        <v>92</v>
      </c>
      <c r="AV392" s="13" t="s">
        <v>92</v>
      </c>
      <c r="AW392" s="13" t="s">
        <v>35</v>
      </c>
      <c r="AX392" s="13" t="s">
        <v>90</v>
      </c>
      <c r="AY392" s="274" t="s">
        <v>198</v>
      </c>
    </row>
    <row r="393" spans="1:65" s="2" customFormat="1" ht="16.5" customHeight="1">
      <c r="A393" s="41"/>
      <c r="B393" s="42"/>
      <c r="C393" s="250" t="s">
        <v>638</v>
      </c>
      <c r="D393" s="250" t="s">
        <v>200</v>
      </c>
      <c r="E393" s="251" t="s">
        <v>639</v>
      </c>
      <c r="F393" s="252" t="s">
        <v>640</v>
      </c>
      <c r="G393" s="253" t="s">
        <v>260</v>
      </c>
      <c r="H393" s="254">
        <v>13.42</v>
      </c>
      <c r="I393" s="255"/>
      <c r="J393" s="256">
        <f>ROUND(I393*H393,2)</f>
        <v>0</v>
      </c>
      <c r="K393" s="257"/>
      <c r="L393" s="44"/>
      <c r="M393" s="258" t="s">
        <v>1</v>
      </c>
      <c r="N393" s="259" t="s">
        <v>47</v>
      </c>
      <c r="O393" s="94"/>
      <c r="P393" s="260">
        <f>O393*H393</f>
        <v>0</v>
      </c>
      <c r="Q393" s="260">
        <v>2.50198</v>
      </c>
      <c r="R393" s="260">
        <f>Q393*H393</f>
        <v>33.5765716</v>
      </c>
      <c r="S393" s="260">
        <v>0</v>
      </c>
      <c r="T393" s="261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62" t="s">
        <v>204</v>
      </c>
      <c r="AT393" s="262" t="s">
        <v>200</v>
      </c>
      <c r="AU393" s="262" t="s">
        <v>92</v>
      </c>
      <c r="AY393" s="18" t="s">
        <v>198</v>
      </c>
      <c r="BE393" s="154">
        <f>IF(N393="základní",J393,0)</f>
        <v>0</v>
      </c>
      <c r="BF393" s="154">
        <f>IF(N393="snížená",J393,0)</f>
        <v>0</v>
      </c>
      <c r="BG393" s="154">
        <f>IF(N393="zákl. přenesená",J393,0)</f>
        <v>0</v>
      </c>
      <c r="BH393" s="154">
        <f>IF(N393="sníž. přenesená",J393,0)</f>
        <v>0</v>
      </c>
      <c r="BI393" s="154">
        <f>IF(N393="nulová",J393,0)</f>
        <v>0</v>
      </c>
      <c r="BJ393" s="18" t="s">
        <v>90</v>
      </c>
      <c r="BK393" s="154">
        <f>ROUND(I393*H393,2)</f>
        <v>0</v>
      </c>
      <c r="BL393" s="18" t="s">
        <v>204</v>
      </c>
      <c r="BM393" s="262" t="s">
        <v>641</v>
      </c>
    </row>
    <row r="394" spans="1:51" s="13" customFormat="1" ht="12">
      <c r="A394" s="13"/>
      <c r="B394" s="263"/>
      <c r="C394" s="264"/>
      <c r="D394" s="265" t="s">
        <v>206</v>
      </c>
      <c r="E394" s="266" t="s">
        <v>1</v>
      </c>
      <c r="F394" s="267" t="s">
        <v>642</v>
      </c>
      <c r="G394" s="264"/>
      <c r="H394" s="268">
        <v>13.42</v>
      </c>
      <c r="I394" s="269"/>
      <c r="J394" s="264"/>
      <c r="K394" s="264"/>
      <c r="L394" s="270"/>
      <c r="M394" s="271"/>
      <c r="N394" s="272"/>
      <c r="O394" s="272"/>
      <c r="P394" s="272"/>
      <c r="Q394" s="272"/>
      <c r="R394" s="272"/>
      <c r="S394" s="272"/>
      <c r="T394" s="27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4" t="s">
        <v>206</v>
      </c>
      <c r="AU394" s="274" t="s">
        <v>92</v>
      </c>
      <c r="AV394" s="13" t="s">
        <v>92</v>
      </c>
      <c r="AW394" s="13" t="s">
        <v>35</v>
      </c>
      <c r="AX394" s="13" t="s">
        <v>90</v>
      </c>
      <c r="AY394" s="274" t="s">
        <v>198</v>
      </c>
    </row>
    <row r="395" spans="1:65" s="2" customFormat="1" ht="16.5" customHeight="1">
      <c r="A395" s="41"/>
      <c r="B395" s="42"/>
      <c r="C395" s="250" t="s">
        <v>643</v>
      </c>
      <c r="D395" s="250" t="s">
        <v>200</v>
      </c>
      <c r="E395" s="251" t="s">
        <v>644</v>
      </c>
      <c r="F395" s="252" t="s">
        <v>645</v>
      </c>
      <c r="G395" s="253" t="s">
        <v>203</v>
      </c>
      <c r="H395" s="254">
        <v>120.78</v>
      </c>
      <c r="I395" s="255"/>
      <c r="J395" s="256">
        <f>ROUND(I395*H395,2)</f>
        <v>0</v>
      </c>
      <c r="K395" s="257"/>
      <c r="L395" s="44"/>
      <c r="M395" s="258" t="s">
        <v>1</v>
      </c>
      <c r="N395" s="259" t="s">
        <v>47</v>
      </c>
      <c r="O395" s="94"/>
      <c r="P395" s="260">
        <f>O395*H395</f>
        <v>0</v>
      </c>
      <c r="Q395" s="260">
        <v>0.00842</v>
      </c>
      <c r="R395" s="260">
        <f>Q395*H395</f>
        <v>1.0169676</v>
      </c>
      <c r="S395" s="260">
        <v>0</v>
      </c>
      <c r="T395" s="261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62" t="s">
        <v>204</v>
      </c>
      <c r="AT395" s="262" t="s">
        <v>200</v>
      </c>
      <c r="AU395" s="262" t="s">
        <v>92</v>
      </c>
      <c r="AY395" s="18" t="s">
        <v>198</v>
      </c>
      <c r="BE395" s="154">
        <f>IF(N395="základní",J395,0)</f>
        <v>0</v>
      </c>
      <c r="BF395" s="154">
        <f>IF(N395="snížená",J395,0)</f>
        <v>0</v>
      </c>
      <c r="BG395" s="154">
        <f>IF(N395="zákl. přenesená",J395,0)</f>
        <v>0</v>
      </c>
      <c r="BH395" s="154">
        <f>IF(N395="sníž. přenesená",J395,0)</f>
        <v>0</v>
      </c>
      <c r="BI395" s="154">
        <f>IF(N395="nulová",J395,0)</f>
        <v>0</v>
      </c>
      <c r="BJ395" s="18" t="s">
        <v>90</v>
      </c>
      <c r="BK395" s="154">
        <f>ROUND(I395*H395,2)</f>
        <v>0</v>
      </c>
      <c r="BL395" s="18" t="s">
        <v>204</v>
      </c>
      <c r="BM395" s="262" t="s">
        <v>646</v>
      </c>
    </row>
    <row r="396" spans="1:51" s="13" customFormat="1" ht="12">
      <c r="A396" s="13"/>
      <c r="B396" s="263"/>
      <c r="C396" s="264"/>
      <c r="D396" s="265" t="s">
        <v>206</v>
      </c>
      <c r="E396" s="266" t="s">
        <v>1</v>
      </c>
      <c r="F396" s="267" t="s">
        <v>647</v>
      </c>
      <c r="G396" s="264"/>
      <c r="H396" s="268">
        <v>120.78</v>
      </c>
      <c r="I396" s="269"/>
      <c r="J396" s="264"/>
      <c r="K396" s="264"/>
      <c r="L396" s="270"/>
      <c r="M396" s="271"/>
      <c r="N396" s="272"/>
      <c r="O396" s="272"/>
      <c r="P396" s="272"/>
      <c r="Q396" s="272"/>
      <c r="R396" s="272"/>
      <c r="S396" s="272"/>
      <c r="T396" s="27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74" t="s">
        <v>206</v>
      </c>
      <c r="AU396" s="274" t="s">
        <v>92</v>
      </c>
      <c r="AV396" s="13" t="s">
        <v>92</v>
      </c>
      <c r="AW396" s="13" t="s">
        <v>35</v>
      </c>
      <c r="AX396" s="13" t="s">
        <v>90</v>
      </c>
      <c r="AY396" s="274" t="s">
        <v>198</v>
      </c>
    </row>
    <row r="397" spans="1:65" s="2" customFormat="1" ht="16.5" customHeight="1">
      <c r="A397" s="41"/>
      <c r="B397" s="42"/>
      <c r="C397" s="250" t="s">
        <v>648</v>
      </c>
      <c r="D397" s="250" t="s">
        <v>200</v>
      </c>
      <c r="E397" s="251" t="s">
        <v>649</v>
      </c>
      <c r="F397" s="252" t="s">
        <v>650</v>
      </c>
      <c r="G397" s="253" t="s">
        <v>203</v>
      </c>
      <c r="H397" s="254">
        <v>120.78</v>
      </c>
      <c r="I397" s="255"/>
      <c r="J397" s="256">
        <f>ROUND(I397*H397,2)</f>
        <v>0</v>
      </c>
      <c r="K397" s="257"/>
      <c r="L397" s="44"/>
      <c r="M397" s="258" t="s">
        <v>1</v>
      </c>
      <c r="N397" s="259" t="s">
        <v>47</v>
      </c>
      <c r="O397" s="94"/>
      <c r="P397" s="260">
        <f>O397*H397</f>
        <v>0</v>
      </c>
      <c r="Q397" s="260">
        <v>0</v>
      </c>
      <c r="R397" s="260">
        <f>Q397*H397</f>
        <v>0</v>
      </c>
      <c r="S397" s="260">
        <v>0</v>
      </c>
      <c r="T397" s="261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62" t="s">
        <v>204</v>
      </c>
      <c r="AT397" s="262" t="s">
        <v>200</v>
      </c>
      <c r="AU397" s="262" t="s">
        <v>92</v>
      </c>
      <c r="AY397" s="18" t="s">
        <v>198</v>
      </c>
      <c r="BE397" s="154">
        <f>IF(N397="základní",J397,0)</f>
        <v>0</v>
      </c>
      <c r="BF397" s="154">
        <f>IF(N397="snížená",J397,0)</f>
        <v>0</v>
      </c>
      <c r="BG397" s="154">
        <f>IF(N397="zákl. přenesená",J397,0)</f>
        <v>0</v>
      </c>
      <c r="BH397" s="154">
        <f>IF(N397="sníž. přenesená",J397,0)</f>
        <v>0</v>
      </c>
      <c r="BI397" s="154">
        <f>IF(N397="nulová",J397,0)</f>
        <v>0</v>
      </c>
      <c r="BJ397" s="18" t="s">
        <v>90</v>
      </c>
      <c r="BK397" s="154">
        <f>ROUND(I397*H397,2)</f>
        <v>0</v>
      </c>
      <c r="BL397" s="18" t="s">
        <v>204</v>
      </c>
      <c r="BM397" s="262" t="s">
        <v>651</v>
      </c>
    </row>
    <row r="398" spans="1:65" s="2" customFormat="1" ht="24.15" customHeight="1">
      <c r="A398" s="41"/>
      <c r="B398" s="42"/>
      <c r="C398" s="250" t="s">
        <v>652</v>
      </c>
      <c r="D398" s="250" t="s">
        <v>200</v>
      </c>
      <c r="E398" s="251" t="s">
        <v>653</v>
      </c>
      <c r="F398" s="252" t="s">
        <v>654</v>
      </c>
      <c r="G398" s="253" t="s">
        <v>275</v>
      </c>
      <c r="H398" s="254">
        <v>1.543</v>
      </c>
      <c r="I398" s="255"/>
      <c r="J398" s="256">
        <f>ROUND(I398*H398,2)</f>
        <v>0</v>
      </c>
      <c r="K398" s="257"/>
      <c r="L398" s="44"/>
      <c r="M398" s="258" t="s">
        <v>1</v>
      </c>
      <c r="N398" s="259" t="s">
        <v>47</v>
      </c>
      <c r="O398" s="94"/>
      <c r="P398" s="260">
        <f>O398*H398</f>
        <v>0</v>
      </c>
      <c r="Q398" s="260">
        <v>1.05291</v>
      </c>
      <c r="R398" s="260">
        <f>Q398*H398</f>
        <v>1.62464013</v>
      </c>
      <c r="S398" s="260">
        <v>0</v>
      </c>
      <c r="T398" s="261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62" t="s">
        <v>204</v>
      </c>
      <c r="AT398" s="262" t="s">
        <v>200</v>
      </c>
      <c r="AU398" s="262" t="s">
        <v>92</v>
      </c>
      <c r="AY398" s="18" t="s">
        <v>198</v>
      </c>
      <c r="BE398" s="154">
        <f>IF(N398="základní",J398,0)</f>
        <v>0</v>
      </c>
      <c r="BF398" s="154">
        <f>IF(N398="snížená",J398,0)</f>
        <v>0</v>
      </c>
      <c r="BG398" s="154">
        <f>IF(N398="zákl. přenesená",J398,0)</f>
        <v>0</v>
      </c>
      <c r="BH398" s="154">
        <f>IF(N398="sníž. přenesená",J398,0)</f>
        <v>0</v>
      </c>
      <c r="BI398" s="154">
        <f>IF(N398="nulová",J398,0)</f>
        <v>0</v>
      </c>
      <c r="BJ398" s="18" t="s">
        <v>90</v>
      </c>
      <c r="BK398" s="154">
        <f>ROUND(I398*H398,2)</f>
        <v>0</v>
      </c>
      <c r="BL398" s="18" t="s">
        <v>204</v>
      </c>
      <c r="BM398" s="262" t="s">
        <v>655</v>
      </c>
    </row>
    <row r="399" spans="1:51" s="13" customFormat="1" ht="12">
      <c r="A399" s="13"/>
      <c r="B399" s="263"/>
      <c r="C399" s="264"/>
      <c r="D399" s="265" t="s">
        <v>206</v>
      </c>
      <c r="E399" s="266" t="s">
        <v>1</v>
      </c>
      <c r="F399" s="267" t="s">
        <v>656</v>
      </c>
      <c r="G399" s="264"/>
      <c r="H399" s="268">
        <v>1.543</v>
      </c>
      <c r="I399" s="269"/>
      <c r="J399" s="264"/>
      <c r="K399" s="264"/>
      <c r="L399" s="270"/>
      <c r="M399" s="271"/>
      <c r="N399" s="272"/>
      <c r="O399" s="272"/>
      <c r="P399" s="272"/>
      <c r="Q399" s="272"/>
      <c r="R399" s="272"/>
      <c r="S399" s="272"/>
      <c r="T399" s="27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74" t="s">
        <v>206</v>
      </c>
      <c r="AU399" s="274" t="s">
        <v>92</v>
      </c>
      <c r="AV399" s="13" t="s">
        <v>92</v>
      </c>
      <c r="AW399" s="13" t="s">
        <v>35</v>
      </c>
      <c r="AX399" s="13" t="s">
        <v>90</v>
      </c>
      <c r="AY399" s="274" t="s">
        <v>198</v>
      </c>
    </row>
    <row r="400" spans="1:63" s="12" customFormat="1" ht="22.8" customHeight="1">
      <c r="A400" s="12"/>
      <c r="B400" s="236"/>
      <c r="C400" s="237"/>
      <c r="D400" s="238" t="s">
        <v>81</v>
      </c>
      <c r="E400" s="318" t="s">
        <v>657</v>
      </c>
      <c r="F400" s="318" t="s">
        <v>658</v>
      </c>
      <c r="G400" s="237"/>
      <c r="H400" s="237"/>
      <c r="I400" s="240"/>
      <c r="J400" s="319">
        <f>BK400</f>
        <v>0</v>
      </c>
      <c r="K400" s="237"/>
      <c r="L400" s="242"/>
      <c r="M400" s="243"/>
      <c r="N400" s="244"/>
      <c r="O400" s="244"/>
      <c r="P400" s="245">
        <f>SUM(P401:P477)</f>
        <v>0</v>
      </c>
      <c r="Q400" s="244"/>
      <c r="R400" s="245">
        <f>SUM(R401:R477)</f>
        <v>197.78195323999998</v>
      </c>
      <c r="S400" s="244"/>
      <c r="T400" s="246">
        <f>SUM(T401:T477)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47" t="s">
        <v>90</v>
      </c>
      <c r="AT400" s="248" t="s">
        <v>81</v>
      </c>
      <c r="AU400" s="248" t="s">
        <v>90</v>
      </c>
      <c r="AY400" s="247" t="s">
        <v>198</v>
      </c>
      <c r="BK400" s="249">
        <f>SUM(BK401:BK477)</f>
        <v>0</v>
      </c>
    </row>
    <row r="401" spans="1:65" s="2" customFormat="1" ht="24.15" customHeight="1">
      <c r="A401" s="41"/>
      <c r="B401" s="42"/>
      <c r="C401" s="250" t="s">
        <v>659</v>
      </c>
      <c r="D401" s="250" t="s">
        <v>200</v>
      </c>
      <c r="E401" s="251" t="s">
        <v>660</v>
      </c>
      <c r="F401" s="252" t="s">
        <v>661</v>
      </c>
      <c r="G401" s="253" t="s">
        <v>203</v>
      </c>
      <c r="H401" s="254">
        <v>196.07</v>
      </c>
      <c r="I401" s="255"/>
      <c r="J401" s="256">
        <f>ROUND(I401*H401,2)</f>
        <v>0</v>
      </c>
      <c r="K401" s="257"/>
      <c r="L401" s="44"/>
      <c r="M401" s="258" t="s">
        <v>1</v>
      </c>
      <c r="N401" s="259" t="s">
        <v>47</v>
      </c>
      <c r="O401" s="94"/>
      <c r="P401" s="260">
        <f>O401*H401</f>
        <v>0</v>
      </c>
      <c r="Q401" s="260">
        <v>0.00026</v>
      </c>
      <c r="R401" s="260">
        <f>Q401*H401</f>
        <v>0.050978199999999994</v>
      </c>
      <c r="S401" s="260">
        <v>0</v>
      </c>
      <c r="T401" s="261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62" t="s">
        <v>204</v>
      </c>
      <c r="AT401" s="262" t="s">
        <v>200</v>
      </c>
      <c r="AU401" s="262" t="s">
        <v>92</v>
      </c>
      <c r="AY401" s="18" t="s">
        <v>198</v>
      </c>
      <c r="BE401" s="154">
        <f>IF(N401="základní",J401,0)</f>
        <v>0</v>
      </c>
      <c r="BF401" s="154">
        <f>IF(N401="snížená",J401,0)</f>
        <v>0</v>
      </c>
      <c r="BG401" s="154">
        <f>IF(N401="zákl. přenesená",J401,0)</f>
        <v>0</v>
      </c>
      <c r="BH401" s="154">
        <f>IF(N401="sníž. přenesená",J401,0)</f>
        <v>0</v>
      </c>
      <c r="BI401" s="154">
        <f>IF(N401="nulová",J401,0)</f>
        <v>0</v>
      </c>
      <c r="BJ401" s="18" t="s">
        <v>90</v>
      </c>
      <c r="BK401" s="154">
        <f>ROUND(I401*H401,2)</f>
        <v>0</v>
      </c>
      <c r="BL401" s="18" t="s">
        <v>204</v>
      </c>
      <c r="BM401" s="262" t="s">
        <v>662</v>
      </c>
    </row>
    <row r="402" spans="1:51" s="14" customFormat="1" ht="12">
      <c r="A402" s="14"/>
      <c r="B402" s="286"/>
      <c r="C402" s="287"/>
      <c r="D402" s="265" t="s">
        <v>206</v>
      </c>
      <c r="E402" s="288" t="s">
        <v>1</v>
      </c>
      <c r="F402" s="289" t="s">
        <v>663</v>
      </c>
      <c r="G402" s="287"/>
      <c r="H402" s="288" t="s">
        <v>1</v>
      </c>
      <c r="I402" s="290"/>
      <c r="J402" s="287"/>
      <c r="K402" s="287"/>
      <c r="L402" s="291"/>
      <c r="M402" s="292"/>
      <c r="N402" s="293"/>
      <c r="O402" s="293"/>
      <c r="P402" s="293"/>
      <c r="Q402" s="293"/>
      <c r="R402" s="293"/>
      <c r="S402" s="293"/>
      <c r="T402" s="29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95" t="s">
        <v>206</v>
      </c>
      <c r="AU402" s="295" t="s">
        <v>92</v>
      </c>
      <c r="AV402" s="14" t="s">
        <v>90</v>
      </c>
      <c r="AW402" s="14" t="s">
        <v>35</v>
      </c>
      <c r="AX402" s="14" t="s">
        <v>82</v>
      </c>
      <c r="AY402" s="295" t="s">
        <v>198</v>
      </c>
    </row>
    <row r="403" spans="1:51" s="13" customFormat="1" ht="12">
      <c r="A403" s="13"/>
      <c r="B403" s="263"/>
      <c r="C403" s="264"/>
      <c r="D403" s="265" t="s">
        <v>206</v>
      </c>
      <c r="E403" s="266" t="s">
        <v>1</v>
      </c>
      <c r="F403" s="267" t="s">
        <v>664</v>
      </c>
      <c r="G403" s="264"/>
      <c r="H403" s="268">
        <v>200.49</v>
      </c>
      <c r="I403" s="269"/>
      <c r="J403" s="264"/>
      <c r="K403" s="264"/>
      <c r="L403" s="270"/>
      <c r="M403" s="271"/>
      <c r="N403" s="272"/>
      <c r="O403" s="272"/>
      <c r="P403" s="272"/>
      <c r="Q403" s="272"/>
      <c r="R403" s="272"/>
      <c r="S403" s="272"/>
      <c r="T403" s="27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74" t="s">
        <v>206</v>
      </c>
      <c r="AU403" s="274" t="s">
        <v>92</v>
      </c>
      <c r="AV403" s="13" t="s">
        <v>92</v>
      </c>
      <c r="AW403" s="13" t="s">
        <v>35</v>
      </c>
      <c r="AX403" s="13" t="s">
        <v>82</v>
      </c>
      <c r="AY403" s="274" t="s">
        <v>198</v>
      </c>
    </row>
    <row r="404" spans="1:51" s="14" customFormat="1" ht="12">
      <c r="A404" s="14"/>
      <c r="B404" s="286"/>
      <c r="C404" s="287"/>
      <c r="D404" s="265" t="s">
        <v>206</v>
      </c>
      <c r="E404" s="288" t="s">
        <v>1</v>
      </c>
      <c r="F404" s="289" t="s">
        <v>665</v>
      </c>
      <c r="G404" s="287"/>
      <c r="H404" s="288" t="s">
        <v>1</v>
      </c>
      <c r="I404" s="290"/>
      <c r="J404" s="287"/>
      <c r="K404" s="287"/>
      <c r="L404" s="291"/>
      <c r="M404" s="292"/>
      <c r="N404" s="293"/>
      <c r="O404" s="293"/>
      <c r="P404" s="293"/>
      <c r="Q404" s="293"/>
      <c r="R404" s="293"/>
      <c r="S404" s="293"/>
      <c r="T404" s="29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95" t="s">
        <v>206</v>
      </c>
      <c r="AU404" s="295" t="s">
        <v>92</v>
      </c>
      <c r="AV404" s="14" t="s">
        <v>90</v>
      </c>
      <c r="AW404" s="14" t="s">
        <v>35</v>
      </c>
      <c r="AX404" s="14" t="s">
        <v>82</v>
      </c>
      <c r="AY404" s="295" t="s">
        <v>198</v>
      </c>
    </row>
    <row r="405" spans="1:51" s="13" customFormat="1" ht="12">
      <c r="A405" s="13"/>
      <c r="B405" s="263"/>
      <c r="C405" s="264"/>
      <c r="D405" s="265" t="s">
        <v>206</v>
      </c>
      <c r="E405" s="266" t="s">
        <v>1</v>
      </c>
      <c r="F405" s="267" t="s">
        <v>492</v>
      </c>
      <c r="G405" s="264"/>
      <c r="H405" s="268">
        <v>-12.3</v>
      </c>
      <c r="I405" s="269"/>
      <c r="J405" s="264"/>
      <c r="K405" s="264"/>
      <c r="L405" s="270"/>
      <c r="M405" s="271"/>
      <c r="N405" s="272"/>
      <c r="O405" s="272"/>
      <c r="P405" s="272"/>
      <c r="Q405" s="272"/>
      <c r="R405" s="272"/>
      <c r="S405" s="272"/>
      <c r="T405" s="27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74" t="s">
        <v>206</v>
      </c>
      <c r="AU405" s="274" t="s">
        <v>92</v>
      </c>
      <c r="AV405" s="13" t="s">
        <v>92</v>
      </c>
      <c r="AW405" s="13" t="s">
        <v>35</v>
      </c>
      <c r="AX405" s="13" t="s">
        <v>82</v>
      </c>
      <c r="AY405" s="274" t="s">
        <v>198</v>
      </c>
    </row>
    <row r="406" spans="1:51" s="14" customFormat="1" ht="12">
      <c r="A406" s="14"/>
      <c r="B406" s="286"/>
      <c r="C406" s="287"/>
      <c r="D406" s="265" t="s">
        <v>206</v>
      </c>
      <c r="E406" s="288" t="s">
        <v>1</v>
      </c>
      <c r="F406" s="289" t="s">
        <v>666</v>
      </c>
      <c r="G406" s="287"/>
      <c r="H406" s="288" t="s">
        <v>1</v>
      </c>
      <c r="I406" s="290"/>
      <c r="J406" s="287"/>
      <c r="K406" s="287"/>
      <c r="L406" s="291"/>
      <c r="M406" s="292"/>
      <c r="N406" s="293"/>
      <c r="O406" s="293"/>
      <c r="P406" s="293"/>
      <c r="Q406" s="293"/>
      <c r="R406" s="293"/>
      <c r="S406" s="293"/>
      <c r="T406" s="29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95" t="s">
        <v>206</v>
      </c>
      <c r="AU406" s="295" t="s">
        <v>92</v>
      </c>
      <c r="AV406" s="14" t="s">
        <v>90</v>
      </c>
      <c r="AW406" s="14" t="s">
        <v>35</v>
      </c>
      <c r="AX406" s="14" t="s">
        <v>82</v>
      </c>
      <c r="AY406" s="295" t="s">
        <v>198</v>
      </c>
    </row>
    <row r="407" spans="1:51" s="13" customFormat="1" ht="12">
      <c r="A407" s="13"/>
      <c r="B407" s="263"/>
      <c r="C407" s="264"/>
      <c r="D407" s="265" t="s">
        <v>206</v>
      </c>
      <c r="E407" s="266" t="s">
        <v>1</v>
      </c>
      <c r="F407" s="267" t="s">
        <v>667</v>
      </c>
      <c r="G407" s="264"/>
      <c r="H407" s="268">
        <v>7.88</v>
      </c>
      <c r="I407" s="269"/>
      <c r="J407" s="264"/>
      <c r="K407" s="264"/>
      <c r="L407" s="270"/>
      <c r="M407" s="271"/>
      <c r="N407" s="272"/>
      <c r="O407" s="272"/>
      <c r="P407" s="272"/>
      <c r="Q407" s="272"/>
      <c r="R407" s="272"/>
      <c r="S407" s="272"/>
      <c r="T407" s="27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74" t="s">
        <v>206</v>
      </c>
      <c r="AU407" s="274" t="s">
        <v>92</v>
      </c>
      <c r="AV407" s="13" t="s">
        <v>92</v>
      </c>
      <c r="AW407" s="13" t="s">
        <v>35</v>
      </c>
      <c r="AX407" s="13" t="s">
        <v>82</v>
      </c>
      <c r="AY407" s="274" t="s">
        <v>198</v>
      </c>
    </row>
    <row r="408" spans="1:51" s="15" customFormat="1" ht="12">
      <c r="A408" s="15"/>
      <c r="B408" s="296"/>
      <c r="C408" s="297"/>
      <c r="D408" s="265" t="s">
        <v>206</v>
      </c>
      <c r="E408" s="298" t="s">
        <v>1</v>
      </c>
      <c r="F408" s="299" t="s">
        <v>238</v>
      </c>
      <c r="G408" s="297"/>
      <c r="H408" s="300">
        <v>196.07</v>
      </c>
      <c r="I408" s="301"/>
      <c r="J408" s="297"/>
      <c r="K408" s="297"/>
      <c r="L408" s="302"/>
      <c r="M408" s="303"/>
      <c r="N408" s="304"/>
      <c r="O408" s="304"/>
      <c r="P408" s="304"/>
      <c r="Q408" s="304"/>
      <c r="R408" s="304"/>
      <c r="S408" s="304"/>
      <c r="T408" s="30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306" t="s">
        <v>206</v>
      </c>
      <c r="AU408" s="306" t="s">
        <v>92</v>
      </c>
      <c r="AV408" s="15" t="s">
        <v>204</v>
      </c>
      <c r="AW408" s="15" t="s">
        <v>35</v>
      </c>
      <c r="AX408" s="15" t="s">
        <v>90</v>
      </c>
      <c r="AY408" s="306" t="s">
        <v>198</v>
      </c>
    </row>
    <row r="409" spans="1:65" s="2" customFormat="1" ht="24.15" customHeight="1">
      <c r="A409" s="41"/>
      <c r="B409" s="42"/>
      <c r="C409" s="250" t="s">
        <v>668</v>
      </c>
      <c r="D409" s="250" t="s">
        <v>200</v>
      </c>
      <c r="E409" s="251" t="s">
        <v>669</v>
      </c>
      <c r="F409" s="252" t="s">
        <v>670</v>
      </c>
      <c r="G409" s="253" t="s">
        <v>203</v>
      </c>
      <c r="H409" s="254">
        <v>173.57</v>
      </c>
      <c r="I409" s="255"/>
      <c r="J409" s="256">
        <f>ROUND(I409*H409,2)</f>
        <v>0</v>
      </c>
      <c r="K409" s="257"/>
      <c r="L409" s="44"/>
      <c r="M409" s="258" t="s">
        <v>1</v>
      </c>
      <c r="N409" s="259" t="s">
        <v>47</v>
      </c>
      <c r="O409" s="94"/>
      <c r="P409" s="260">
        <f>O409*H409</f>
        <v>0</v>
      </c>
      <c r="Q409" s="260">
        <v>0.00438</v>
      </c>
      <c r="R409" s="260">
        <f>Q409*H409</f>
        <v>0.7602366</v>
      </c>
      <c r="S409" s="260">
        <v>0</v>
      </c>
      <c r="T409" s="261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62" t="s">
        <v>204</v>
      </c>
      <c r="AT409" s="262" t="s">
        <v>200</v>
      </c>
      <c r="AU409" s="262" t="s">
        <v>92</v>
      </c>
      <c r="AY409" s="18" t="s">
        <v>198</v>
      </c>
      <c r="BE409" s="154">
        <f>IF(N409="základní",J409,0)</f>
        <v>0</v>
      </c>
      <c r="BF409" s="154">
        <f>IF(N409="snížená",J409,0)</f>
        <v>0</v>
      </c>
      <c r="BG409" s="154">
        <f>IF(N409="zákl. přenesená",J409,0)</f>
        <v>0</v>
      </c>
      <c r="BH409" s="154">
        <f>IF(N409="sníž. přenesená",J409,0)</f>
        <v>0</v>
      </c>
      <c r="BI409" s="154">
        <f>IF(N409="nulová",J409,0)</f>
        <v>0</v>
      </c>
      <c r="BJ409" s="18" t="s">
        <v>90</v>
      </c>
      <c r="BK409" s="154">
        <f>ROUND(I409*H409,2)</f>
        <v>0</v>
      </c>
      <c r="BL409" s="18" t="s">
        <v>204</v>
      </c>
      <c r="BM409" s="262" t="s">
        <v>671</v>
      </c>
    </row>
    <row r="410" spans="1:51" s="14" customFormat="1" ht="12">
      <c r="A410" s="14"/>
      <c r="B410" s="286"/>
      <c r="C410" s="287"/>
      <c r="D410" s="265" t="s">
        <v>206</v>
      </c>
      <c r="E410" s="288" t="s">
        <v>1</v>
      </c>
      <c r="F410" s="289" t="s">
        <v>663</v>
      </c>
      <c r="G410" s="287"/>
      <c r="H410" s="288" t="s">
        <v>1</v>
      </c>
      <c r="I410" s="290"/>
      <c r="J410" s="287"/>
      <c r="K410" s="287"/>
      <c r="L410" s="291"/>
      <c r="M410" s="292"/>
      <c r="N410" s="293"/>
      <c r="O410" s="293"/>
      <c r="P410" s="293"/>
      <c r="Q410" s="293"/>
      <c r="R410" s="293"/>
      <c r="S410" s="293"/>
      <c r="T410" s="29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95" t="s">
        <v>206</v>
      </c>
      <c r="AU410" s="295" t="s">
        <v>92</v>
      </c>
      <c r="AV410" s="14" t="s">
        <v>90</v>
      </c>
      <c r="AW410" s="14" t="s">
        <v>35</v>
      </c>
      <c r="AX410" s="14" t="s">
        <v>82</v>
      </c>
      <c r="AY410" s="295" t="s">
        <v>198</v>
      </c>
    </row>
    <row r="411" spans="1:51" s="13" customFormat="1" ht="12">
      <c r="A411" s="13"/>
      <c r="B411" s="263"/>
      <c r="C411" s="264"/>
      <c r="D411" s="265" t="s">
        <v>206</v>
      </c>
      <c r="E411" s="266" t="s">
        <v>1</v>
      </c>
      <c r="F411" s="267" t="s">
        <v>664</v>
      </c>
      <c r="G411" s="264"/>
      <c r="H411" s="268">
        <v>200.49</v>
      </c>
      <c r="I411" s="269"/>
      <c r="J411" s="264"/>
      <c r="K411" s="264"/>
      <c r="L411" s="270"/>
      <c r="M411" s="271"/>
      <c r="N411" s="272"/>
      <c r="O411" s="272"/>
      <c r="P411" s="272"/>
      <c r="Q411" s="272"/>
      <c r="R411" s="272"/>
      <c r="S411" s="272"/>
      <c r="T411" s="27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74" t="s">
        <v>206</v>
      </c>
      <c r="AU411" s="274" t="s">
        <v>92</v>
      </c>
      <c r="AV411" s="13" t="s">
        <v>92</v>
      </c>
      <c r="AW411" s="13" t="s">
        <v>35</v>
      </c>
      <c r="AX411" s="13" t="s">
        <v>82</v>
      </c>
      <c r="AY411" s="274" t="s">
        <v>198</v>
      </c>
    </row>
    <row r="412" spans="1:51" s="14" customFormat="1" ht="12">
      <c r="A412" s="14"/>
      <c r="B412" s="286"/>
      <c r="C412" s="287"/>
      <c r="D412" s="265" t="s">
        <v>206</v>
      </c>
      <c r="E412" s="288" t="s">
        <v>1</v>
      </c>
      <c r="F412" s="289" t="s">
        <v>672</v>
      </c>
      <c r="G412" s="287"/>
      <c r="H412" s="288" t="s">
        <v>1</v>
      </c>
      <c r="I412" s="290"/>
      <c r="J412" s="287"/>
      <c r="K412" s="287"/>
      <c r="L412" s="291"/>
      <c r="M412" s="292"/>
      <c r="N412" s="293"/>
      <c r="O412" s="293"/>
      <c r="P412" s="293"/>
      <c r="Q412" s="293"/>
      <c r="R412" s="293"/>
      <c r="S412" s="293"/>
      <c r="T412" s="29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95" t="s">
        <v>206</v>
      </c>
      <c r="AU412" s="295" t="s">
        <v>92</v>
      </c>
      <c r="AV412" s="14" t="s">
        <v>90</v>
      </c>
      <c r="AW412" s="14" t="s">
        <v>35</v>
      </c>
      <c r="AX412" s="14" t="s">
        <v>82</v>
      </c>
      <c r="AY412" s="295" t="s">
        <v>198</v>
      </c>
    </row>
    <row r="413" spans="1:51" s="13" customFormat="1" ht="12">
      <c r="A413" s="13"/>
      <c r="B413" s="263"/>
      <c r="C413" s="264"/>
      <c r="D413" s="265" t="s">
        <v>206</v>
      </c>
      <c r="E413" s="266" t="s">
        <v>1</v>
      </c>
      <c r="F413" s="267" t="s">
        <v>492</v>
      </c>
      <c r="G413" s="264"/>
      <c r="H413" s="268">
        <v>-12.3</v>
      </c>
      <c r="I413" s="269"/>
      <c r="J413" s="264"/>
      <c r="K413" s="264"/>
      <c r="L413" s="270"/>
      <c r="M413" s="271"/>
      <c r="N413" s="272"/>
      <c r="O413" s="272"/>
      <c r="P413" s="272"/>
      <c r="Q413" s="272"/>
      <c r="R413" s="272"/>
      <c r="S413" s="272"/>
      <c r="T413" s="27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74" t="s">
        <v>206</v>
      </c>
      <c r="AU413" s="274" t="s">
        <v>92</v>
      </c>
      <c r="AV413" s="13" t="s">
        <v>92</v>
      </c>
      <c r="AW413" s="13" t="s">
        <v>35</v>
      </c>
      <c r="AX413" s="13" t="s">
        <v>82</v>
      </c>
      <c r="AY413" s="274" t="s">
        <v>198</v>
      </c>
    </row>
    <row r="414" spans="1:51" s="13" customFormat="1" ht="12">
      <c r="A414" s="13"/>
      <c r="B414" s="263"/>
      <c r="C414" s="264"/>
      <c r="D414" s="265" t="s">
        <v>206</v>
      </c>
      <c r="E414" s="266" t="s">
        <v>1</v>
      </c>
      <c r="F414" s="267" t="s">
        <v>673</v>
      </c>
      <c r="G414" s="264"/>
      <c r="H414" s="268">
        <v>-22.5</v>
      </c>
      <c r="I414" s="269"/>
      <c r="J414" s="264"/>
      <c r="K414" s="264"/>
      <c r="L414" s="270"/>
      <c r="M414" s="271"/>
      <c r="N414" s="272"/>
      <c r="O414" s="272"/>
      <c r="P414" s="272"/>
      <c r="Q414" s="272"/>
      <c r="R414" s="272"/>
      <c r="S414" s="272"/>
      <c r="T414" s="27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74" t="s">
        <v>206</v>
      </c>
      <c r="AU414" s="274" t="s">
        <v>92</v>
      </c>
      <c r="AV414" s="13" t="s">
        <v>92</v>
      </c>
      <c r="AW414" s="13" t="s">
        <v>35</v>
      </c>
      <c r="AX414" s="13" t="s">
        <v>82</v>
      </c>
      <c r="AY414" s="274" t="s">
        <v>198</v>
      </c>
    </row>
    <row r="415" spans="1:51" s="14" customFormat="1" ht="12">
      <c r="A415" s="14"/>
      <c r="B415" s="286"/>
      <c r="C415" s="287"/>
      <c r="D415" s="265" t="s">
        <v>206</v>
      </c>
      <c r="E415" s="288" t="s">
        <v>1</v>
      </c>
      <c r="F415" s="289" t="s">
        <v>666</v>
      </c>
      <c r="G415" s="287"/>
      <c r="H415" s="288" t="s">
        <v>1</v>
      </c>
      <c r="I415" s="290"/>
      <c r="J415" s="287"/>
      <c r="K415" s="287"/>
      <c r="L415" s="291"/>
      <c r="M415" s="292"/>
      <c r="N415" s="293"/>
      <c r="O415" s="293"/>
      <c r="P415" s="293"/>
      <c r="Q415" s="293"/>
      <c r="R415" s="293"/>
      <c r="S415" s="293"/>
      <c r="T415" s="29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95" t="s">
        <v>206</v>
      </c>
      <c r="AU415" s="295" t="s">
        <v>92</v>
      </c>
      <c r="AV415" s="14" t="s">
        <v>90</v>
      </c>
      <c r="AW415" s="14" t="s">
        <v>35</v>
      </c>
      <c r="AX415" s="14" t="s">
        <v>82</v>
      </c>
      <c r="AY415" s="295" t="s">
        <v>198</v>
      </c>
    </row>
    <row r="416" spans="1:51" s="13" customFormat="1" ht="12">
      <c r="A416" s="13"/>
      <c r="B416" s="263"/>
      <c r="C416" s="264"/>
      <c r="D416" s="265" t="s">
        <v>206</v>
      </c>
      <c r="E416" s="266" t="s">
        <v>1</v>
      </c>
      <c r="F416" s="267" t="s">
        <v>667</v>
      </c>
      <c r="G416" s="264"/>
      <c r="H416" s="268">
        <v>7.88</v>
      </c>
      <c r="I416" s="269"/>
      <c r="J416" s="264"/>
      <c r="K416" s="264"/>
      <c r="L416" s="270"/>
      <c r="M416" s="271"/>
      <c r="N416" s="272"/>
      <c r="O416" s="272"/>
      <c r="P416" s="272"/>
      <c r="Q416" s="272"/>
      <c r="R416" s="272"/>
      <c r="S416" s="272"/>
      <c r="T416" s="27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4" t="s">
        <v>206</v>
      </c>
      <c r="AU416" s="274" t="s">
        <v>92</v>
      </c>
      <c r="AV416" s="13" t="s">
        <v>92</v>
      </c>
      <c r="AW416" s="13" t="s">
        <v>35</v>
      </c>
      <c r="AX416" s="13" t="s">
        <v>82</v>
      </c>
      <c r="AY416" s="274" t="s">
        <v>198</v>
      </c>
    </row>
    <row r="417" spans="1:51" s="15" customFormat="1" ht="12">
      <c r="A417" s="15"/>
      <c r="B417" s="296"/>
      <c r="C417" s="297"/>
      <c r="D417" s="265" t="s">
        <v>206</v>
      </c>
      <c r="E417" s="298" t="s">
        <v>1</v>
      </c>
      <c r="F417" s="299" t="s">
        <v>238</v>
      </c>
      <c r="G417" s="297"/>
      <c r="H417" s="300">
        <v>173.57</v>
      </c>
      <c r="I417" s="301"/>
      <c r="J417" s="297"/>
      <c r="K417" s="297"/>
      <c r="L417" s="302"/>
      <c r="M417" s="303"/>
      <c r="N417" s="304"/>
      <c r="O417" s="304"/>
      <c r="P417" s="304"/>
      <c r="Q417" s="304"/>
      <c r="R417" s="304"/>
      <c r="S417" s="304"/>
      <c r="T417" s="30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306" t="s">
        <v>206</v>
      </c>
      <c r="AU417" s="306" t="s">
        <v>92</v>
      </c>
      <c r="AV417" s="15" t="s">
        <v>204</v>
      </c>
      <c r="AW417" s="15" t="s">
        <v>35</v>
      </c>
      <c r="AX417" s="15" t="s">
        <v>90</v>
      </c>
      <c r="AY417" s="306" t="s">
        <v>198</v>
      </c>
    </row>
    <row r="418" spans="1:65" s="2" customFormat="1" ht="24.15" customHeight="1">
      <c r="A418" s="41"/>
      <c r="B418" s="42"/>
      <c r="C418" s="250" t="s">
        <v>674</v>
      </c>
      <c r="D418" s="250" t="s">
        <v>200</v>
      </c>
      <c r="E418" s="251" t="s">
        <v>675</v>
      </c>
      <c r="F418" s="252" t="s">
        <v>676</v>
      </c>
      <c r="G418" s="253" t="s">
        <v>203</v>
      </c>
      <c r="H418" s="254">
        <v>173.57</v>
      </c>
      <c r="I418" s="255"/>
      <c r="J418" s="256">
        <f>ROUND(I418*H418,2)</f>
        <v>0</v>
      </c>
      <c r="K418" s="257"/>
      <c r="L418" s="44"/>
      <c r="M418" s="258" t="s">
        <v>1</v>
      </c>
      <c r="N418" s="259" t="s">
        <v>47</v>
      </c>
      <c r="O418" s="94"/>
      <c r="P418" s="260">
        <f>O418*H418</f>
        <v>0</v>
      </c>
      <c r="Q418" s="260">
        <v>0.0035</v>
      </c>
      <c r="R418" s="260">
        <f>Q418*H418</f>
        <v>0.607495</v>
      </c>
      <c r="S418" s="260">
        <v>0</v>
      </c>
      <c r="T418" s="261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62" t="s">
        <v>204</v>
      </c>
      <c r="AT418" s="262" t="s">
        <v>200</v>
      </c>
      <c r="AU418" s="262" t="s">
        <v>92</v>
      </c>
      <c r="AY418" s="18" t="s">
        <v>198</v>
      </c>
      <c r="BE418" s="154">
        <f>IF(N418="základní",J418,0)</f>
        <v>0</v>
      </c>
      <c r="BF418" s="154">
        <f>IF(N418="snížená",J418,0)</f>
        <v>0</v>
      </c>
      <c r="BG418" s="154">
        <f>IF(N418="zákl. přenesená",J418,0)</f>
        <v>0</v>
      </c>
      <c r="BH418" s="154">
        <f>IF(N418="sníž. přenesená",J418,0)</f>
        <v>0</v>
      </c>
      <c r="BI418" s="154">
        <f>IF(N418="nulová",J418,0)</f>
        <v>0</v>
      </c>
      <c r="BJ418" s="18" t="s">
        <v>90</v>
      </c>
      <c r="BK418" s="154">
        <f>ROUND(I418*H418,2)</f>
        <v>0</v>
      </c>
      <c r="BL418" s="18" t="s">
        <v>204</v>
      </c>
      <c r="BM418" s="262" t="s">
        <v>677</v>
      </c>
    </row>
    <row r="419" spans="1:51" s="13" customFormat="1" ht="12">
      <c r="A419" s="13"/>
      <c r="B419" s="263"/>
      <c r="C419" s="264"/>
      <c r="D419" s="265" t="s">
        <v>206</v>
      </c>
      <c r="E419" s="266" t="s">
        <v>1</v>
      </c>
      <c r="F419" s="267" t="s">
        <v>678</v>
      </c>
      <c r="G419" s="264"/>
      <c r="H419" s="268">
        <v>173.57</v>
      </c>
      <c r="I419" s="269"/>
      <c r="J419" s="264"/>
      <c r="K419" s="264"/>
      <c r="L419" s="270"/>
      <c r="M419" s="271"/>
      <c r="N419" s="272"/>
      <c r="O419" s="272"/>
      <c r="P419" s="272"/>
      <c r="Q419" s="272"/>
      <c r="R419" s="272"/>
      <c r="S419" s="272"/>
      <c r="T419" s="27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74" t="s">
        <v>206</v>
      </c>
      <c r="AU419" s="274" t="s">
        <v>92</v>
      </c>
      <c r="AV419" s="13" t="s">
        <v>92</v>
      </c>
      <c r="AW419" s="13" t="s">
        <v>35</v>
      </c>
      <c r="AX419" s="13" t="s">
        <v>90</v>
      </c>
      <c r="AY419" s="274" t="s">
        <v>198</v>
      </c>
    </row>
    <row r="420" spans="1:65" s="2" customFormat="1" ht="16.5" customHeight="1">
      <c r="A420" s="41"/>
      <c r="B420" s="42"/>
      <c r="C420" s="250" t="s">
        <v>679</v>
      </c>
      <c r="D420" s="250" t="s">
        <v>200</v>
      </c>
      <c r="E420" s="251" t="s">
        <v>680</v>
      </c>
      <c r="F420" s="252" t="s">
        <v>681</v>
      </c>
      <c r="G420" s="253" t="s">
        <v>203</v>
      </c>
      <c r="H420" s="254">
        <v>347.3</v>
      </c>
      <c r="I420" s="255"/>
      <c r="J420" s="256">
        <f>ROUND(I420*H420,2)</f>
        <v>0</v>
      </c>
      <c r="K420" s="257"/>
      <c r="L420" s="44"/>
      <c r="M420" s="258" t="s">
        <v>1</v>
      </c>
      <c r="N420" s="259" t="s">
        <v>47</v>
      </c>
      <c r="O420" s="94"/>
      <c r="P420" s="260">
        <f>O420*H420</f>
        <v>0</v>
      </c>
      <c r="Q420" s="260">
        <v>0.00026</v>
      </c>
      <c r="R420" s="260">
        <f>Q420*H420</f>
        <v>0.09029799999999999</v>
      </c>
      <c r="S420" s="260">
        <v>0</v>
      </c>
      <c r="T420" s="261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62" t="s">
        <v>204</v>
      </c>
      <c r="AT420" s="262" t="s">
        <v>200</v>
      </c>
      <c r="AU420" s="262" t="s">
        <v>92</v>
      </c>
      <c r="AY420" s="18" t="s">
        <v>198</v>
      </c>
      <c r="BE420" s="154">
        <f>IF(N420="základní",J420,0)</f>
        <v>0</v>
      </c>
      <c r="BF420" s="154">
        <f>IF(N420="snížená",J420,0)</f>
        <v>0</v>
      </c>
      <c r="BG420" s="154">
        <f>IF(N420="zákl. přenesená",J420,0)</f>
        <v>0</v>
      </c>
      <c r="BH420" s="154">
        <f>IF(N420="sníž. přenesená",J420,0)</f>
        <v>0</v>
      </c>
      <c r="BI420" s="154">
        <f>IF(N420="nulová",J420,0)</f>
        <v>0</v>
      </c>
      <c r="BJ420" s="18" t="s">
        <v>90</v>
      </c>
      <c r="BK420" s="154">
        <f>ROUND(I420*H420,2)</f>
        <v>0</v>
      </c>
      <c r="BL420" s="18" t="s">
        <v>204</v>
      </c>
      <c r="BM420" s="262" t="s">
        <v>682</v>
      </c>
    </row>
    <row r="421" spans="1:51" s="13" customFormat="1" ht="12">
      <c r="A421" s="13"/>
      <c r="B421" s="263"/>
      <c r="C421" s="264"/>
      <c r="D421" s="265" t="s">
        <v>206</v>
      </c>
      <c r="E421" s="266" t="s">
        <v>1</v>
      </c>
      <c r="F421" s="267" t="s">
        <v>683</v>
      </c>
      <c r="G421" s="264"/>
      <c r="H421" s="268">
        <v>477.427</v>
      </c>
      <c r="I421" s="269"/>
      <c r="J421" s="264"/>
      <c r="K421" s="264"/>
      <c r="L421" s="270"/>
      <c r="M421" s="271"/>
      <c r="N421" s="272"/>
      <c r="O421" s="272"/>
      <c r="P421" s="272"/>
      <c r="Q421" s="272"/>
      <c r="R421" s="272"/>
      <c r="S421" s="272"/>
      <c r="T421" s="27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74" t="s">
        <v>206</v>
      </c>
      <c r="AU421" s="274" t="s">
        <v>92</v>
      </c>
      <c r="AV421" s="13" t="s">
        <v>92</v>
      </c>
      <c r="AW421" s="13" t="s">
        <v>35</v>
      </c>
      <c r="AX421" s="13" t="s">
        <v>82</v>
      </c>
      <c r="AY421" s="274" t="s">
        <v>198</v>
      </c>
    </row>
    <row r="422" spans="1:51" s="14" customFormat="1" ht="12">
      <c r="A422" s="14"/>
      <c r="B422" s="286"/>
      <c r="C422" s="287"/>
      <c r="D422" s="265" t="s">
        <v>206</v>
      </c>
      <c r="E422" s="288" t="s">
        <v>1</v>
      </c>
      <c r="F422" s="289" t="s">
        <v>491</v>
      </c>
      <c r="G422" s="287"/>
      <c r="H422" s="288" t="s">
        <v>1</v>
      </c>
      <c r="I422" s="290"/>
      <c r="J422" s="287"/>
      <c r="K422" s="287"/>
      <c r="L422" s="291"/>
      <c r="M422" s="292"/>
      <c r="N422" s="293"/>
      <c r="O422" s="293"/>
      <c r="P422" s="293"/>
      <c r="Q422" s="293"/>
      <c r="R422" s="293"/>
      <c r="S422" s="293"/>
      <c r="T422" s="29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95" t="s">
        <v>206</v>
      </c>
      <c r="AU422" s="295" t="s">
        <v>92</v>
      </c>
      <c r="AV422" s="14" t="s">
        <v>90</v>
      </c>
      <c r="AW422" s="14" t="s">
        <v>35</v>
      </c>
      <c r="AX422" s="14" t="s">
        <v>82</v>
      </c>
      <c r="AY422" s="295" t="s">
        <v>198</v>
      </c>
    </row>
    <row r="423" spans="1:51" s="13" customFormat="1" ht="12">
      <c r="A423" s="13"/>
      <c r="B423" s="263"/>
      <c r="C423" s="264"/>
      <c r="D423" s="265" t="s">
        <v>206</v>
      </c>
      <c r="E423" s="266" t="s">
        <v>1</v>
      </c>
      <c r="F423" s="267" t="s">
        <v>684</v>
      </c>
      <c r="G423" s="264"/>
      <c r="H423" s="268">
        <v>-142.594</v>
      </c>
      <c r="I423" s="269"/>
      <c r="J423" s="264"/>
      <c r="K423" s="264"/>
      <c r="L423" s="270"/>
      <c r="M423" s="271"/>
      <c r="N423" s="272"/>
      <c r="O423" s="272"/>
      <c r="P423" s="272"/>
      <c r="Q423" s="272"/>
      <c r="R423" s="272"/>
      <c r="S423" s="272"/>
      <c r="T423" s="27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74" t="s">
        <v>206</v>
      </c>
      <c r="AU423" s="274" t="s">
        <v>92</v>
      </c>
      <c r="AV423" s="13" t="s">
        <v>92</v>
      </c>
      <c r="AW423" s="13" t="s">
        <v>35</v>
      </c>
      <c r="AX423" s="13" t="s">
        <v>82</v>
      </c>
      <c r="AY423" s="274" t="s">
        <v>198</v>
      </c>
    </row>
    <row r="424" spans="1:51" s="13" customFormat="1" ht="12">
      <c r="A424" s="13"/>
      <c r="B424" s="263"/>
      <c r="C424" s="264"/>
      <c r="D424" s="265" t="s">
        <v>206</v>
      </c>
      <c r="E424" s="266" t="s">
        <v>1</v>
      </c>
      <c r="F424" s="267" t="s">
        <v>685</v>
      </c>
      <c r="G424" s="264"/>
      <c r="H424" s="268">
        <v>12.467</v>
      </c>
      <c r="I424" s="269"/>
      <c r="J424" s="264"/>
      <c r="K424" s="264"/>
      <c r="L424" s="270"/>
      <c r="M424" s="271"/>
      <c r="N424" s="272"/>
      <c r="O424" s="272"/>
      <c r="P424" s="272"/>
      <c r="Q424" s="272"/>
      <c r="R424" s="272"/>
      <c r="S424" s="272"/>
      <c r="T424" s="27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74" t="s">
        <v>206</v>
      </c>
      <c r="AU424" s="274" t="s">
        <v>92</v>
      </c>
      <c r="AV424" s="13" t="s">
        <v>92</v>
      </c>
      <c r="AW424" s="13" t="s">
        <v>35</v>
      </c>
      <c r="AX424" s="13" t="s">
        <v>82</v>
      </c>
      <c r="AY424" s="274" t="s">
        <v>198</v>
      </c>
    </row>
    <row r="425" spans="1:51" s="15" customFormat="1" ht="12">
      <c r="A425" s="15"/>
      <c r="B425" s="296"/>
      <c r="C425" s="297"/>
      <c r="D425" s="265" t="s">
        <v>206</v>
      </c>
      <c r="E425" s="298" t="s">
        <v>1</v>
      </c>
      <c r="F425" s="299" t="s">
        <v>238</v>
      </c>
      <c r="G425" s="297"/>
      <c r="H425" s="300">
        <v>347.3</v>
      </c>
      <c r="I425" s="301"/>
      <c r="J425" s="297"/>
      <c r="K425" s="297"/>
      <c r="L425" s="302"/>
      <c r="M425" s="303"/>
      <c r="N425" s="304"/>
      <c r="O425" s="304"/>
      <c r="P425" s="304"/>
      <c r="Q425" s="304"/>
      <c r="R425" s="304"/>
      <c r="S425" s="304"/>
      <c r="T425" s="30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306" t="s">
        <v>206</v>
      </c>
      <c r="AU425" s="306" t="s">
        <v>92</v>
      </c>
      <c r="AV425" s="15" t="s">
        <v>204</v>
      </c>
      <c r="AW425" s="15" t="s">
        <v>35</v>
      </c>
      <c r="AX425" s="15" t="s">
        <v>90</v>
      </c>
      <c r="AY425" s="306" t="s">
        <v>198</v>
      </c>
    </row>
    <row r="426" spans="1:65" s="2" customFormat="1" ht="24.15" customHeight="1">
      <c r="A426" s="41"/>
      <c r="B426" s="42"/>
      <c r="C426" s="250" t="s">
        <v>686</v>
      </c>
      <c r="D426" s="250" t="s">
        <v>200</v>
      </c>
      <c r="E426" s="251" t="s">
        <v>687</v>
      </c>
      <c r="F426" s="252" t="s">
        <v>688</v>
      </c>
      <c r="G426" s="253" t="s">
        <v>203</v>
      </c>
      <c r="H426" s="254">
        <v>347.3</v>
      </c>
      <c r="I426" s="255"/>
      <c r="J426" s="256">
        <f>ROUND(I426*H426,2)</f>
        <v>0</v>
      </c>
      <c r="K426" s="257"/>
      <c r="L426" s="44"/>
      <c r="M426" s="258" t="s">
        <v>1</v>
      </c>
      <c r="N426" s="259" t="s">
        <v>47</v>
      </c>
      <c r="O426" s="94"/>
      <c r="P426" s="260">
        <f>O426*H426</f>
        <v>0</v>
      </c>
      <c r="Q426" s="260">
        <v>0.00438</v>
      </c>
      <c r="R426" s="260">
        <f>Q426*H426</f>
        <v>1.521174</v>
      </c>
      <c r="S426" s="260">
        <v>0</v>
      </c>
      <c r="T426" s="261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62" t="s">
        <v>204</v>
      </c>
      <c r="AT426" s="262" t="s">
        <v>200</v>
      </c>
      <c r="AU426" s="262" t="s">
        <v>92</v>
      </c>
      <c r="AY426" s="18" t="s">
        <v>198</v>
      </c>
      <c r="BE426" s="154">
        <f>IF(N426="základní",J426,0)</f>
        <v>0</v>
      </c>
      <c r="BF426" s="154">
        <f>IF(N426="snížená",J426,0)</f>
        <v>0</v>
      </c>
      <c r="BG426" s="154">
        <f>IF(N426="zákl. přenesená",J426,0)</f>
        <v>0</v>
      </c>
      <c r="BH426" s="154">
        <f>IF(N426="sníž. přenesená",J426,0)</f>
        <v>0</v>
      </c>
      <c r="BI426" s="154">
        <f>IF(N426="nulová",J426,0)</f>
        <v>0</v>
      </c>
      <c r="BJ426" s="18" t="s">
        <v>90</v>
      </c>
      <c r="BK426" s="154">
        <f>ROUND(I426*H426,2)</f>
        <v>0</v>
      </c>
      <c r="BL426" s="18" t="s">
        <v>204</v>
      </c>
      <c r="BM426" s="262" t="s">
        <v>689</v>
      </c>
    </row>
    <row r="427" spans="1:51" s="13" customFormat="1" ht="12">
      <c r="A427" s="13"/>
      <c r="B427" s="263"/>
      <c r="C427" s="264"/>
      <c r="D427" s="265" t="s">
        <v>206</v>
      </c>
      <c r="E427" s="266" t="s">
        <v>1</v>
      </c>
      <c r="F427" s="267" t="s">
        <v>683</v>
      </c>
      <c r="G427" s="264"/>
      <c r="H427" s="268">
        <v>477.427</v>
      </c>
      <c r="I427" s="269"/>
      <c r="J427" s="264"/>
      <c r="K427" s="264"/>
      <c r="L427" s="270"/>
      <c r="M427" s="271"/>
      <c r="N427" s="272"/>
      <c r="O427" s="272"/>
      <c r="P427" s="272"/>
      <c r="Q427" s="272"/>
      <c r="R427" s="272"/>
      <c r="S427" s="272"/>
      <c r="T427" s="27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74" t="s">
        <v>206</v>
      </c>
      <c r="AU427" s="274" t="s">
        <v>92</v>
      </c>
      <c r="AV427" s="13" t="s">
        <v>92</v>
      </c>
      <c r="AW427" s="13" t="s">
        <v>35</v>
      </c>
      <c r="AX427" s="13" t="s">
        <v>82</v>
      </c>
      <c r="AY427" s="274" t="s">
        <v>198</v>
      </c>
    </row>
    <row r="428" spans="1:51" s="14" customFormat="1" ht="12">
      <c r="A428" s="14"/>
      <c r="B428" s="286"/>
      <c r="C428" s="287"/>
      <c r="D428" s="265" t="s">
        <v>206</v>
      </c>
      <c r="E428" s="288" t="s">
        <v>1</v>
      </c>
      <c r="F428" s="289" t="s">
        <v>491</v>
      </c>
      <c r="G428" s="287"/>
      <c r="H428" s="288" t="s">
        <v>1</v>
      </c>
      <c r="I428" s="290"/>
      <c r="J428" s="287"/>
      <c r="K428" s="287"/>
      <c r="L428" s="291"/>
      <c r="M428" s="292"/>
      <c r="N428" s="293"/>
      <c r="O428" s="293"/>
      <c r="P428" s="293"/>
      <c r="Q428" s="293"/>
      <c r="R428" s="293"/>
      <c r="S428" s="293"/>
      <c r="T428" s="29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95" t="s">
        <v>206</v>
      </c>
      <c r="AU428" s="295" t="s">
        <v>92</v>
      </c>
      <c r="AV428" s="14" t="s">
        <v>90</v>
      </c>
      <c r="AW428" s="14" t="s">
        <v>35</v>
      </c>
      <c r="AX428" s="14" t="s">
        <v>82</v>
      </c>
      <c r="AY428" s="295" t="s">
        <v>198</v>
      </c>
    </row>
    <row r="429" spans="1:51" s="13" customFormat="1" ht="12">
      <c r="A429" s="13"/>
      <c r="B429" s="263"/>
      <c r="C429" s="264"/>
      <c r="D429" s="265" t="s">
        <v>206</v>
      </c>
      <c r="E429" s="266" t="s">
        <v>1</v>
      </c>
      <c r="F429" s="267" t="s">
        <v>684</v>
      </c>
      <c r="G429" s="264"/>
      <c r="H429" s="268">
        <v>-142.594</v>
      </c>
      <c r="I429" s="269"/>
      <c r="J429" s="264"/>
      <c r="K429" s="264"/>
      <c r="L429" s="270"/>
      <c r="M429" s="271"/>
      <c r="N429" s="272"/>
      <c r="O429" s="272"/>
      <c r="P429" s="272"/>
      <c r="Q429" s="272"/>
      <c r="R429" s="272"/>
      <c r="S429" s="272"/>
      <c r="T429" s="27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4" t="s">
        <v>206</v>
      </c>
      <c r="AU429" s="274" t="s">
        <v>92</v>
      </c>
      <c r="AV429" s="13" t="s">
        <v>92</v>
      </c>
      <c r="AW429" s="13" t="s">
        <v>35</v>
      </c>
      <c r="AX429" s="13" t="s">
        <v>82</v>
      </c>
      <c r="AY429" s="274" t="s">
        <v>198</v>
      </c>
    </row>
    <row r="430" spans="1:51" s="13" customFormat="1" ht="12">
      <c r="A430" s="13"/>
      <c r="B430" s="263"/>
      <c r="C430" s="264"/>
      <c r="D430" s="265" t="s">
        <v>206</v>
      </c>
      <c r="E430" s="266" t="s">
        <v>1</v>
      </c>
      <c r="F430" s="267" t="s">
        <v>685</v>
      </c>
      <c r="G430" s="264"/>
      <c r="H430" s="268">
        <v>12.467</v>
      </c>
      <c r="I430" s="269"/>
      <c r="J430" s="264"/>
      <c r="K430" s="264"/>
      <c r="L430" s="270"/>
      <c r="M430" s="271"/>
      <c r="N430" s="272"/>
      <c r="O430" s="272"/>
      <c r="P430" s="272"/>
      <c r="Q430" s="272"/>
      <c r="R430" s="272"/>
      <c r="S430" s="272"/>
      <c r="T430" s="27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74" t="s">
        <v>206</v>
      </c>
      <c r="AU430" s="274" t="s">
        <v>92</v>
      </c>
      <c r="AV430" s="13" t="s">
        <v>92</v>
      </c>
      <c r="AW430" s="13" t="s">
        <v>35</v>
      </c>
      <c r="AX430" s="13" t="s">
        <v>82</v>
      </c>
      <c r="AY430" s="274" t="s">
        <v>198</v>
      </c>
    </row>
    <row r="431" spans="1:51" s="15" customFormat="1" ht="12">
      <c r="A431" s="15"/>
      <c r="B431" s="296"/>
      <c r="C431" s="297"/>
      <c r="D431" s="265" t="s">
        <v>206</v>
      </c>
      <c r="E431" s="298" t="s">
        <v>1</v>
      </c>
      <c r="F431" s="299" t="s">
        <v>238</v>
      </c>
      <c r="G431" s="297"/>
      <c r="H431" s="300">
        <v>347.3</v>
      </c>
      <c r="I431" s="301"/>
      <c r="J431" s="297"/>
      <c r="K431" s="297"/>
      <c r="L431" s="302"/>
      <c r="M431" s="303"/>
      <c r="N431" s="304"/>
      <c r="O431" s="304"/>
      <c r="P431" s="304"/>
      <c r="Q431" s="304"/>
      <c r="R431" s="304"/>
      <c r="S431" s="304"/>
      <c r="T431" s="30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306" t="s">
        <v>206</v>
      </c>
      <c r="AU431" s="306" t="s">
        <v>92</v>
      </c>
      <c r="AV431" s="15" t="s">
        <v>204</v>
      </c>
      <c r="AW431" s="15" t="s">
        <v>35</v>
      </c>
      <c r="AX431" s="15" t="s">
        <v>90</v>
      </c>
      <c r="AY431" s="306" t="s">
        <v>198</v>
      </c>
    </row>
    <row r="432" spans="1:65" s="2" customFormat="1" ht="44.25" customHeight="1">
      <c r="A432" s="41"/>
      <c r="B432" s="42"/>
      <c r="C432" s="250" t="s">
        <v>690</v>
      </c>
      <c r="D432" s="250" t="s">
        <v>200</v>
      </c>
      <c r="E432" s="251" t="s">
        <v>691</v>
      </c>
      <c r="F432" s="252" t="s">
        <v>692</v>
      </c>
      <c r="G432" s="253" t="s">
        <v>203</v>
      </c>
      <c r="H432" s="254">
        <v>334.833</v>
      </c>
      <c r="I432" s="255"/>
      <c r="J432" s="256">
        <f>ROUND(I432*H432,2)</f>
        <v>0</v>
      </c>
      <c r="K432" s="257"/>
      <c r="L432" s="44"/>
      <c r="M432" s="258" t="s">
        <v>1</v>
      </c>
      <c r="N432" s="259" t="s">
        <v>47</v>
      </c>
      <c r="O432" s="94"/>
      <c r="P432" s="260">
        <f>O432*H432</f>
        <v>0</v>
      </c>
      <c r="Q432" s="260">
        <v>0.00868</v>
      </c>
      <c r="R432" s="260">
        <f>Q432*H432</f>
        <v>2.90635044</v>
      </c>
      <c r="S432" s="260">
        <v>0</v>
      </c>
      <c r="T432" s="261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62" t="s">
        <v>204</v>
      </c>
      <c r="AT432" s="262" t="s">
        <v>200</v>
      </c>
      <c r="AU432" s="262" t="s">
        <v>92</v>
      </c>
      <c r="AY432" s="18" t="s">
        <v>198</v>
      </c>
      <c r="BE432" s="154">
        <f>IF(N432="základní",J432,0)</f>
        <v>0</v>
      </c>
      <c r="BF432" s="154">
        <f>IF(N432="snížená",J432,0)</f>
        <v>0</v>
      </c>
      <c r="BG432" s="154">
        <f>IF(N432="zákl. přenesená",J432,0)</f>
        <v>0</v>
      </c>
      <c r="BH432" s="154">
        <f>IF(N432="sníž. přenesená",J432,0)</f>
        <v>0</v>
      </c>
      <c r="BI432" s="154">
        <f>IF(N432="nulová",J432,0)</f>
        <v>0</v>
      </c>
      <c r="BJ432" s="18" t="s">
        <v>90</v>
      </c>
      <c r="BK432" s="154">
        <f>ROUND(I432*H432,2)</f>
        <v>0</v>
      </c>
      <c r="BL432" s="18" t="s">
        <v>204</v>
      </c>
      <c r="BM432" s="262" t="s">
        <v>693</v>
      </c>
    </row>
    <row r="433" spans="1:51" s="13" customFormat="1" ht="12">
      <c r="A433" s="13"/>
      <c r="B433" s="263"/>
      <c r="C433" s="264"/>
      <c r="D433" s="265" t="s">
        <v>206</v>
      </c>
      <c r="E433" s="266" t="s">
        <v>1</v>
      </c>
      <c r="F433" s="267" t="s">
        <v>683</v>
      </c>
      <c r="G433" s="264"/>
      <c r="H433" s="268">
        <v>477.427</v>
      </c>
      <c r="I433" s="269"/>
      <c r="J433" s="264"/>
      <c r="K433" s="264"/>
      <c r="L433" s="270"/>
      <c r="M433" s="271"/>
      <c r="N433" s="272"/>
      <c r="O433" s="272"/>
      <c r="P433" s="272"/>
      <c r="Q433" s="272"/>
      <c r="R433" s="272"/>
      <c r="S433" s="272"/>
      <c r="T433" s="27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4" t="s">
        <v>206</v>
      </c>
      <c r="AU433" s="274" t="s">
        <v>92</v>
      </c>
      <c r="AV433" s="13" t="s">
        <v>92</v>
      </c>
      <c r="AW433" s="13" t="s">
        <v>35</v>
      </c>
      <c r="AX433" s="13" t="s">
        <v>82</v>
      </c>
      <c r="AY433" s="274" t="s">
        <v>198</v>
      </c>
    </row>
    <row r="434" spans="1:51" s="14" customFormat="1" ht="12">
      <c r="A434" s="14"/>
      <c r="B434" s="286"/>
      <c r="C434" s="287"/>
      <c r="D434" s="265" t="s">
        <v>206</v>
      </c>
      <c r="E434" s="288" t="s">
        <v>1</v>
      </c>
      <c r="F434" s="289" t="s">
        <v>491</v>
      </c>
      <c r="G434" s="287"/>
      <c r="H434" s="288" t="s">
        <v>1</v>
      </c>
      <c r="I434" s="290"/>
      <c r="J434" s="287"/>
      <c r="K434" s="287"/>
      <c r="L434" s="291"/>
      <c r="M434" s="292"/>
      <c r="N434" s="293"/>
      <c r="O434" s="293"/>
      <c r="P434" s="293"/>
      <c r="Q434" s="293"/>
      <c r="R434" s="293"/>
      <c r="S434" s="293"/>
      <c r="T434" s="29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95" t="s">
        <v>206</v>
      </c>
      <c r="AU434" s="295" t="s">
        <v>92</v>
      </c>
      <c r="AV434" s="14" t="s">
        <v>90</v>
      </c>
      <c r="AW434" s="14" t="s">
        <v>35</v>
      </c>
      <c r="AX434" s="14" t="s">
        <v>82</v>
      </c>
      <c r="AY434" s="295" t="s">
        <v>198</v>
      </c>
    </row>
    <row r="435" spans="1:51" s="13" customFormat="1" ht="12">
      <c r="A435" s="13"/>
      <c r="B435" s="263"/>
      <c r="C435" s="264"/>
      <c r="D435" s="265" t="s">
        <v>206</v>
      </c>
      <c r="E435" s="266" t="s">
        <v>1</v>
      </c>
      <c r="F435" s="267" t="s">
        <v>684</v>
      </c>
      <c r="G435" s="264"/>
      <c r="H435" s="268">
        <v>-142.594</v>
      </c>
      <c r="I435" s="269"/>
      <c r="J435" s="264"/>
      <c r="K435" s="264"/>
      <c r="L435" s="270"/>
      <c r="M435" s="271"/>
      <c r="N435" s="272"/>
      <c r="O435" s="272"/>
      <c r="P435" s="272"/>
      <c r="Q435" s="272"/>
      <c r="R435" s="272"/>
      <c r="S435" s="272"/>
      <c r="T435" s="27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74" t="s">
        <v>206</v>
      </c>
      <c r="AU435" s="274" t="s">
        <v>92</v>
      </c>
      <c r="AV435" s="13" t="s">
        <v>92</v>
      </c>
      <c r="AW435" s="13" t="s">
        <v>35</v>
      </c>
      <c r="AX435" s="13" t="s">
        <v>82</v>
      </c>
      <c r="AY435" s="274" t="s">
        <v>198</v>
      </c>
    </row>
    <row r="436" spans="1:51" s="15" customFormat="1" ht="12">
      <c r="A436" s="15"/>
      <c r="B436" s="296"/>
      <c r="C436" s="297"/>
      <c r="D436" s="265" t="s">
        <v>206</v>
      </c>
      <c r="E436" s="298" t="s">
        <v>1</v>
      </c>
      <c r="F436" s="299" t="s">
        <v>238</v>
      </c>
      <c r="G436" s="297"/>
      <c r="H436" s="300">
        <v>334.833</v>
      </c>
      <c r="I436" s="301"/>
      <c r="J436" s="297"/>
      <c r="K436" s="297"/>
      <c r="L436" s="302"/>
      <c r="M436" s="303"/>
      <c r="N436" s="304"/>
      <c r="O436" s="304"/>
      <c r="P436" s="304"/>
      <c r="Q436" s="304"/>
      <c r="R436" s="304"/>
      <c r="S436" s="304"/>
      <c r="T436" s="30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306" t="s">
        <v>206</v>
      </c>
      <c r="AU436" s="306" t="s">
        <v>92</v>
      </c>
      <c r="AV436" s="15" t="s">
        <v>204</v>
      </c>
      <c r="AW436" s="15" t="s">
        <v>35</v>
      </c>
      <c r="AX436" s="15" t="s">
        <v>90</v>
      </c>
      <c r="AY436" s="306" t="s">
        <v>198</v>
      </c>
    </row>
    <row r="437" spans="1:65" s="2" customFormat="1" ht="62.7" customHeight="1">
      <c r="A437" s="41"/>
      <c r="B437" s="42"/>
      <c r="C437" s="275" t="s">
        <v>694</v>
      </c>
      <c r="D437" s="275" t="s">
        <v>210</v>
      </c>
      <c r="E437" s="276" t="s">
        <v>695</v>
      </c>
      <c r="F437" s="277" t="s">
        <v>696</v>
      </c>
      <c r="G437" s="278" t="s">
        <v>203</v>
      </c>
      <c r="H437" s="279">
        <v>341.53</v>
      </c>
      <c r="I437" s="280"/>
      <c r="J437" s="281">
        <f>ROUND(I437*H437,2)</f>
        <v>0</v>
      </c>
      <c r="K437" s="282"/>
      <c r="L437" s="283"/>
      <c r="M437" s="284" t="s">
        <v>1</v>
      </c>
      <c r="N437" s="285" t="s">
        <v>47</v>
      </c>
      <c r="O437" s="94"/>
      <c r="P437" s="260">
        <f>O437*H437</f>
        <v>0</v>
      </c>
      <c r="Q437" s="260">
        <v>0.0079</v>
      </c>
      <c r="R437" s="260">
        <f>Q437*H437</f>
        <v>2.698087</v>
      </c>
      <c r="S437" s="260">
        <v>0</v>
      </c>
      <c r="T437" s="261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62" t="s">
        <v>213</v>
      </c>
      <c r="AT437" s="262" t="s">
        <v>210</v>
      </c>
      <c r="AU437" s="262" t="s">
        <v>92</v>
      </c>
      <c r="AY437" s="18" t="s">
        <v>198</v>
      </c>
      <c r="BE437" s="154">
        <f>IF(N437="základní",J437,0)</f>
        <v>0</v>
      </c>
      <c r="BF437" s="154">
        <f>IF(N437="snížená",J437,0)</f>
        <v>0</v>
      </c>
      <c r="BG437" s="154">
        <f>IF(N437="zákl. přenesená",J437,0)</f>
        <v>0</v>
      </c>
      <c r="BH437" s="154">
        <f>IF(N437="sníž. přenesená",J437,0)</f>
        <v>0</v>
      </c>
      <c r="BI437" s="154">
        <f>IF(N437="nulová",J437,0)</f>
        <v>0</v>
      </c>
      <c r="BJ437" s="18" t="s">
        <v>90</v>
      </c>
      <c r="BK437" s="154">
        <f>ROUND(I437*H437,2)</f>
        <v>0</v>
      </c>
      <c r="BL437" s="18" t="s">
        <v>204</v>
      </c>
      <c r="BM437" s="262" t="s">
        <v>697</v>
      </c>
    </row>
    <row r="438" spans="1:51" s="13" customFormat="1" ht="12">
      <c r="A438" s="13"/>
      <c r="B438" s="263"/>
      <c r="C438" s="264"/>
      <c r="D438" s="265" t="s">
        <v>206</v>
      </c>
      <c r="E438" s="266" t="s">
        <v>1</v>
      </c>
      <c r="F438" s="267" t="s">
        <v>698</v>
      </c>
      <c r="G438" s="264"/>
      <c r="H438" s="268">
        <v>341.53</v>
      </c>
      <c r="I438" s="269"/>
      <c r="J438" s="264"/>
      <c r="K438" s="264"/>
      <c r="L438" s="270"/>
      <c r="M438" s="271"/>
      <c r="N438" s="272"/>
      <c r="O438" s="272"/>
      <c r="P438" s="272"/>
      <c r="Q438" s="272"/>
      <c r="R438" s="272"/>
      <c r="S438" s="272"/>
      <c r="T438" s="27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74" t="s">
        <v>206</v>
      </c>
      <c r="AU438" s="274" t="s">
        <v>92</v>
      </c>
      <c r="AV438" s="13" t="s">
        <v>92</v>
      </c>
      <c r="AW438" s="13" t="s">
        <v>35</v>
      </c>
      <c r="AX438" s="13" t="s">
        <v>90</v>
      </c>
      <c r="AY438" s="274" t="s">
        <v>198</v>
      </c>
    </row>
    <row r="439" spans="1:65" s="2" customFormat="1" ht="37.8" customHeight="1">
      <c r="A439" s="41"/>
      <c r="B439" s="42"/>
      <c r="C439" s="250" t="s">
        <v>699</v>
      </c>
      <c r="D439" s="250" t="s">
        <v>200</v>
      </c>
      <c r="E439" s="251" t="s">
        <v>700</v>
      </c>
      <c r="F439" s="252" t="s">
        <v>701</v>
      </c>
      <c r="G439" s="253" t="s">
        <v>219</v>
      </c>
      <c r="H439" s="254">
        <v>12.467</v>
      </c>
      <c r="I439" s="255"/>
      <c r="J439" s="256">
        <f>ROUND(I439*H439,2)</f>
        <v>0</v>
      </c>
      <c r="K439" s="257"/>
      <c r="L439" s="44"/>
      <c r="M439" s="258" t="s">
        <v>1</v>
      </c>
      <c r="N439" s="259" t="s">
        <v>47</v>
      </c>
      <c r="O439" s="94"/>
      <c r="P439" s="260">
        <f>O439*H439</f>
        <v>0</v>
      </c>
      <c r="Q439" s="260">
        <v>0.00176</v>
      </c>
      <c r="R439" s="260">
        <f>Q439*H439</f>
        <v>0.02194192</v>
      </c>
      <c r="S439" s="260">
        <v>0</v>
      </c>
      <c r="T439" s="261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62" t="s">
        <v>204</v>
      </c>
      <c r="AT439" s="262" t="s">
        <v>200</v>
      </c>
      <c r="AU439" s="262" t="s">
        <v>92</v>
      </c>
      <c r="AY439" s="18" t="s">
        <v>198</v>
      </c>
      <c r="BE439" s="154">
        <f>IF(N439="základní",J439,0)</f>
        <v>0</v>
      </c>
      <c r="BF439" s="154">
        <f>IF(N439="snížená",J439,0)</f>
        <v>0</v>
      </c>
      <c r="BG439" s="154">
        <f>IF(N439="zákl. přenesená",J439,0)</f>
        <v>0</v>
      </c>
      <c r="BH439" s="154">
        <f>IF(N439="sníž. přenesená",J439,0)</f>
        <v>0</v>
      </c>
      <c r="BI439" s="154">
        <f>IF(N439="nulová",J439,0)</f>
        <v>0</v>
      </c>
      <c r="BJ439" s="18" t="s">
        <v>90</v>
      </c>
      <c r="BK439" s="154">
        <f>ROUND(I439*H439,2)</f>
        <v>0</v>
      </c>
      <c r="BL439" s="18" t="s">
        <v>204</v>
      </c>
      <c r="BM439" s="262" t="s">
        <v>702</v>
      </c>
    </row>
    <row r="440" spans="1:51" s="13" customFormat="1" ht="12">
      <c r="A440" s="13"/>
      <c r="B440" s="263"/>
      <c r="C440" s="264"/>
      <c r="D440" s="265" t="s">
        <v>206</v>
      </c>
      <c r="E440" s="266" t="s">
        <v>1</v>
      </c>
      <c r="F440" s="267" t="s">
        <v>685</v>
      </c>
      <c r="G440" s="264"/>
      <c r="H440" s="268">
        <v>12.467</v>
      </c>
      <c r="I440" s="269"/>
      <c r="J440" s="264"/>
      <c r="K440" s="264"/>
      <c r="L440" s="270"/>
      <c r="M440" s="271"/>
      <c r="N440" s="272"/>
      <c r="O440" s="272"/>
      <c r="P440" s="272"/>
      <c r="Q440" s="272"/>
      <c r="R440" s="272"/>
      <c r="S440" s="272"/>
      <c r="T440" s="27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74" t="s">
        <v>206</v>
      </c>
      <c r="AU440" s="274" t="s">
        <v>92</v>
      </c>
      <c r="AV440" s="13" t="s">
        <v>92</v>
      </c>
      <c r="AW440" s="13" t="s">
        <v>35</v>
      </c>
      <c r="AX440" s="13" t="s">
        <v>90</v>
      </c>
      <c r="AY440" s="274" t="s">
        <v>198</v>
      </c>
    </row>
    <row r="441" spans="1:65" s="2" customFormat="1" ht="24.15" customHeight="1">
      <c r="A441" s="41"/>
      <c r="B441" s="42"/>
      <c r="C441" s="275" t="s">
        <v>703</v>
      </c>
      <c r="D441" s="275" t="s">
        <v>210</v>
      </c>
      <c r="E441" s="276" t="s">
        <v>704</v>
      </c>
      <c r="F441" s="277" t="s">
        <v>705</v>
      </c>
      <c r="G441" s="278" t="s">
        <v>203</v>
      </c>
      <c r="H441" s="279">
        <v>13.09</v>
      </c>
      <c r="I441" s="280"/>
      <c r="J441" s="281">
        <f>ROUND(I441*H441,2)</f>
        <v>0</v>
      </c>
      <c r="K441" s="282"/>
      <c r="L441" s="283"/>
      <c r="M441" s="284" t="s">
        <v>1</v>
      </c>
      <c r="N441" s="285" t="s">
        <v>47</v>
      </c>
      <c r="O441" s="94"/>
      <c r="P441" s="260">
        <f>O441*H441</f>
        <v>0</v>
      </c>
      <c r="Q441" s="260">
        <v>0.0015</v>
      </c>
      <c r="R441" s="260">
        <f>Q441*H441</f>
        <v>0.019635</v>
      </c>
      <c r="S441" s="260">
        <v>0</v>
      </c>
      <c r="T441" s="261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62" t="s">
        <v>213</v>
      </c>
      <c r="AT441" s="262" t="s">
        <v>210</v>
      </c>
      <c r="AU441" s="262" t="s">
        <v>92</v>
      </c>
      <c r="AY441" s="18" t="s">
        <v>198</v>
      </c>
      <c r="BE441" s="154">
        <f>IF(N441="základní",J441,0)</f>
        <v>0</v>
      </c>
      <c r="BF441" s="154">
        <f>IF(N441="snížená",J441,0)</f>
        <v>0</v>
      </c>
      <c r="BG441" s="154">
        <f>IF(N441="zákl. přenesená",J441,0)</f>
        <v>0</v>
      </c>
      <c r="BH441" s="154">
        <f>IF(N441="sníž. přenesená",J441,0)</f>
        <v>0</v>
      </c>
      <c r="BI441" s="154">
        <f>IF(N441="nulová",J441,0)</f>
        <v>0</v>
      </c>
      <c r="BJ441" s="18" t="s">
        <v>90</v>
      </c>
      <c r="BK441" s="154">
        <f>ROUND(I441*H441,2)</f>
        <v>0</v>
      </c>
      <c r="BL441" s="18" t="s">
        <v>204</v>
      </c>
      <c r="BM441" s="262" t="s">
        <v>706</v>
      </c>
    </row>
    <row r="442" spans="1:51" s="13" customFormat="1" ht="12">
      <c r="A442" s="13"/>
      <c r="B442" s="263"/>
      <c r="C442" s="264"/>
      <c r="D442" s="265" t="s">
        <v>206</v>
      </c>
      <c r="E442" s="266" t="s">
        <v>1</v>
      </c>
      <c r="F442" s="267" t="s">
        <v>707</v>
      </c>
      <c r="G442" s="264"/>
      <c r="H442" s="268">
        <v>13.09</v>
      </c>
      <c r="I442" s="269"/>
      <c r="J442" s="264"/>
      <c r="K442" s="264"/>
      <c r="L442" s="270"/>
      <c r="M442" s="271"/>
      <c r="N442" s="272"/>
      <c r="O442" s="272"/>
      <c r="P442" s="272"/>
      <c r="Q442" s="272"/>
      <c r="R442" s="272"/>
      <c r="S442" s="272"/>
      <c r="T442" s="27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74" t="s">
        <v>206</v>
      </c>
      <c r="AU442" s="274" t="s">
        <v>92</v>
      </c>
      <c r="AV442" s="13" t="s">
        <v>92</v>
      </c>
      <c r="AW442" s="13" t="s">
        <v>35</v>
      </c>
      <c r="AX442" s="13" t="s">
        <v>90</v>
      </c>
      <c r="AY442" s="274" t="s">
        <v>198</v>
      </c>
    </row>
    <row r="443" spans="1:65" s="2" customFormat="1" ht="24.15" customHeight="1">
      <c r="A443" s="41"/>
      <c r="B443" s="42"/>
      <c r="C443" s="250" t="s">
        <v>708</v>
      </c>
      <c r="D443" s="250" t="s">
        <v>200</v>
      </c>
      <c r="E443" s="251" t="s">
        <v>709</v>
      </c>
      <c r="F443" s="252" t="s">
        <v>710</v>
      </c>
      <c r="G443" s="253" t="s">
        <v>219</v>
      </c>
      <c r="H443" s="254">
        <v>58.24</v>
      </c>
      <c r="I443" s="255"/>
      <c r="J443" s="256">
        <f>ROUND(I443*H443,2)</f>
        <v>0</v>
      </c>
      <c r="K443" s="257"/>
      <c r="L443" s="44"/>
      <c r="M443" s="258" t="s">
        <v>1</v>
      </c>
      <c r="N443" s="259" t="s">
        <v>47</v>
      </c>
      <c r="O443" s="94"/>
      <c r="P443" s="260">
        <f>O443*H443</f>
        <v>0</v>
      </c>
      <c r="Q443" s="260">
        <v>3E-05</v>
      </c>
      <c r="R443" s="260">
        <f>Q443*H443</f>
        <v>0.0017472000000000002</v>
      </c>
      <c r="S443" s="260">
        <v>0</v>
      </c>
      <c r="T443" s="261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62" t="s">
        <v>204</v>
      </c>
      <c r="AT443" s="262" t="s">
        <v>200</v>
      </c>
      <c r="AU443" s="262" t="s">
        <v>92</v>
      </c>
      <c r="AY443" s="18" t="s">
        <v>198</v>
      </c>
      <c r="BE443" s="154">
        <f>IF(N443="základní",J443,0)</f>
        <v>0</v>
      </c>
      <c r="BF443" s="154">
        <f>IF(N443="snížená",J443,0)</f>
        <v>0</v>
      </c>
      <c r="BG443" s="154">
        <f>IF(N443="zákl. přenesená",J443,0)</f>
        <v>0</v>
      </c>
      <c r="BH443" s="154">
        <f>IF(N443="sníž. přenesená",J443,0)</f>
        <v>0</v>
      </c>
      <c r="BI443" s="154">
        <f>IF(N443="nulová",J443,0)</f>
        <v>0</v>
      </c>
      <c r="BJ443" s="18" t="s">
        <v>90</v>
      </c>
      <c r="BK443" s="154">
        <f>ROUND(I443*H443,2)</f>
        <v>0</v>
      </c>
      <c r="BL443" s="18" t="s">
        <v>204</v>
      </c>
      <c r="BM443" s="262" t="s">
        <v>711</v>
      </c>
    </row>
    <row r="444" spans="1:51" s="13" customFormat="1" ht="12">
      <c r="A444" s="13"/>
      <c r="B444" s="263"/>
      <c r="C444" s="264"/>
      <c r="D444" s="265" t="s">
        <v>206</v>
      </c>
      <c r="E444" s="266" t="s">
        <v>1</v>
      </c>
      <c r="F444" s="267" t="s">
        <v>712</v>
      </c>
      <c r="G444" s="264"/>
      <c r="H444" s="268">
        <v>58.24</v>
      </c>
      <c r="I444" s="269"/>
      <c r="J444" s="264"/>
      <c r="K444" s="264"/>
      <c r="L444" s="270"/>
      <c r="M444" s="271"/>
      <c r="N444" s="272"/>
      <c r="O444" s="272"/>
      <c r="P444" s="272"/>
      <c r="Q444" s="272"/>
      <c r="R444" s="272"/>
      <c r="S444" s="272"/>
      <c r="T444" s="27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74" t="s">
        <v>206</v>
      </c>
      <c r="AU444" s="274" t="s">
        <v>92</v>
      </c>
      <c r="AV444" s="13" t="s">
        <v>92</v>
      </c>
      <c r="AW444" s="13" t="s">
        <v>35</v>
      </c>
      <c r="AX444" s="13" t="s">
        <v>90</v>
      </c>
      <c r="AY444" s="274" t="s">
        <v>198</v>
      </c>
    </row>
    <row r="445" spans="1:65" s="2" customFormat="1" ht="24.15" customHeight="1">
      <c r="A445" s="41"/>
      <c r="B445" s="42"/>
      <c r="C445" s="275" t="s">
        <v>713</v>
      </c>
      <c r="D445" s="275" t="s">
        <v>210</v>
      </c>
      <c r="E445" s="276" t="s">
        <v>714</v>
      </c>
      <c r="F445" s="277" t="s">
        <v>715</v>
      </c>
      <c r="G445" s="278" t="s">
        <v>219</v>
      </c>
      <c r="H445" s="279">
        <v>59.405</v>
      </c>
      <c r="I445" s="280"/>
      <c r="J445" s="281">
        <f>ROUND(I445*H445,2)</f>
        <v>0</v>
      </c>
      <c r="K445" s="282"/>
      <c r="L445" s="283"/>
      <c r="M445" s="284" t="s">
        <v>1</v>
      </c>
      <c r="N445" s="285" t="s">
        <v>47</v>
      </c>
      <c r="O445" s="94"/>
      <c r="P445" s="260">
        <f>O445*H445</f>
        <v>0</v>
      </c>
      <c r="Q445" s="260">
        <v>0.00068</v>
      </c>
      <c r="R445" s="260">
        <f>Q445*H445</f>
        <v>0.040395400000000005</v>
      </c>
      <c r="S445" s="260">
        <v>0</v>
      </c>
      <c r="T445" s="261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62" t="s">
        <v>213</v>
      </c>
      <c r="AT445" s="262" t="s">
        <v>210</v>
      </c>
      <c r="AU445" s="262" t="s">
        <v>92</v>
      </c>
      <c r="AY445" s="18" t="s">
        <v>198</v>
      </c>
      <c r="BE445" s="154">
        <f>IF(N445="základní",J445,0)</f>
        <v>0</v>
      </c>
      <c r="BF445" s="154">
        <f>IF(N445="snížená",J445,0)</f>
        <v>0</v>
      </c>
      <c r="BG445" s="154">
        <f>IF(N445="zákl. přenesená",J445,0)</f>
        <v>0</v>
      </c>
      <c r="BH445" s="154">
        <f>IF(N445="sníž. přenesená",J445,0)</f>
        <v>0</v>
      </c>
      <c r="BI445" s="154">
        <f>IF(N445="nulová",J445,0)</f>
        <v>0</v>
      </c>
      <c r="BJ445" s="18" t="s">
        <v>90</v>
      </c>
      <c r="BK445" s="154">
        <f>ROUND(I445*H445,2)</f>
        <v>0</v>
      </c>
      <c r="BL445" s="18" t="s">
        <v>204</v>
      </c>
      <c r="BM445" s="262" t="s">
        <v>716</v>
      </c>
    </row>
    <row r="446" spans="1:51" s="13" customFormat="1" ht="12">
      <c r="A446" s="13"/>
      <c r="B446" s="263"/>
      <c r="C446" s="264"/>
      <c r="D446" s="265" t="s">
        <v>206</v>
      </c>
      <c r="E446" s="266" t="s">
        <v>1</v>
      </c>
      <c r="F446" s="267" t="s">
        <v>712</v>
      </c>
      <c r="G446" s="264"/>
      <c r="H446" s="268">
        <v>58.24</v>
      </c>
      <c r="I446" s="269"/>
      <c r="J446" s="264"/>
      <c r="K446" s="264"/>
      <c r="L446" s="270"/>
      <c r="M446" s="271"/>
      <c r="N446" s="272"/>
      <c r="O446" s="272"/>
      <c r="P446" s="272"/>
      <c r="Q446" s="272"/>
      <c r="R446" s="272"/>
      <c r="S446" s="272"/>
      <c r="T446" s="27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74" t="s">
        <v>206</v>
      </c>
      <c r="AU446" s="274" t="s">
        <v>92</v>
      </c>
      <c r="AV446" s="13" t="s">
        <v>92</v>
      </c>
      <c r="AW446" s="13" t="s">
        <v>35</v>
      </c>
      <c r="AX446" s="13" t="s">
        <v>82</v>
      </c>
      <c r="AY446" s="274" t="s">
        <v>198</v>
      </c>
    </row>
    <row r="447" spans="1:51" s="13" customFormat="1" ht="12">
      <c r="A447" s="13"/>
      <c r="B447" s="263"/>
      <c r="C447" s="264"/>
      <c r="D447" s="265" t="s">
        <v>206</v>
      </c>
      <c r="E447" s="266" t="s">
        <v>1</v>
      </c>
      <c r="F447" s="267" t="s">
        <v>717</v>
      </c>
      <c r="G447" s="264"/>
      <c r="H447" s="268">
        <v>59.405</v>
      </c>
      <c r="I447" s="269"/>
      <c r="J447" s="264"/>
      <c r="K447" s="264"/>
      <c r="L447" s="270"/>
      <c r="M447" s="271"/>
      <c r="N447" s="272"/>
      <c r="O447" s="272"/>
      <c r="P447" s="272"/>
      <c r="Q447" s="272"/>
      <c r="R447" s="272"/>
      <c r="S447" s="272"/>
      <c r="T447" s="27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74" t="s">
        <v>206</v>
      </c>
      <c r="AU447" s="274" t="s">
        <v>92</v>
      </c>
      <c r="AV447" s="13" t="s">
        <v>92</v>
      </c>
      <c r="AW447" s="13" t="s">
        <v>35</v>
      </c>
      <c r="AX447" s="13" t="s">
        <v>90</v>
      </c>
      <c r="AY447" s="274" t="s">
        <v>198</v>
      </c>
    </row>
    <row r="448" spans="1:65" s="2" customFormat="1" ht="24.15" customHeight="1">
      <c r="A448" s="41"/>
      <c r="B448" s="42"/>
      <c r="C448" s="275" t="s">
        <v>718</v>
      </c>
      <c r="D448" s="275" t="s">
        <v>210</v>
      </c>
      <c r="E448" s="276" t="s">
        <v>719</v>
      </c>
      <c r="F448" s="277" t="s">
        <v>720</v>
      </c>
      <c r="G448" s="278" t="s">
        <v>363</v>
      </c>
      <c r="H448" s="279">
        <v>12</v>
      </c>
      <c r="I448" s="280"/>
      <c r="J448" s="281">
        <f>ROUND(I448*H448,2)</f>
        <v>0</v>
      </c>
      <c r="K448" s="282"/>
      <c r="L448" s="283"/>
      <c r="M448" s="284" t="s">
        <v>1</v>
      </c>
      <c r="N448" s="285" t="s">
        <v>47</v>
      </c>
      <c r="O448" s="94"/>
      <c r="P448" s="260">
        <f>O448*H448</f>
        <v>0</v>
      </c>
      <c r="Q448" s="260">
        <v>0</v>
      </c>
      <c r="R448" s="260">
        <f>Q448*H448</f>
        <v>0</v>
      </c>
      <c r="S448" s="260">
        <v>0</v>
      </c>
      <c r="T448" s="261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62" t="s">
        <v>213</v>
      </c>
      <c r="AT448" s="262" t="s">
        <v>210</v>
      </c>
      <c r="AU448" s="262" t="s">
        <v>92</v>
      </c>
      <c r="AY448" s="18" t="s">
        <v>198</v>
      </c>
      <c r="BE448" s="154">
        <f>IF(N448="základní",J448,0)</f>
        <v>0</v>
      </c>
      <c r="BF448" s="154">
        <f>IF(N448="snížená",J448,0)</f>
        <v>0</v>
      </c>
      <c r="BG448" s="154">
        <f>IF(N448="zákl. přenesená",J448,0)</f>
        <v>0</v>
      </c>
      <c r="BH448" s="154">
        <f>IF(N448="sníž. přenesená",J448,0)</f>
        <v>0</v>
      </c>
      <c r="BI448" s="154">
        <f>IF(N448="nulová",J448,0)</f>
        <v>0</v>
      </c>
      <c r="BJ448" s="18" t="s">
        <v>90</v>
      </c>
      <c r="BK448" s="154">
        <f>ROUND(I448*H448,2)</f>
        <v>0</v>
      </c>
      <c r="BL448" s="18" t="s">
        <v>204</v>
      </c>
      <c r="BM448" s="262" t="s">
        <v>721</v>
      </c>
    </row>
    <row r="449" spans="1:51" s="13" customFormat="1" ht="12">
      <c r="A449" s="13"/>
      <c r="B449" s="263"/>
      <c r="C449" s="264"/>
      <c r="D449" s="265" t="s">
        <v>206</v>
      </c>
      <c r="E449" s="266" t="s">
        <v>1</v>
      </c>
      <c r="F449" s="267" t="s">
        <v>722</v>
      </c>
      <c r="G449" s="264"/>
      <c r="H449" s="268">
        <v>12</v>
      </c>
      <c r="I449" s="269"/>
      <c r="J449" s="264"/>
      <c r="K449" s="264"/>
      <c r="L449" s="270"/>
      <c r="M449" s="271"/>
      <c r="N449" s="272"/>
      <c r="O449" s="272"/>
      <c r="P449" s="272"/>
      <c r="Q449" s="272"/>
      <c r="R449" s="272"/>
      <c r="S449" s="272"/>
      <c r="T449" s="27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74" t="s">
        <v>206</v>
      </c>
      <c r="AU449" s="274" t="s">
        <v>92</v>
      </c>
      <c r="AV449" s="13" t="s">
        <v>92</v>
      </c>
      <c r="AW449" s="13" t="s">
        <v>35</v>
      </c>
      <c r="AX449" s="13" t="s">
        <v>90</v>
      </c>
      <c r="AY449" s="274" t="s">
        <v>198</v>
      </c>
    </row>
    <row r="450" spans="1:65" s="2" customFormat="1" ht="24.15" customHeight="1">
      <c r="A450" s="41"/>
      <c r="B450" s="42"/>
      <c r="C450" s="275" t="s">
        <v>723</v>
      </c>
      <c r="D450" s="275" t="s">
        <v>210</v>
      </c>
      <c r="E450" s="276" t="s">
        <v>724</v>
      </c>
      <c r="F450" s="277" t="s">
        <v>725</v>
      </c>
      <c r="G450" s="278" t="s">
        <v>363</v>
      </c>
      <c r="H450" s="279">
        <v>120</v>
      </c>
      <c r="I450" s="280"/>
      <c r="J450" s="281">
        <f>ROUND(I450*H450,2)</f>
        <v>0</v>
      </c>
      <c r="K450" s="282"/>
      <c r="L450" s="283"/>
      <c r="M450" s="284" t="s">
        <v>1</v>
      </c>
      <c r="N450" s="285" t="s">
        <v>47</v>
      </c>
      <c r="O450" s="94"/>
      <c r="P450" s="260">
        <f>O450*H450</f>
        <v>0</v>
      </c>
      <c r="Q450" s="260">
        <v>7E-05</v>
      </c>
      <c r="R450" s="260">
        <f>Q450*H450</f>
        <v>0.0084</v>
      </c>
      <c r="S450" s="260">
        <v>0</v>
      </c>
      <c r="T450" s="261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2" t="s">
        <v>213</v>
      </c>
      <c r="AT450" s="262" t="s">
        <v>210</v>
      </c>
      <c r="AU450" s="262" t="s">
        <v>92</v>
      </c>
      <c r="AY450" s="18" t="s">
        <v>198</v>
      </c>
      <c r="BE450" s="154">
        <f>IF(N450="základní",J450,0)</f>
        <v>0</v>
      </c>
      <c r="BF450" s="154">
        <f>IF(N450="snížená",J450,0)</f>
        <v>0</v>
      </c>
      <c r="BG450" s="154">
        <f>IF(N450="zákl. přenesená",J450,0)</f>
        <v>0</v>
      </c>
      <c r="BH450" s="154">
        <f>IF(N450="sníž. přenesená",J450,0)</f>
        <v>0</v>
      </c>
      <c r="BI450" s="154">
        <f>IF(N450="nulová",J450,0)</f>
        <v>0</v>
      </c>
      <c r="BJ450" s="18" t="s">
        <v>90</v>
      </c>
      <c r="BK450" s="154">
        <f>ROUND(I450*H450,2)</f>
        <v>0</v>
      </c>
      <c r="BL450" s="18" t="s">
        <v>204</v>
      </c>
      <c r="BM450" s="262" t="s">
        <v>726</v>
      </c>
    </row>
    <row r="451" spans="1:65" s="2" customFormat="1" ht="16.5" customHeight="1">
      <c r="A451" s="41"/>
      <c r="B451" s="42"/>
      <c r="C451" s="250" t="s">
        <v>727</v>
      </c>
      <c r="D451" s="250" t="s">
        <v>200</v>
      </c>
      <c r="E451" s="251" t="s">
        <v>728</v>
      </c>
      <c r="F451" s="252" t="s">
        <v>729</v>
      </c>
      <c r="G451" s="253" t="s">
        <v>219</v>
      </c>
      <c r="H451" s="254">
        <v>406.38</v>
      </c>
      <c r="I451" s="255"/>
      <c r="J451" s="256">
        <f>ROUND(I451*H451,2)</f>
        <v>0</v>
      </c>
      <c r="K451" s="257"/>
      <c r="L451" s="44"/>
      <c r="M451" s="258" t="s">
        <v>1</v>
      </c>
      <c r="N451" s="259" t="s">
        <v>47</v>
      </c>
      <c r="O451" s="94"/>
      <c r="P451" s="260">
        <f>O451*H451</f>
        <v>0</v>
      </c>
      <c r="Q451" s="260">
        <v>0</v>
      </c>
      <c r="R451" s="260">
        <f>Q451*H451</f>
        <v>0</v>
      </c>
      <c r="S451" s="260">
        <v>0</v>
      </c>
      <c r="T451" s="261">
        <f>S451*H451</f>
        <v>0</v>
      </c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R451" s="262" t="s">
        <v>204</v>
      </c>
      <c r="AT451" s="262" t="s">
        <v>200</v>
      </c>
      <c r="AU451" s="262" t="s">
        <v>92</v>
      </c>
      <c r="AY451" s="18" t="s">
        <v>198</v>
      </c>
      <c r="BE451" s="154">
        <f>IF(N451="základní",J451,0)</f>
        <v>0</v>
      </c>
      <c r="BF451" s="154">
        <f>IF(N451="snížená",J451,0)</f>
        <v>0</v>
      </c>
      <c r="BG451" s="154">
        <f>IF(N451="zákl. přenesená",J451,0)</f>
        <v>0</v>
      </c>
      <c r="BH451" s="154">
        <f>IF(N451="sníž. přenesená",J451,0)</f>
        <v>0</v>
      </c>
      <c r="BI451" s="154">
        <f>IF(N451="nulová",J451,0)</f>
        <v>0</v>
      </c>
      <c r="BJ451" s="18" t="s">
        <v>90</v>
      </c>
      <c r="BK451" s="154">
        <f>ROUND(I451*H451,2)</f>
        <v>0</v>
      </c>
      <c r="BL451" s="18" t="s">
        <v>204</v>
      </c>
      <c r="BM451" s="262" t="s">
        <v>730</v>
      </c>
    </row>
    <row r="452" spans="1:51" s="13" customFormat="1" ht="12">
      <c r="A452" s="13"/>
      <c r="B452" s="263"/>
      <c r="C452" s="264"/>
      <c r="D452" s="265" t="s">
        <v>206</v>
      </c>
      <c r="E452" s="266" t="s">
        <v>1</v>
      </c>
      <c r="F452" s="267" t="s">
        <v>731</v>
      </c>
      <c r="G452" s="264"/>
      <c r="H452" s="268">
        <v>406.38</v>
      </c>
      <c r="I452" s="269"/>
      <c r="J452" s="264"/>
      <c r="K452" s="264"/>
      <c r="L452" s="270"/>
      <c r="M452" s="271"/>
      <c r="N452" s="272"/>
      <c r="O452" s="272"/>
      <c r="P452" s="272"/>
      <c r="Q452" s="272"/>
      <c r="R452" s="272"/>
      <c r="S452" s="272"/>
      <c r="T452" s="27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74" t="s">
        <v>206</v>
      </c>
      <c r="AU452" s="274" t="s">
        <v>92</v>
      </c>
      <c r="AV452" s="13" t="s">
        <v>92</v>
      </c>
      <c r="AW452" s="13" t="s">
        <v>35</v>
      </c>
      <c r="AX452" s="13" t="s">
        <v>90</v>
      </c>
      <c r="AY452" s="274" t="s">
        <v>198</v>
      </c>
    </row>
    <row r="453" spans="1:65" s="2" customFormat="1" ht="24.15" customHeight="1">
      <c r="A453" s="41"/>
      <c r="B453" s="42"/>
      <c r="C453" s="275" t="s">
        <v>732</v>
      </c>
      <c r="D453" s="275" t="s">
        <v>210</v>
      </c>
      <c r="E453" s="276" t="s">
        <v>733</v>
      </c>
      <c r="F453" s="277" t="s">
        <v>734</v>
      </c>
      <c r="G453" s="278" t="s">
        <v>219</v>
      </c>
      <c r="H453" s="279">
        <v>141.388</v>
      </c>
      <c r="I453" s="280"/>
      <c r="J453" s="281">
        <f>ROUND(I453*H453,2)</f>
        <v>0</v>
      </c>
      <c r="K453" s="282"/>
      <c r="L453" s="283"/>
      <c r="M453" s="284" t="s">
        <v>1</v>
      </c>
      <c r="N453" s="285" t="s">
        <v>47</v>
      </c>
      <c r="O453" s="94"/>
      <c r="P453" s="260">
        <f>O453*H453</f>
        <v>0</v>
      </c>
      <c r="Q453" s="260">
        <v>0.0001</v>
      </c>
      <c r="R453" s="260">
        <f>Q453*H453</f>
        <v>0.014138800000000002</v>
      </c>
      <c r="S453" s="260">
        <v>0</v>
      </c>
      <c r="T453" s="261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62" t="s">
        <v>213</v>
      </c>
      <c r="AT453" s="262" t="s">
        <v>210</v>
      </c>
      <c r="AU453" s="262" t="s">
        <v>92</v>
      </c>
      <c r="AY453" s="18" t="s">
        <v>198</v>
      </c>
      <c r="BE453" s="154">
        <f>IF(N453="základní",J453,0)</f>
        <v>0</v>
      </c>
      <c r="BF453" s="154">
        <f>IF(N453="snížená",J453,0)</f>
        <v>0</v>
      </c>
      <c r="BG453" s="154">
        <f>IF(N453="zákl. přenesená",J453,0)</f>
        <v>0</v>
      </c>
      <c r="BH453" s="154">
        <f>IF(N453="sníž. přenesená",J453,0)</f>
        <v>0</v>
      </c>
      <c r="BI453" s="154">
        <f>IF(N453="nulová",J453,0)</f>
        <v>0</v>
      </c>
      <c r="BJ453" s="18" t="s">
        <v>90</v>
      </c>
      <c r="BK453" s="154">
        <f>ROUND(I453*H453,2)</f>
        <v>0</v>
      </c>
      <c r="BL453" s="18" t="s">
        <v>204</v>
      </c>
      <c r="BM453" s="262" t="s">
        <v>735</v>
      </c>
    </row>
    <row r="454" spans="1:51" s="13" customFormat="1" ht="12">
      <c r="A454" s="13"/>
      <c r="B454" s="263"/>
      <c r="C454" s="264"/>
      <c r="D454" s="265" t="s">
        <v>206</v>
      </c>
      <c r="E454" s="266" t="s">
        <v>1</v>
      </c>
      <c r="F454" s="267" t="s">
        <v>736</v>
      </c>
      <c r="G454" s="264"/>
      <c r="H454" s="268">
        <v>141.388</v>
      </c>
      <c r="I454" s="269"/>
      <c r="J454" s="264"/>
      <c r="K454" s="264"/>
      <c r="L454" s="270"/>
      <c r="M454" s="271"/>
      <c r="N454" s="272"/>
      <c r="O454" s="272"/>
      <c r="P454" s="272"/>
      <c r="Q454" s="272"/>
      <c r="R454" s="272"/>
      <c r="S454" s="272"/>
      <c r="T454" s="27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74" t="s">
        <v>206</v>
      </c>
      <c r="AU454" s="274" t="s">
        <v>92</v>
      </c>
      <c r="AV454" s="13" t="s">
        <v>92</v>
      </c>
      <c r="AW454" s="13" t="s">
        <v>35</v>
      </c>
      <c r="AX454" s="13" t="s">
        <v>90</v>
      </c>
      <c r="AY454" s="274" t="s">
        <v>198</v>
      </c>
    </row>
    <row r="455" spans="1:65" s="2" customFormat="1" ht="24.15" customHeight="1">
      <c r="A455" s="41"/>
      <c r="B455" s="42"/>
      <c r="C455" s="275" t="s">
        <v>737</v>
      </c>
      <c r="D455" s="275" t="s">
        <v>210</v>
      </c>
      <c r="E455" s="276" t="s">
        <v>738</v>
      </c>
      <c r="F455" s="277" t="s">
        <v>739</v>
      </c>
      <c r="G455" s="278" t="s">
        <v>219</v>
      </c>
      <c r="H455" s="279">
        <v>89.618</v>
      </c>
      <c r="I455" s="280"/>
      <c r="J455" s="281">
        <f>ROUND(I455*H455,2)</f>
        <v>0</v>
      </c>
      <c r="K455" s="282"/>
      <c r="L455" s="283"/>
      <c r="M455" s="284" t="s">
        <v>1</v>
      </c>
      <c r="N455" s="285" t="s">
        <v>47</v>
      </c>
      <c r="O455" s="94"/>
      <c r="P455" s="260">
        <f>O455*H455</f>
        <v>0</v>
      </c>
      <c r="Q455" s="260">
        <v>4E-05</v>
      </c>
      <c r="R455" s="260">
        <f>Q455*H455</f>
        <v>0.00358472</v>
      </c>
      <c r="S455" s="260">
        <v>0</v>
      </c>
      <c r="T455" s="261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62" t="s">
        <v>213</v>
      </c>
      <c r="AT455" s="262" t="s">
        <v>210</v>
      </c>
      <c r="AU455" s="262" t="s">
        <v>92</v>
      </c>
      <c r="AY455" s="18" t="s">
        <v>198</v>
      </c>
      <c r="BE455" s="154">
        <f>IF(N455="základní",J455,0)</f>
        <v>0</v>
      </c>
      <c r="BF455" s="154">
        <f>IF(N455="snížená",J455,0)</f>
        <v>0</v>
      </c>
      <c r="BG455" s="154">
        <f>IF(N455="zákl. přenesená",J455,0)</f>
        <v>0</v>
      </c>
      <c r="BH455" s="154">
        <f>IF(N455="sníž. přenesená",J455,0)</f>
        <v>0</v>
      </c>
      <c r="BI455" s="154">
        <f>IF(N455="nulová",J455,0)</f>
        <v>0</v>
      </c>
      <c r="BJ455" s="18" t="s">
        <v>90</v>
      </c>
      <c r="BK455" s="154">
        <f>ROUND(I455*H455,2)</f>
        <v>0</v>
      </c>
      <c r="BL455" s="18" t="s">
        <v>204</v>
      </c>
      <c r="BM455" s="262" t="s">
        <v>740</v>
      </c>
    </row>
    <row r="456" spans="1:51" s="13" customFormat="1" ht="12">
      <c r="A456" s="13"/>
      <c r="B456" s="263"/>
      <c r="C456" s="264"/>
      <c r="D456" s="265" t="s">
        <v>206</v>
      </c>
      <c r="E456" s="266" t="s">
        <v>1</v>
      </c>
      <c r="F456" s="267" t="s">
        <v>741</v>
      </c>
      <c r="G456" s="264"/>
      <c r="H456" s="268">
        <v>85.35</v>
      </c>
      <c r="I456" s="269"/>
      <c r="J456" s="264"/>
      <c r="K456" s="264"/>
      <c r="L456" s="270"/>
      <c r="M456" s="271"/>
      <c r="N456" s="272"/>
      <c r="O456" s="272"/>
      <c r="P456" s="272"/>
      <c r="Q456" s="272"/>
      <c r="R456" s="272"/>
      <c r="S456" s="272"/>
      <c r="T456" s="27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74" t="s">
        <v>206</v>
      </c>
      <c r="AU456" s="274" t="s">
        <v>92</v>
      </c>
      <c r="AV456" s="13" t="s">
        <v>92</v>
      </c>
      <c r="AW456" s="13" t="s">
        <v>35</v>
      </c>
      <c r="AX456" s="13" t="s">
        <v>82</v>
      </c>
      <c r="AY456" s="274" t="s">
        <v>198</v>
      </c>
    </row>
    <row r="457" spans="1:51" s="13" customFormat="1" ht="12">
      <c r="A457" s="13"/>
      <c r="B457" s="263"/>
      <c r="C457" s="264"/>
      <c r="D457" s="265" t="s">
        <v>206</v>
      </c>
      <c r="E457" s="266" t="s">
        <v>1</v>
      </c>
      <c r="F457" s="267" t="s">
        <v>742</v>
      </c>
      <c r="G457" s="264"/>
      <c r="H457" s="268">
        <v>89.618</v>
      </c>
      <c r="I457" s="269"/>
      <c r="J457" s="264"/>
      <c r="K457" s="264"/>
      <c r="L457" s="270"/>
      <c r="M457" s="271"/>
      <c r="N457" s="272"/>
      <c r="O457" s="272"/>
      <c r="P457" s="272"/>
      <c r="Q457" s="272"/>
      <c r="R457" s="272"/>
      <c r="S457" s="272"/>
      <c r="T457" s="27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74" t="s">
        <v>206</v>
      </c>
      <c r="AU457" s="274" t="s">
        <v>92</v>
      </c>
      <c r="AV457" s="13" t="s">
        <v>92</v>
      </c>
      <c r="AW457" s="13" t="s">
        <v>35</v>
      </c>
      <c r="AX457" s="13" t="s">
        <v>90</v>
      </c>
      <c r="AY457" s="274" t="s">
        <v>198</v>
      </c>
    </row>
    <row r="458" spans="1:65" s="2" customFormat="1" ht="24.15" customHeight="1">
      <c r="A458" s="41"/>
      <c r="B458" s="42"/>
      <c r="C458" s="275" t="s">
        <v>743</v>
      </c>
      <c r="D458" s="275" t="s">
        <v>210</v>
      </c>
      <c r="E458" s="276" t="s">
        <v>744</v>
      </c>
      <c r="F458" s="277" t="s">
        <v>745</v>
      </c>
      <c r="G458" s="278" t="s">
        <v>219</v>
      </c>
      <c r="H458" s="279">
        <v>195.707</v>
      </c>
      <c r="I458" s="280"/>
      <c r="J458" s="281">
        <f>ROUND(I458*H458,2)</f>
        <v>0</v>
      </c>
      <c r="K458" s="282"/>
      <c r="L458" s="283"/>
      <c r="M458" s="284" t="s">
        <v>1</v>
      </c>
      <c r="N458" s="285" t="s">
        <v>47</v>
      </c>
      <c r="O458" s="94"/>
      <c r="P458" s="260">
        <f>O458*H458</f>
        <v>0</v>
      </c>
      <c r="Q458" s="260">
        <v>0.0003</v>
      </c>
      <c r="R458" s="260">
        <f>Q458*H458</f>
        <v>0.058712099999999996</v>
      </c>
      <c r="S458" s="260">
        <v>0</v>
      </c>
      <c r="T458" s="261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62" t="s">
        <v>213</v>
      </c>
      <c r="AT458" s="262" t="s">
        <v>210</v>
      </c>
      <c r="AU458" s="262" t="s">
        <v>92</v>
      </c>
      <c r="AY458" s="18" t="s">
        <v>198</v>
      </c>
      <c r="BE458" s="154">
        <f>IF(N458="základní",J458,0)</f>
        <v>0</v>
      </c>
      <c r="BF458" s="154">
        <f>IF(N458="snížená",J458,0)</f>
        <v>0</v>
      </c>
      <c r="BG458" s="154">
        <f>IF(N458="zákl. přenesená",J458,0)</f>
        <v>0</v>
      </c>
      <c r="BH458" s="154">
        <f>IF(N458="sníž. přenesená",J458,0)</f>
        <v>0</v>
      </c>
      <c r="BI458" s="154">
        <f>IF(N458="nulová",J458,0)</f>
        <v>0</v>
      </c>
      <c r="BJ458" s="18" t="s">
        <v>90</v>
      </c>
      <c r="BK458" s="154">
        <f>ROUND(I458*H458,2)</f>
        <v>0</v>
      </c>
      <c r="BL458" s="18" t="s">
        <v>204</v>
      </c>
      <c r="BM458" s="262" t="s">
        <v>746</v>
      </c>
    </row>
    <row r="459" spans="1:51" s="13" customFormat="1" ht="12">
      <c r="A459" s="13"/>
      <c r="B459" s="263"/>
      <c r="C459" s="264"/>
      <c r="D459" s="265" t="s">
        <v>206</v>
      </c>
      <c r="E459" s="266" t="s">
        <v>1</v>
      </c>
      <c r="F459" s="267" t="s">
        <v>747</v>
      </c>
      <c r="G459" s="264"/>
      <c r="H459" s="268">
        <v>195.707</v>
      </c>
      <c r="I459" s="269"/>
      <c r="J459" s="264"/>
      <c r="K459" s="264"/>
      <c r="L459" s="270"/>
      <c r="M459" s="271"/>
      <c r="N459" s="272"/>
      <c r="O459" s="272"/>
      <c r="P459" s="272"/>
      <c r="Q459" s="272"/>
      <c r="R459" s="272"/>
      <c r="S459" s="272"/>
      <c r="T459" s="27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74" t="s">
        <v>206</v>
      </c>
      <c r="AU459" s="274" t="s">
        <v>92</v>
      </c>
      <c r="AV459" s="13" t="s">
        <v>92</v>
      </c>
      <c r="AW459" s="13" t="s">
        <v>35</v>
      </c>
      <c r="AX459" s="13" t="s">
        <v>90</v>
      </c>
      <c r="AY459" s="274" t="s">
        <v>198</v>
      </c>
    </row>
    <row r="460" spans="1:65" s="2" customFormat="1" ht="24.15" customHeight="1">
      <c r="A460" s="41"/>
      <c r="B460" s="42"/>
      <c r="C460" s="250" t="s">
        <v>748</v>
      </c>
      <c r="D460" s="250" t="s">
        <v>200</v>
      </c>
      <c r="E460" s="251" t="s">
        <v>749</v>
      </c>
      <c r="F460" s="252" t="s">
        <v>750</v>
      </c>
      <c r="G460" s="253" t="s">
        <v>203</v>
      </c>
      <c r="H460" s="254">
        <v>347.3</v>
      </c>
      <c r="I460" s="255"/>
      <c r="J460" s="256">
        <f>ROUND(I460*H460,2)</f>
        <v>0</v>
      </c>
      <c r="K460" s="257"/>
      <c r="L460" s="44"/>
      <c r="M460" s="258" t="s">
        <v>1</v>
      </c>
      <c r="N460" s="259" t="s">
        <v>47</v>
      </c>
      <c r="O460" s="94"/>
      <c r="P460" s="260">
        <f>O460*H460</f>
        <v>0</v>
      </c>
      <c r="Q460" s="260">
        <v>0.0003</v>
      </c>
      <c r="R460" s="260">
        <f>Q460*H460</f>
        <v>0.10418999999999999</v>
      </c>
      <c r="S460" s="260">
        <v>0</v>
      </c>
      <c r="T460" s="261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62" t="s">
        <v>204</v>
      </c>
      <c r="AT460" s="262" t="s">
        <v>200</v>
      </c>
      <c r="AU460" s="262" t="s">
        <v>92</v>
      </c>
      <c r="AY460" s="18" t="s">
        <v>198</v>
      </c>
      <c r="BE460" s="154">
        <f>IF(N460="základní",J460,0)</f>
        <v>0</v>
      </c>
      <c r="BF460" s="154">
        <f>IF(N460="snížená",J460,0)</f>
        <v>0</v>
      </c>
      <c r="BG460" s="154">
        <f>IF(N460="zákl. přenesená",J460,0)</f>
        <v>0</v>
      </c>
      <c r="BH460" s="154">
        <f>IF(N460="sníž. přenesená",J460,0)</f>
        <v>0</v>
      </c>
      <c r="BI460" s="154">
        <f>IF(N460="nulová",J460,0)</f>
        <v>0</v>
      </c>
      <c r="BJ460" s="18" t="s">
        <v>90</v>
      </c>
      <c r="BK460" s="154">
        <f>ROUND(I460*H460,2)</f>
        <v>0</v>
      </c>
      <c r="BL460" s="18" t="s">
        <v>204</v>
      </c>
      <c r="BM460" s="262" t="s">
        <v>751</v>
      </c>
    </row>
    <row r="461" spans="1:51" s="13" customFormat="1" ht="12">
      <c r="A461" s="13"/>
      <c r="B461" s="263"/>
      <c r="C461" s="264"/>
      <c r="D461" s="265" t="s">
        <v>206</v>
      </c>
      <c r="E461" s="266" t="s">
        <v>1</v>
      </c>
      <c r="F461" s="267" t="s">
        <v>683</v>
      </c>
      <c r="G461" s="264"/>
      <c r="H461" s="268">
        <v>477.427</v>
      </c>
      <c r="I461" s="269"/>
      <c r="J461" s="264"/>
      <c r="K461" s="264"/>
      <c r="L461" s="270"/>
      <c r="M461" s="271"/>
      <c r="N461" s="272"/>
      <c r="O461" s="272"/>
      <c r="P461" s="272"/>
      <c r="Q461" s="272"/>
      <c r="R461" s="272"/>
      <c r="S461" s="272"/>
      <c r="T461" s="27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74" t="s">
        <v>206</v>
      </c>
      <c r="AU461" s="274" t="s">
        <v>92</v>
      </c>
      <c r="AV461" s="13" t="s">
        <v>92</v>
      </c>
      <c r="AW461" s="13" t="s">
        <v>35</v>
      </c>
      <c r="AX461" s="13" t="s">
        <v>82</v>
      </c>
      <c r="AY461" s="274" t="s">
        <v>198</v>
      </c>
    </row>
    <row r="462" spans="1:51" s="14" customFormat="1" ht="12">
      <c r="A462" s="14"/>
      <c r="B462" s="286"/>
      <c r="C462" s="287"/>
      <c r="D462" s="265" t="s">
        <v>206</v>
      </c>
      <c r="E462" s="288" t="s">
        <v>1</v>
      </c>
      <c r="F462" s="289" t="s">
        <v>491</v>
      </c>
      <c r="G462" s="287"/>
      <c r="H462" s="288" t="s">
        <v>1</v>
      </c>
      <c r="I462" s="290"/>
      <c r="J462" s="287"/>
      <c r="K462" s="287"/>
      <c r="L462" s="291"/>
      <c r="M462" s="292"/>
      <c r="N462" s="293"/>
      <c r="O462" s="293"/>
      <c r="P462" s="293"/>
      <c r="Q462" s="293"/>
      <c r="R462" s="293"/>
      <c r="S462" s="293"/>
      <c r="T462" s="29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95" t="s">
        <v>206</v>
      </c>
      <c r="AU462" s="295" t="s">
        <v>92</v>
      </c>
      <c r="AV462" s="14" t="s">
        <v>90</v>
      </c>
      <c r="AW462" s="14" t="s">
        <v>35</v>
      </c>
      <c r="AX462" s="14" t="s">
        <v>82</v>
      </c>
      <c r="AY462" s="295" t="s">
        <v>198</v>
      </c>
    </row>
    <row r="463" spans="1:51" s="13" customFormat="1" ht="12">
      <c r="A463" s="13"/>
      <c r="B463" s="263"/>
      <c r="C463" s="264"/>
      <c r="D463" s="265" t="s">
        <v>206</v>
      </c>
      <c r="E463" s="266" t="s">
        <v>1</v>
      </c>
      <c r="F463" s="267" t="s">
        <v>684</v>
      </c>
      <c r="G463" s="264"/>
      <c r="H463" s="268">
        <v>-142.594</v>
      </c>
      <c r="I463" s="269"/>
      <c r="J463" s="264"/>
      <c r="K463" s="264"/>
      <c r="L463" s="270"/>
      <c r="M463" s="271"/>
      <c r="N463" s="272"/>
      <c r="O463" s="272"/>
      <c r="P463" s="272"/>
      <c r="Q463" s="272"/>
      <c r="R463" s="272"/>
      <c r="S463" s="272"/>
      <c r="T463" s="27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74" t="s">
        <v>206</v>
      </c>
      <c r="AU463" s="274" t="s">
        <v>92</v>
      </c>
      <c r="AV463" s="13" t="s">
        <v>92</v>
      </c>
      <c r="AW463" s="13" t="s">
        <v>35</v>
      </c>
      <c r="AX463" s="13" t="s">
        <v>82</v>
      </c>
      <c r="AY463" s="274" t="s">
        <v>198</v>
      </c>
    </row>
    <row r="464" spans="1:51" s="13" customFormat="1" ht="12">
      <c r="A464" s="13"/>
      <c r="B464" s="263"/>
      <c r="C464" s="264"/>
      <c r="D464" s="265" t="s">
        <v>206</v>
      </c>
      <c r="E464" s="266" t="s">
        <v>1</v>
      </c>
      <c r="F464" s="267" t="s">
        <v>685</v>
      </c>
      <c r="G464" s="264"/>
      <c r="H464" s="268">
        <v>12.467</v>
      </c>
      <c r="I464" s="269"/>
      <c r="J464" s="264"/>
      <c r="K464" s="264"/>
      <c r="L464" s="270"/>
      <c r="M464" s="271"/>
      <c r="N464" s="272"/>
      <c r="O464" s="272"/>
      <c r="P464" s="272"/>
      <c r="Q464" s="272"/>
      <c r="R464" s="272"/>
      <c r="S464" s="272"/>
      <c r="T464" s="27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4" t="s">
        <v>206</v>
      </c>
      <c r="AU464" s="274" t="s">
        <v>92</v>
      </c>
      <c r="AV464" s="13" t="s">
        <v>92</v>
      </c>
      <c r="AW464" s="13" t="s">
        <v>35</v>
      </c>
      <c r="AX464" s="13" t="s">
        <v>82</v>
      </c>
      <c r="AY464" s="274" t="s">
        <v>198</v>
      </c>
    </row>
    <row r="465" spans="1:51" s="15" customFormat="1" ht="12">
      <c r="A465" s="15"/>
      <c r="B465" s="296"/>
      <c r="C465" s="297"/>
      <c r="D465" s="265" t="s">
        <v>206</v>
      </c>
      <c r="E465" s="298" t="s">
        <v>1</v>
      </c>
      <c r="F465" s="299" t="s">
        <v>238</v>
      </c>
      <c r="G465" s="297"/>
      <c r="H465" s="300">
        <v>347.3</v>
      </c>
      <c r="I465" s="301"/>
      <c r="J465" s="297"/>
      <c r="K465" s="297"/>
      <c r="L465" s="302"/>
      <c r="M465" s="303"/>
      <c r="N465" s="304"/>
      <c r="O465" s="304"/>
      <c r="P465" s="304"/>
      <c r="Q465" s="304"/>
      <c r="R465" s="304"/>
      <c r="S465" s="304"/>
      <c r="T465" s="30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306" t="s">
        <v>206</v>
      </c>
      <c r="AU465" s="306" t="s">
        <v>92</v>
      </c>
      <c r="AV465" s="15" t="s">
        <v>204</v>
      </c>
      <c r="AW465" s="15" t="s">
        <v>35</v>
      </c>
      <c r="AX465" s="15" t="s">
        <v>90</v>
      </c>
      <c r="AY465" s="306" t="s">
        <v>198</v>
      </c>
    </row>
    <row r="466" spans="1:65" s="2" customFormat="1" ht="24.15" customHeight="1">
      <c r="A466" s="41"/>
      <c r="B466" s="42"/>
      <c r="C466" s="250" t="s">
        <v>752</v>
      </c>
      <c r="D466" s="250" t="s">
        <v>200</v>
      </c>
      <c r="E466" s="251" t="s">
        <v>753</v>
      </c>
      <c r="F466" s="252" t="s">
        <v>754</v>
      </c>
      <c r="G466" s="253" t="s">
        <v>203</v>
      </c>
      <c r="H466" s="254">
        <v>347.3</v>
      </c>
      <c r="I466" s="255"/>
      <c r="J466" s="256">
        <f>ROUND(I466*H466,2)</f>
        <v>0</v>
      </c>
      <c r="K466" s="257"/>
      <c r="L466" s="44"/>
      <c r="M466" s="258" t="s">
        <v>1</v>
      </c>
      <c r="N466" s="259" t="s">
        <v>47</v>
      </c>
      <c r="O466" s="94"/>
      <c r="P466" s="260">
        <f>O466*H466</f>
        <v>0</v>
      </c>
      <c r="Q466" s="260">
        <v>0.00275</v>
      </c>
      <c r="R466" s="260">
        <f>Q466*H466</f>
        <v>0.955075</v>
      </c>
      <c r="S466" s="260">
        <v>0</v>
      </c>
      <c r="T466" s="261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62" t="s">
        <v>204</v>
      </c>
      <c r="AT466" s="262" t="s">
        <v>200</v>
      </c>
      <c r="AU466" s="262" t="s">
        <v>92</v>
      </c>
      <c r="AY466" s="18" t="s">
        <v>198</v>
      </c>
      <c r="BE466" s="154">
        <f>IF(N466="základní",J466,0)</f>
        <v>0</v>
      </c>
      <c r="BF466" s="154">
        <f>IF(N466="snížená",J466,0)</f>
        <v>0</v>
      </c>
      <c r="BG466" s="154">
        <f>IF(N466="zákl. přenesená",J466,0)</f>
        <v>0</v>
      </c>
      <c r="BH466" s="154">
        <f>IF(N466="sníž. přenesená",J466,0)</f>
        <v>0</v>
      </c>
      <c r="BI466" s="154">
        <f>IF(N466="nulová",J466,0)</f>
        <v>0</v>
      </c>
      <c r="BJ466" s="18" t="s">
        <v>90</v>
      </c>
      <c r="BK466" s="154">
        <f>ROUND(I466*H466,2)</f>
        <v>0</v>
      </c>
      <c r="BL466" s="18" t="s">
        <v>204</v>
      </c>
      <c r="BM466" s="262" t="s">
        <v>755</v>
      </c>
    </row>
    <row r="467" spans="1:51" s="13" customFormat="1" ht="12">
      <c r="A467" s="13"/>
      <c r="B467" s="263"/>
      <c r="C467" s="264"/>
      <c r="D467" s="265" t="s">
        <v>206</v>
      </c>
      <c r="E467" s="266" t="s">
        <v>1</v>
      </c>
      <c r="F467" s="267" t="s">
        <v>683</v>
      </c>
      <c r="G467" s="264"/>
      <c r="H467" s="268">
        <v>477.427</v>
      </c>
      <c r="I467" s="269"/>
      <c r="J467" s="264"/>
      <c r="K467" s="264"/>
      <c r="L467" s="270"/>
      <c r="M467" s="271"/>
      <c r="N467" s="272"/>
      <c r="O467" s="272"/>
      <c r="P467" s="272"/>
      <c r="Q467" s="272"/>
      <c r="R467" s="272"/>
      <c r="S467" s="272"/>
      <c r="T467" s="27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74" t="s">
        <v>206</v>
      </c>
      <c r="AU467" s="274" t="s">
        <v>92</v>
      </c>
      <c r="AV467" s="13" t="s">
        <v>92</v>
      </c>
      <c r="AW467" s="13" t="s">
        <v>35</v>
      </c>
      <c r="AX467" s="13" t="s">
        <v>82</v>
      </c>
      <c r="AY467" s="274" t="s">
        <v>198</v>
      </c>
    </row>
    <row r="468" spans="1:51" s="14" customFormat="1" ht="12">
      <c r="A468" s="14"/>
      <c r="B468" s="286"/>
      <c r="C468" s="287"/>
      <c r="D468" s="265" t="s">
        <v>206</v>
      </c>
      <c r="E468" s="288" t="s">
        <v>1</v>
      </c>
      <c r="F468" s="289" t="s">
        <v>491</v>
      </c>
      <c r="G468" s="287"/>
      <c r="H468" s="288" t="s">
        <v>1</v>
      </c>
      <c r="I468" s="290"/>
      <c r="J468" s="287"/>
      <c r="K468" s="287"/>
      <c r="L468" s="291"/>
      <c r="M468" s="292"/>
      <c r="N468" s="293"/>
      <c r="O468" s="293"/>
      <c r="P468" s="293"/>
      <c r="Q468" s="293"/>
      <c r="R468" s="293"/>
      <c r="S468" s="293"/>
      <c r="T468" s="29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95" t="s">
        <v>206</v>
      </c>
      <c r="AU468" s="295" t="s">
        <v>92</v>
      </c>
      <c r="AV468" s="14" t="s">
        <v>90</v>
      </c>
      <c r="AW468" s="14" t="s">
        <v>35</v>
      </c>
      <c r="AX468" s="14" t="s">
        <v>82</v>
      </c>
      <c r="AY468" s="295" t="s">
        <v>198</v>
      </c>
    </row>
    <row r="469" spans="1:51" s="13" customFormat="1" ht="12">
      <c r="A469" s="13"/>
      <c r="B469" s="263"/>
      <c r="C469" s="264"/>
      <c r="D469" s="265" t="s">
        <v>206</v>
      </c>
      <c r="E469" s="266" t="s">
        <v>1</v>
      </c>
      <c r="F469" s="267" t="s">
        <v>684</v>
      </c>
      <c r="G469" s="264"/>
      <c r="H469" s="268">
        <v>-142.594</v>
      </c>
      <c r="I469" s="269"/>
      <c r="J469" s="264"/>
      <c r="K469" s="264"/>
      <c r="L469" s="270"/>
      <c r="M469" s="271"/>
      <c r="N469" s="272"/>
      <c r="O469" s="272"/>
      <c r="P469" s="272"/>
      <c r="Q469" s="272"/>
      <c r="R469" s="272"/>
      <c r="S469" s="272"/>
      <c r="T469" s="27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74" t="s">
        <v>206</v>
      </c>
      <c r="AU469" s="274" t="s">
        <v>92</v>
      </c>
      <c r="AV469" s="13" t="s">
        <v>92</v>
      </c>
      <c r="AW469" s="13" t="s">
        <v>35</v>
      </c>
      <c r="AX469" s="13" t="s">
        <v>82</v>
      </c>
      <c r="AY469" s="274" t="s">
        <v>198</v>
      </c>
    </row>
    <row r="470" spans="1:51" s="13" customFormat="1" ht="12">
      <c r="A470" s="13"/>
      <c r="B470" s="263"/>
      <c r="C470" s="264"/>
      <c r="D470" s="265" t="s">
        <v>206</v>
      </c>
      <c r="E470" s="266" t="s">
        <v>1</v>
      </c>
      <c r="F470" s="267" t="s">
        <v>685</v>
      </c>
      <c r="G470" s="264"/>
      <c r="H470" s="268">
        <v>12.467</v>
      </c>
      <c r="I470" s="269"/>
      <c r="J470" s="264"/>
      <c r="K470" s="264"/>
      <c r="L470" s="270"/>
      <c r="M470" s="271"/>
      <c r="N470" s="272"/>
      <c r="O470" s="272"/>
      <c r="P470" s="272"/>
      <c r="Q470" s="272"/>
      <c r="R470" s="272"/>
      <c r="S470" s="272"/>
      <c r="T470" s="27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74" t="s">
        <v>206</v>
      </c>
      <c r="AU470" s="274" t="s">
        <v>92</v>
      </c>
      <c r="AV470" s="13" t="s">
        <v>92</v>
      </c>
      <c r="AW470" s="13" t="s">
        <v>35</v>
      </c>
      <c r="AX470" s="13" t="s">
        <v>82</v>
      </c>
      <c r="AY470" s="274" t="s">
        <v>198</v>
      </c>
    </row>
    <row r="471" spans="1:51" s="15" customFormat="1" ht="12">
      <c r="A471" s="15"/>
      <c r="B471" s="296"/>
      <c r="C471" s="297"/>
      <c r="D471" s="265" t="s">
        <v>206</v>
      </c>
      <c r="E471" s="298" t="s">
        <v>1</v>
      </c>
      <c r="F471" s="299" t="s">
        <v>238</v>
      </c>
      <c r="G471" s="297"/>
      <c r="H471" s="300">
        <v>347.3</v>
      </c>
      <c r="I471" s="301"/>
      <c r="J471" s="297"/>
      <c r="K471" s="297"/>
      <c r="L471" s="302"/>
      <c r="M471" s="303"/>
      <c r="N471" s="304"/>
      <c r="O471" s="304"/>
      <c r="P471" s="304"/>
      <c r="Q471" s="304"/>
      <c r="R471" s="304"/>
      <c r="S471" s="304"/>
      <c r="T471" s="30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306" t="s">
        <v>206</v>
      </c>
      <c r="AU471" s="306" t="s">
        <v>92</v>
      </c>
      <c r="AV471" s="15" t="s">
        <v>204</v>
      </c>
      <c r="AW471" s="15" t="s">
        <v>35</v>
      </c>
      <c r="AX471" s="15" t="s">
        <v>90</v>
      </c>
      <c r="AY471" s="306" t="s">
        <v>198</v>
      </c>
    </row>
    <row r="472" spans="1:65" s="2" customFormat="1" ht="33" customHeight="1">
      <c r="A472" s="41"/>
      <c r="B472" s="42"/>
      <c r="C472" s="250" t="s">
        <v>756</v>
      </c>
      <c r="D472" s="250" t="s">
        <v>200</v>
      </c>
      <c r="E472" s="251" t="s">
        <v>757</v>
      </c>
      <c r="F472" s="252" t="s">
        <v>758</v>
      </c>
      <c r="G472" s="253" t="s">
        <v>260</v>
      </c>
      <c r="H472" s="254">
        <v>73.918</v>
      </c>
      <c r="I472" s="255"/>
      <c r="J472" s="256">
        <f>ROUND(I472*H472,2)</f>
        <v>0</v>
      </c>
      <c r="K472" s="257"/>
      <c r="L472" s="44"/>
      <c r="M472" s="258" t="s">
        <v>1</v>
      </c>
      <c r="N472" s="259" t="s">
        <v>47</v>
      </c>
      <c r="O472" s="94"/>
      <c r="P472" s="260">
        <f>O472*H472</f>
        <v>0</v>
      </c>
      <c r="Q472" s="260">
        <v>2.50187</v>
      </c>
      <c r="R472" s="260">
        <f>Q472*H472</f>
        <v>184.93322666</v>
      </c>
      <c r="S472" s="260">
        <v>0</v>
      </c>
      <c r="T472" s="261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62" t="s">
        <v>204</v>
      </c>
      <c r="AT472" s="262" t="s">
        <v>200</v>
      </c>
      <c r="AU472" s="262" t="s">
        <v>92</v>
      </c>
      <c r="AY472" s="18" t="s">
        <v>198</v>
      </c>
      <c r="BE472" s="154">
        <f>IF(N472="základní",J472,0)</f>
        <v>0</v>
      </c>
      <c r="BF472" s="154">
        <f>IF(N472="snížená",J472,0)</f>
        <v>0</v>
      </c>
      <c r="BG472" s="154">
        <f>IF(N472="zákl. přenesená",J472,0)</f>
        <v>0</v>
      </c>
      <c r="BH472" s="154">
        <f>IF(N472="sníž. přenesená",J472,0)</f>
        <v>0</v>
      </c>
      <c r="BI472" s="154">
        <f>IF(N472="nulová",J472,0)</f>
        <v>0</v>
      </c>
      <c r="BJ472" s="18" t="s">
        <v>90</v>
      </c>
      <c r="BK472" s="154">
        <f>ROUND(I472*H472,2)</f>
        <v>0</v>
      </c>
      <c r="BL472" s="18" t="s">
        <v>204</v>
      </c>
      <c r="BM472" s="262" t="s">
        <v>759</v>
      </c>
    </row>
    <row r="473" spans="1:51" s="13" customFormat="1" ht="12">
      <c r="A473" s="13"/>
      <c r="B473" s="263"/>
      <c r="C473" s="264"/>
      <c r="D473" s="265" t="s">
        <v>206</v>
      </c>
      <c r="E473" s="266" t="s">
        <v>1</v>
      </c>
      <c r="F473" s="267" t="s">
        <v>760</v>
      </c>
      <c r="G473" s="264"/>
      <c r="H473" s="268">
        <v>73.918</v>
      </c>
      <c r="I473" s="269"/>
      <c r="J473" s="264"/>
      <c r="K473" s="264"/>
      <c r="L473" s="270"/>
      <c r="M473" s="271"/>
      <c r="N473" s="272"/>
      <c r="O473" s="272"/>
      <c r="P473" s="272"/>
      <c r="Q473" s="272"/>
      <c r="R473" s="272"/>
      <c r="S473" s="272"/>
      <c r="T473" s="27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74" t="s">
        <v>206</v>
      </c>
      <c r="AU473" s="274" t="s">
        <v>92</v>
      </c>
      <c r="AV473" s="13" t="s">
        <v>92</v>
      </c>
      <c r="AW473" s="13" t="s">
        <v>35</v>
      </c>
      <c r="AX473" s="13" t="s">
        <v>90</v>
      </c>
      <c r="AY473" s="274" t="s">
        <v>198</v>
      </c>
    </row>
    <row r="474" spans="1:65" s="2" customFormat="1" ht="24.15" customHeight="1">
      <c r="A474" s="41"/>
      <c r="B474" s="42"/>
      <c r="C474" s="250" t="s">
        <v>761</v>
      </c>
      <c r="D474" s="250" t="s">
        <v>200</v>
      </c>
      <c r="E474" s="251" t="s">
        <v>762</v>
      </c>
      <c r="F474" s="252" t="s">
        <v>763</v>
      </c>
      <c r="G474" s="253" t="s">
        <v>260</v>
      </c>
      <c r="H474" s="254">
        <v>73.918</v>
      </c>
      <c r="I474" s="255"/>
      <c r="J474" s="256">
        <f>ROUND(I474*H474,2)</f>
        <v>0</v>
      </c>
      <c r="K474" s="257"/>
      <c r="L474" s="44"/>
      <c r="M474" s="258" t="s">
        <v>1</v>
      </c>
      <c r="N474" s="259" t="s">
        <v>47</v>
      </c>
      <c r="O474" s="94"/>
      <c r="P474" s="260">
        <f>O474*H474</f>
        <v>0</v>
      </c>
      <c r="Q474" s="260">
        <v>0</v>
      </c>
      <c r="R474" s="260">
        <f>Q474*H474</f>
        <v>0</v>
      </c>
      <c r="S474" s="260">
        <v>0</v>
      </c>
      <c r="T474" s="261">
        <f>S474*H474</f>
        <v>0</v>
      </c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R474" s="262" t="s">
        <v>204</v>
      </c>
      <c r="AT474" s="262" t="s">
        <v>200</v>
      </c>
      <c r="AU474" s="262" t="s">
        <v>92</v>
      </c>
      <c r="AY474" s="18" t="s">
        <v>198</v>
      </c>
      <c r="BE474" s="154">
        <f>IF(N474="základní",J474,0)</f>
        <v>0</v>
      </c>
      <c r="BF474" s="154">
        <f>IF(N474="snížená",J474,0)</f>
        <v>0</v>
      </c>
      <c r="BG474" s="154">
        <f>IF(N474="zákl. přenesená",J474,0)</f>
        <v>0</v>
      </c>
      <c r="BH474" s="154">
        <f>IF(N474="sníž. přenesená",J474,0)</f>
        <v>0</v>
      </c>
      <c r="BI474" s="154">
        <f>IF(N474="nulová",J474,0)</f>
        <v>0</v>
      </c>
      <c r="BJ474" s="18" t="s">
        <v>90</v>
      </c>
      <c r="BK474" s="154">
        <f>ROUND(I474*H474,2)</f>
        <v>0</v>
      </c>
      <c r="BL474" s="18" t="s">
        <v>204</v>
      </c>
      <c r="BM474" s="262" t="s">
        <v>764</v>
      </c>
    </row>
    <row r="475" spans="1:51" s="13" customFormat="1" ht="12">
      <c r="A475" s="13"/>
      <c r="B475" s="263"/>
      <c r="C475" s="264"/>
      <c r="D475" s="265" t="s">
        <v>206</v>
      </c>
      <c r="E475" s="266" t="s">
        <v>1</v>
      </c>
      <c r="F475" s="267" t="s">
        <v>765</v>
      </c>
      <c r="G475" s="264"/>
      <c r="H475" s="268">
        <v>73.918</v>
      </c>
      <c r="I475" s="269"/>
      <c r="J475" s="264"/>
      <c r="K475" s="264"/>
      <c r="L475" s="270"/>
      <c r="M475" s="271"/>
      <c r="N475" s="272"/>
      <c r="O475" s="272"/>
      <c r="P475" s="272"/>
      <c r="Q475" s="272"/>
      <c r="R475" s="272"/>
      <c r="S475" s="272"/>
      <c r="T475" s="27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4" t="s">
        <v>206</v>
      </c>
      <c r="AU475" s="274" t="s">
        <v>92</v>
      </c>
      <c r="AV475" s="13" t="s">
        <v>92</v>
      </c>
      <c r="AW475" s="13" t="s">
        <v>35</v>
      </c>
      <c r="AX475" s="13" t="s">
        <v>90</v>
      </c>
      <c r="AY475" s="274" t="s">
        <v>198</v>
      </c>
    </row>
    <row r="476" spans="1:65" s="2" customFormat="1" ht="33" customHeight="1">
      <c r="A476" s="41"/>
      <c r="B476" s="42"/>
      <c r="C476" s="250" t="s">
        <v>766</v>
      </c>
      <c r="D476" s="250" t="s">
        <v>200</v>
      </c>
      <c r="E476" s="251" t="s">
        <v>767</v>
      </c>
      <c r="F476" s="252" t="s">
        <v>768</v>
      </c>
      <c r="G476" s="253" t="s">
        <v>260</v>
      </c>
      <c r="H476" s="254">
        <v>73.918</v>
      </c>
      <c r="I476" s="255"/>
      <c r="J476" s="256">
        <f>ROUND(I476*H476,2)</f>
        <v>0</v>
      </c>
      <c r="K476" s="257"/>
      <c r="L476" s="44"/>
      <c r="M476" s="258" t="s">
        <v>1</v>
      </c>
      <c r="N476" s="259" t="s">
        <v>47</v>
      </c>
      <c r="O476" s="94"/>
      <c r="P476" s="260">
        <f>O476*H476</f>
        <v>0</v>
      </c>
      <c r="Q476" s="260">
        <v>0.0404</v>
      </c>
      <c r="R476" s="260">
        <f>Q476*H476</f>
        <v>2.9862872</v>
      </c>
      <c r="S476" s="260">
        <v>0</v>
      </c>
      <c r="T476" s="261">
        <f>S476*H476</f>
        <v>0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62" t="s">
        <v>204</v>
      </c>
      <c r="AT476" s="262" t="s">
        <v>200</v>
      </c>
      <c r="AU476" s="262" t="s">
        <v>92</v>
      </c>
      <c r="AY476" s="18" t="s">
        <v>198</v>
      </c>
      <c r="BE476" s="154">
        <f>IF(N476="základní",J476,0)</f>
        <v>0</v>
      </c>
      <c r="BF476" s="154">
        <f>IF(N476="snížená",J476,0)</f>
        <v>0</v>
      </c>
      <c r="BG476" s="154">
        <f>IF(N476="zákl. přenesená",J476,0)</f>
        <v>0</v>
      </c>
      <c r="BH476" s="154">
        <f>IF(N476="sníž. přenesená",J476,0)</f>
        <v>0</v>
      </c>
      <c r="BI476" s="154">
        <f>IF(N476="nulová",J476,0)</f>
        <v>0</v>
      </c>
      <c r="BJ476" s="18" t="s">
        <v>90</v>
      </c>
      <c r="BK476" s="154">
        <f>ROUND(I476*H476,2)</f>
        <v>0</v>
      </c>
      <c r="BL476" s="18" t="s">
        <v>204</v>
      </c>
      <c r="BM476" s="262" t="s">
        <v>769</v>
      </c>
    </row>
    <row r="477" spans="1:51" s="13" customFormat="1" ht="12">
      <c r="A477" s="13"/>
      <c r="B477" s="263"/>
      <c r="C477" s="264"/>
      <c r="D477" s="265" t="s">
        <v>206</v>
      </c>
      <c r="E477" s="266" t="s">
        <v>1</v>
      </c>
      <c r="F477" s="267" t="s">
        <v>765</v>
      </c>
      <c r="G477" s="264"/>
      <c r="H477" s="268">
        <v>73.918</v>
      </c>
      <c r="I477" s="269"/>
      <c r="J477" s="264"/>
      <c r="K477" s="264"/>
      <c r="L477" s="270"/>
      <c r="M477" s="271"/>
      <c r="N477" s="272"/>
      <c r="O477" s="272"/>
      <c r="P477" s="272"/>
      <c r="Q477" s="272"/>
      <c r="R477" s="272"/>
      <c r="S477" s="272"/>
      <c r="T477" s="27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74" t="s">
        <v>206</v>
      </c>
      <c r="AU477" s="274" t="s">
        <v>92</v>
      </c>
      <c r="AV477" s="13" t="s">
        <v>92</v>
      </c>
      <c r="AW477" s="13" t="s">
        <v>35</v>
      </c>
      <c r="AX477" s="13" t="s">
        <v>90</v>
      </c>
      <c r="AY477" s="274" t="s">
        <v>198</v>
      </c>
    </row>
    <row r="478" spans="1:63" s="12" customFormat="1" ht="22.8" customHeight="1">
      <c r="A478" s="12"/>
      <c r="B478" s="236"/>
      <c r="C478" s="237"/>
      <c r="D478" s="238" t="s">
        <v>81</v>
      </c>
      <c r="E478" s="318" t="s">
        <v>770</v>
      </c>
      <c r="F478" s="318" t="s">
        <v>771</v>
      </c>
      <c r="G478" s="237"/>
      <c r="H478" s="237"/>
      <c r="I478" s="240"/>
      <c r="J478" s="319">
        <f>BK478</f>
        <v>0</v>
      </c>
      <c r="K478" s="237"/>
      <c r="L478" s="242"/>
      <c r="M478" s="243"/>
      <c r="N478" s="244"/>
      <c r="O478" s="244"/>
      <c r="P478" s="245">
        <f>SUM(P479:P480)</f>
        <v>0</v>
      </c>
      <c r="Q478" s="244"/>
      <c r="R478" s="245">
        <f>SUM(R479:R480)</f>
        <v>0</v>
      </c>
      <c r="S478" s="244"/>
      <c r="T478" s="246">
        <f>SUM(T479:T480)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47" t="s">
        <v>90</v>
      </c>
      <c r="AT478" s="248" t="s">
        <v>81</v>
      </c>
      <c r="AU478" s="248" t="s">
        <v>90</v>
      </c>
      <c r="AY478" s="247" t="s">
        <v>198</v>
      </c>
      <c r="BK478" s="249">
        <f>SUM(BK479:BK480)</f>
        <v>0</v>
      </c>
    </row>
    <row r="479" spans="1:65" s="2" customFormat="1" ht="24.15" customHeight="1">
      <c r="A479" s="41"/>
      <c r="B479" s="42"/>
      <c r="C479" s="250" t="s">
        <v>772</v>
      </c>
      <c r="D479" s="250" t="s">
        <v>200</v>
      </c>
      <c r="E479" s="251" t="s">
        <v>773</v>
      </c>
      <c r="F479" s="252" t="s">
        <v>774</v>
      </c>
      <c r="G479" s="253" t="s">
        <v>275</v>
      </c>
      <c r="H479" s="254">
        <v>754.308</v>
      </c>
      <c r="I479" s="255"/>
      <c r="J479" s="256">
        <f>ROUND(I479*H479,2)</f>
        <v>0</v>
      </c>
      <c r="K479" s="257"/>
      <c r="L479" s="44"/>
      <c r="M479" s="258" t="s">
        <v>1</v>
      </c>
      <c r="N479" s="259" t="s">
        <v>47</v>
      </c>
      <c r="O479" s="94"/>
      <c r="P479" s="260">
        <f>O479*H479</f>
        <v>0</v>
      </c>
      <c r="Q479" s="260">
        <v>0</v>
      </c>
      <c r="R479" s="260">
        <f>Q479*H479</f>
        <v>0</v>
      </c>
      <c r="S479" s="260">
        <v>0</v>
      </c>
      <c r="T479" s="261">
        <f>S479*H479</f>
        <v>0</v>
      </c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R479" s="262" t="s">
        <v>204</v>
      </c>
      <c r="AT479" s="262" t="s">
        <v>200</v>
      </c>
      <c r="AU479" s="262" t="s">
        <v>92</v>
      </c>
      <c r="AY479" s="18" t="s">
        <v>198</v>
      </c>
      <c r="BE479" s="154">
        <f>IF(N479="základní",J479,0)</f>
        <v>0</v>
      </c>
      <c r="BF479" s="154">
        <f>IF(N479="snížená",J479,0)</f>
        <v>0</v>
      </c>
      <c r="BG479" s="154">
        <f>IF(N479="zákl. přenesená",J479,0)</f>
        <v>0</v>
      </c>
      <c r="BH479" s="154">
        <f>IF(N479="sníž. přenesená",J479,0)</f>
        <v>0</v>
      </c>
      <c r="BI479" s="154">
        <f>IF(N479="nulová",J479,0)</f>
        <v>0</v>
      </c>
      <c r="BJ479" s="18" t="s">
        <v>90</v>
      </c>
      <c r="BK479" s="154">
        <f>ROUND(I479*H479,2)</f>
        <v>0</v>
      </c>
      <c r="BL479" s="18" t="s">
        <v>204</v>
      </c>
      <c r="BM479" s="262" t="s">
        <v>775</v>
      </c>
    </row>
    <row r="480" spans="1:51" s="13" customFormat="1" ht="12">
      <c r="A480" s="13"/>
      <c r="B480" s="263"/>
      <c r="C480" s="264"/>
      <c r="D480" s="265" t="s">
        <v>206</v>
      </c>
      <c r="E480" s="266" t="s">
        <v>1</v>
      </c>
      <c r="F480" s="267" t="s">
        <v>776</v>
      </c>
      <c r="G480" s="264"/>
      <c r="H480" s="268">
        <v>754.308</v>
      </c>
      <c r="I480" s="269"/>
      <c r="J480" s="264"/>
      <c r="K480" s="264"/>
      <c r="L480" s="270"/>
      <c r="M480" s="271"/>
      <c r="N480" s="272"/>
      <c r="O480" s="272"/>
      <c r="P480" s="272"/>
      <c r="Q480" s="272"/>
      <c r="R480" s="272"/>
      <c r="S480" s="272"/>
      <c r="T480" s="27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74" t="s">
        <v>206</v>
      </c>
      <c r="AU480" s="274" t="s">
        <v>92</v>
      </c>
      <c r="AV480" s="13" t="s">
        <v>92</v>
      </c>
      <c r="AW480" s="13" t="s">
        <v>35</v>
      </c>
      <c r="AX480" s="13" t="s">
        <v>90</v>
      </c>
      <c r="AY480" s="274" t="s">
        <v>198</v>
      </c>
    </row>
    <row r="481" spans="1:63" s="12" customFormat="1" ht="25.9" customHeight="1">
      <c r="A481" s="12"/>
      <c r="B481" s="236"/>
      <c r="C481" s="237"/>
      <c r="D481" s="238" t="s">
        <v>81</v>
      </c>
      <c r="E481" s="239" t="s">
        <v>777</v>
      </c>
      <c r="F481" s="239" t="s">
        <v>778</v>
      </c>
      <c r="G481" s="237"/>
      <c r="H481" s="237"/>
      <c r="I481" s="240"/>
      <c r="J481" s="241">
        <f>BK481</f>
        <v>0</v>
      </c>
      <c r="K481" s="237"/>
      <c r="L481" s="242"/>
      <c r="M481" s="243"/>
      <c r="N481" s="244"/>
      <c r="O481" s="244"/>
      <c r="P481" s="245">
        <f>SUM(P482:P519)</f>
        <v>0</v>
      </c>
      <c r="Q481" s="244"/>
      <c r="R481" s="245">
        <f>SUM(R482:R519)</f>
        <v>6.54697538</v>
      </c>
      <c r="S481" s="244"/>
      <c r="T481" s="246">
        <f>SUM(T482:T519)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47" t="s">
        <v>92</v>
      </c>
      <c r="AT481" s="248" t="s">
        <v>81</v>
      </c>
      <c r="AU481" s="248" t="s">
        <v>82</v>
      </c>
      <c r="AY481" s="247" t="s">
        <v>198</v>
      </c>
      <c r="BK481" s="249">
        <f>SUM(BK482:BK519)</f>
        <v>0</v>
      </c>
    </row>
    <row r="482" spans="1:65" s="2" customFormat="1" ht="24.15" customHeight="1">
      <c r="A482" s="41"/>
      <c r="B482" s="42"/>
      <c r="C482" s="250" t="s">
        <v>779</v>
      </c>
      <c r="D482" s="250" t="s">
        <v>200</v>
      </c>
      <c r="E482" s="251" t="s">
        <v>780</v>
      </c>
      <c r="F482" s="252" t="s">
        <v>781</v>
      </c>
      <c r="G482" s="253" t="s">
        <v>203</v>
      </c>
      <c r="H482" s="254">
        <v>130.378</v>
      </c>
      <c r="I482" s="255"/>
      <c r="J482" s="256">
        <f>ROUND(I482*H482,2)</f>
        <v>0</v>
      </c>
      <c r="K482" s="257"/>
      <c r="L482" s="44"/>
      <c r="M482" s="258" t="s">
        <v>1</v>
      </c>
      <c r="N482" s="259" t="s">
        <v>47</v>
      </c>
      <c r="O482" s="94"/>
      <c r="P482" s="260">
        <f>O482*H482</f>
        <v>0</v>
      </c>
      <c r="Q482" s="260">
        <v>0.00024</v>
      </c>
      <c r="R482" s="260">
        <f>Q482*H482</f>
        <v>0.031290719999999994</v>
      </c>
      <c r="S482" s="260">
        <v>0</v>
      </c>
      <c r="T482" s="261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62" t="s">
        <v>373</v>
      </c>
      <c r="AT482" s="262" t="s">
        <v>200</v>
      </c>
      <c r="AU482" s="262" t="s">
        <v>90</v>
      </c>
      <c r="AY482" s="18" t="s">
        <v>198</v>
      </c>
      <c r="BE482" s="154">
        <f>IF(N482="základní",J482,0)</f>
        <v>0</v>
      </c>
      <c r="BF482" s="154">
        <f>IF(N482="snížená",J482,0)</f>
        <v>0</v>
      </c>
      <c r="BG482" s="154">
        <f>IF(N482="zákl. přenesená",J482,0)</f>
        <v>0</v>
      </c>
      <c r="BH482" s="154">
        <f>IF(N482="sníž. přenesená",J482,0)</f>
        <v>0</v>
      </c>
      <c r="BI482" s="154">
        <f>IF(N482="nulová",J482,0)</f>
        <v>0</v>
      </c>
      <c r="BJ482" s="18" t="s">
        <v>90</v>
      </c>
      <c r="BK482" s="154">
        <f>ROUND(I482*H482,2)</f>
        <v>0</v>
      </c>
      <c r="BL482" s="18" t="s">
        <v>373</v>
      </c>
      <c r="BM482" s="262" t="s">
        <v>782</v>
      </c>
    </row>
    <row r="483" spans="1:51" s="14" customFormat="1" ht="12">
      <c r="A483" s="14"/>
      <c r="B483" s="286"/>
      <c r="C483" s="287"/>
      <c r="D483" s="265" t="s">
        <v>206</v>
      </c>
      <c r="E483" s="288" t="s">
        <v>1</v>
      </c>
      <c r="F483" s="289" t="s">
        <v>783</v>
      </c>
      <c r="G483" s="287"/>
      <c r="H483" s="288" t="s">
        <v>1</v>
      </c>
      <c r="I483" s="290"/>
      <c r="J483" s="287"/>
      <c r="K483" s="287"/>
      <c r="L483" s="291"/>
      <c r="M483" s="292"/>
      <c r="N483" s="293"/>
      <c r="O483" s="293"/>
      <c r="P483" s="293"/>
      <c r="Q483" s="293"/>
      <c r="R483" s="293"/>
      <c r="S483" s="293"/>
      <c r="T483" s="29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95" t="s">
        <v>206</v>
      </c>
      <c r="AU483" s="295" t="s">
        <v>90</v>
      </c>
      <c r="AV483" s="14" t="s">
        <v>90</v>
      </c>
      <c r="AW483" s="14" t="s">
        <v>35</v>
      </c>
      <c r="AX483" s="14" t="s">
        <v>82</v>
      </c>
      <c r="AY483" s="295" t="s">
        <v>198</v>
      </c>
    </row>
    <row r="484" spans="1:51" s="13" customFormat="1" ht="12">
      <c r="A484" s="13"/>
      <c r="B484" s="263"/>
      <c r="C484" s="264"/>
      <c r="D484" s="265" t="s">
        <v>206</v>
      </c>
      <c r="E484" s="266" t="s">
        <v>1</v>
      </c>
      <c r="F484" s="267" t="s">
        <v>784</v>
      </c>
      <c r="G484" s="264"/>
      <c r="H484" s="268">
        <v>130.378</v>
      </c>
      <c r="I484" s="269"/>
      <c r="J484" s="264"/>
      <c r="K484" s="264"/>
      <c r="L484" s="270"/>
      <c r="M484" s="271"/>
      <c r="N484" s="272"/>
      <c r="O484" s="272"/>
      <c r="P484" s="272"/>
      <c r="Q484" s="272"/>
      <c r="R484" s="272"/>
      <c r="S484" s="272"/>
      <c r="T484" s="27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74" t="s">
        <v>206</v>
      </c>
      <c r="AU484" s="274" t="s">
        <v>90</v>
      </c>
      <c r="AV484" s="13" t="s">
        <v>92</v>
      </c>
      <c r="AW484" s="13" t="s">
        <v>35</v>
      </c>
      <c r="AX484" s="13" t="s">
        <v>90</v>
      </c>
      <c r="AY484" s="274" t="s">
        <v>198</v>
      </c>
    </row>
    <row r="485" spans="1:65" s="2" customFormat="1" ht="24.15" customHeight="1">
      <c r="A485" s="41"/>
      <c r="B485" s="42"/>
      <c r="C485" s="275" t="s">
        <v>785</v>
      </c>
      <c r="D485" s="275" t="s">
        <v>210</v>
      </c>
      <c r="E485" s="276" t="s">
        <v>786</v>
      </c>
      <c r="F485" s="277" t="s">
        <v>787</v>
      </c>
      <c r="G485" s="278" t="s">
        <v>275</v>
      </c>
      <c r="H485" s="279">
        <v>2.754</v>
      </c>
      <c r="I485" s="280"/>
      <c r="J485" s="281">
        <f>ROUND(I485*H485,2)</f>
        <v>0</v>
      </c>
      <c r="K485" s="282"/>
      <c r="L485" s="283"/>
      <c r="M485" s="284" t="s">
        <v>1</v>
      </c>
      <c r="N485" s="285" t="s">
        <v>47</v>
      </c>
      <c r="O485" s="94"/>
      <c r="P485" s="260">
        <f>O485*H485</f>
        <v>0</v>
      </c>
      <c r="Q485" s="260">
        <v>1</v>
      </c>
      <c r="R485" s="260">
        <f>Q485*H485</f>
        <v>2.754</v>
      </c>
      <c r="S485" s="260">
        <v>0</v>
      </c>
      <c r="T485" s="261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62" t="s">
        <v>788</v>
      </c>
      <c r="AT485" s="262" t="s">
        <v>210</v>
      </c>
      <c r="AU485" s="262" t="s">
        <v>90</v>
      </c>
      <c r="AY485" s="18" t="s">
        <v>198</v>
      </c>
      <c r="BE485" s="154">
        <f>IF(N485="základní",J485,0)</f>
        <v>0</v>
      </c>
      <c r="BF485" s="154">
        <f>IF(N485="snížená",J485,0)</f>
        <v>0</v>
      </c>
      <c r="BG485" s="154">
        <f>IF(N485="zákl. přenesená",J485,0)</f>
        <v>0</v>
      </c>
      <c r="BH485" s="154">
        <f>IF(N485="sníž. přenesená",J485,0)</f>
        <v>0</v>
      </c>
      <c r="BI485" s="154">
        <f>IF(N485="nulová",J485,0)</f>
        <v>0</v>
      </c>
      <c r="BJ485" s="18" t="s">
        <v>90</v>
      </c>
      <c r="BK485" s="154">
        <f>ROUND(I485*H485,2)</f>
        <v>0</v>
      </c>
      <c r="BL485" s="18" t="s">
        <v>373</v>
      </c>
      <c r="BM485" s="262" t="s">
        <v>789</v>
      </c>
    </row>
    <row r="486" spans="1:51" s="14" customFormat="1" ht="12">
      <c r="A486" s="14"/>
      <c r="B486" s="286"/>
      <c r="C486" s="287"/>
      <c r="D486" s="265" t="s">
        <v>206</v>
      </c>
      <c r="E486" s="288" t="s">
        <v>1</v>
      </c>
      <c r="F486" s="289" t="s">
        <v>783</v>
      </c>
      <c r="G486" s="287"/>
      <c r="H486" s="288" t="s">
        <v>1</v>
      </c>
      <c r="I486" s="290"/>
      <c r="J486" s="287"/>
      <c r="K486" s="287"/>
      <c r="L486" s="291"/>
      <c r="M486" s="292"/>
      <c r="N486" s="293"/>
      <c r="O486" s="293"/>
      <c r="P486" s="293"/>
      <c r="Q486" s="293"/>
      <c r="R486" s="293"/>
      <c r="S486" s="293"/>
      <c r="T486" s="29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95" t="s">
        <v>206</v>
      </c>
      <c r="AU486" s="295" t="s">
        <v>90</v>
      </c>
      <c r="AV486" s="14" t="s">
        <v>90</v>
      </c>
      <c r="AW486" s="14" t="s">
        <v>35</v>
      </c>
      <c r="AX486" s="14" t="s">
        <v>82</v>
      </c>
      <c r="AY486" s="295" t="s">
        <v>198</v>
      </c>
    </row>
    <row r="487" spans="1:51" s="13" customFormat="1" ht="12">
      <c r="A487" s="13"/>
      <c r="B487" s="263"/>
      <c r="C487" s="264"/>
      <c r="D487" s="265" t="s">
        <v>206</v>
      </c>
      <c r="E487" s="266" t="s">
        <v>1</v>
      </c>
      <c r="F487" s="267" t="s">
        <v>790</v>
      </c>
      <c r="G487" s="264"/>
      <c r="H487" s="268">
        <v>2.754</v>
      </c>
      <c r="I487" s="269"/>
      <c r="J487" s="264"/>
      <c r="K487" s="264"/>
      <c r="L487" s="270"/>
      <c r="M487" s="271"/>
      <c r="N487" s="272"/>
      <c r="O487" s="272"/>
      <c r="P487" s="272"/>
      <c r="Q487" s="272"/>
      <c r="R487" s="272"/>
      <c r="S487" s="272"/>
      <c r="T487" s="27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74" t="s">
        <v>206</v>
      </c>
      <c r="AU487" s="274" t="s">
        <v>90</v>
      </c>
      <c r="AV487" s="13" t="s">
        <v>92</v>
      </c>
      <c r="AW487" s="13" t="s">
        <v>35</v>
      </c>
      <c r="AX487" s="13" t="s">
        <v>90</v>
      </c>
      <c r="AY487" s="274" t="s">
        <v>198</v>
      </c>
    </row>
    <row r="488" spans="1:65" s="2" customFormat="1" ht="33" customHeight="1">
      <c r="A488" s="41"/>
      <c r="B488" s="42"/>
      <c r="C488" s="250" t="s">
        <v>791</v>
      </c>
      <c r="D488" s="250" t="s">
        <v>200</v>
      </c>
      <c r="E488" s="251" t="s">
        <v>792</v>
      </c>
      <c r="F488" s="252" t="s">
        <v>793</v>
      </c>
      <c r="G488" s="253" t="s">
        <v>203</v>
      </c>
      <c r="H488" s="254">
        <v>53.465</v>
      </c>
      <c r="I488" s="255"/>
      <c r="J488" s="256">
        <f>ROUND(I488*H488,2)</f>
        <v>0</v>
      </c>
      <c r="K488" s="257"/>
      <c r="L488" s="44"/>
      <c r="M488" s="258" t="s">
        <v>1</v>
      </c>
      <c r="N488" s="259" t="s">
        <v>47</v>
      </c>
      <c r="O488" s="94"/>
      <c r="P488" s="260">
        <f>O488*H488</f>
        <v>0</v>
      </c>
      <c r="Q488" s="260">
        <v>0.00017</v>
      </c>
      <c r="R488" s="260">
        <f>Q488*H488</f>
        <v>0.009089050000000001</v>
      </c>
      <c r="S488" s="260">
        <v>0</v>
      </c>
      <c r="T488" s="261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62" t="s">
        <v>373</v>
      </c>
      <c r="AT488" s="262" t="s">
        <v>200</v>
      </c>
      <c r="AU488" s="262" t="s">
        <v>90</v>
      </c>
      <c r="AY488" s="18" t="s">
        <v>198</v>
      </c>
      <c r="BE488" s="154">
        <f>IF(N488="základní",J488,0)</f>
        <v>0</v>
      </c>
      <c r="BF488" s="154">
        <f>IF(N488="snížená",J488,0)</f>
        <v>0</v>
      </c>
      <c r="BG488" s="154">
        <f>IF(N488="zákl. přenesená",J488,0)</f>
        <v>0</v>
      </c>
      <c r="BH488" s="154">
        <f>IF(N488="sníž. přenesená",J488,0)</f>
        <v>0</v>
      </c>
      <c r="BI488" s="154">
        <f>IF(N488="nulová",J488,0)</f>
        <v>0</v>
      </c>
      <c r="BJ488" s="18" t="s">
        <v>90</v>
      </c>
      <c r="BK488" s="154">
        <f>ROUND(I488*H488,2)</f>
        <v>0</v>
      </c>
      <c r="BL488" s="18" t="s">
        <v>373</v>
      </c>
      <c r="BM488" s="262" t="s">
        <v>794</v>
      </c>
    </row>
    <row r="489" spans="1:51" s="14" customFormat="1" ht="12">
      <c r="A489" s="14"/>
      <c r="B489" s="286"/>
      <c r="C489" s="287"/>
      <c r="D489" s="265" t="s">
        <v>206</v>
      </c>
      <c r="E489" s="288" t="s">
        <v>1</v>
      </c>
      <c r="F489" s="289" t="s">
        <v>527</v>
      </c>
      <c r="G489" s="287"/>
      <c r="H489" s="288" t="s">
        <v>1</v>
      </c>
      <c r="I489" s="290"/>
      <c r="J489" s="287"/>
      <c r="K489" s="287"/>
      <c r="L489" s="291"/>
      <c r="M489" s="292"/>
      <c r="N489" s="293"/>
      <c r="O489" s="293"/>
      <c r="P489" s="293"/>
      <c r="Q489" s="293"/>
      <c r="R489" s="293"/>
      <c r="S489" s="293"/>
      <c r="T489" s="29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95" t="s">
        <v>206</v>
      </c>
      <c r="AU489" s="295" t="s">
        <v>90</v>
      </c>
      <c r="AV489" s="14" t="s">
        <v>90</v>
      </c>
      <c r="AW489" s="14" t="s">
        <v>35</v>
      </c>
      <c r="AX489" s="14" t="s">
        <v>82</v>
      </c>
      <c r="AY489" s="295" t="s">
        <v>198</v>
      </c>
    </row>
    <row r="490" spans="1:51" s="13" customFormat="1" ht="12">
      <c r="A490" s="13"/>
      <c r="B490" s="263"/>
      <c r="C490" s="264"/>
      <c r="D490" s="265" t="s">
        <v>206</v>
      </c>
      <c r="E490" s="266" t="s">
        <v>1</v>
      </c>
      <c r="F490" s="267" t="s">
        <v>795</v>
      </c>
      <c r="G490" s="264"/>
      <c r="H490" s="268">
        <v>53.465</v>
      </c>
      <c r="I490" s="269"/>
      <c r="J490" s="264"/>
      <c r="K490" s="264"/>
      <c r="L490" s="270"/>
      <c r="M490" s="271"/>
      <c r="N490" s="272"/>
      <c r="O490" s="272"/>
      <c r="P490" s="272"/>
      <c r="Q490" s="272"/>
      <c r="R490" s="272"/>
      <c r="S490" s="272"/>
      <c r="T490" s="27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74" t="s">
        <v>206</v>
      </c>
      <c r="AU490" s="274" t="s">
        <v>90</v>
      </c>
      <c r="AV490" s="13" t="s">
        <v>92</v>
      </c>
      <c r="AW490" s="13" t="s">
        <v>35</v>
      </c>
      <c r="AX490" s="13" t="s">
        <v>90</v>
      </c>
      <c r="AY490" s="274" t="s">
        <v>198</v>
      </c>
    </row>
    <row r="491" spans="1:65" s="2" customFormat="1" ht="24.15" customHeight="1">
      <c r="A491" s="41"/>
      <c r="B491" s="42"/>
      <c r="C491" s="275" t="s">
        <v>796</v>
      </c>
      <c r="D491" s="275" t="s">
        <v>210</v>
      </c>
      <c r="E491" s="276" t="s">
        <v>797</v>
      </c>
      <c r="F491" s="277" t="s">
        <v>798</v>
      </c>
      <c r="G491" s="278" t="s">
        <v>203</v>
      </c>
      <c r="H491" s="279">
        <v>53.465</v>
      </c>
      <c r="I491" s="280"/>
      <c r="J491" s="281">
        <f>ROUND(I491*H491,2)</f>
        <v>0</v>
      </c>
      <c r="K491" s="282"/>
      <c r="L491" s="283"/>
      <c r="M491" s="284" t="s">
        <v>1</v>
      </c>
      <c r="N491" s="285" t="s">
        <v>47</v>
      </c>
      <c r="O491" s="94"/>
      <c r="P491" s="260">
        <f>O491*H491</f>
        <v>0</v>
      </c>
      <c r="Q491" s="260">
        <v>0.03829</v>
      </c>
      <c r="R491" s="260">
        <f>Q491*H491</f>
        <v>2.04717485</v>
      </c>
      <c r="S491" s="260">
        <v>0</v>
      </c>
      <c r="T491" s="261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62" t="s">
        <v>788</v>
      </c>
      <c r="AT491" s="262" t="s">
        <v>210</v>
      </c>
      <c r="AU491" s="262" t="s">
        <v>90</v>
      </c>
      <c r="AY491" s="18" t="s">
        <v>198</v>
      </c>
      <c r="BE491" s="154">
        <f>IF(N491="základní",J491,0)</f>
        <v>0</v>
      </c>
      <c r="BF491" s="154">
        <f>IF(N491="snížená",J491,0)</f>
        <v>0</v>
      </c>
      <c r="BG491" s="154">
        <f>IF(N491="zákl. přenesená",J491,0)</f>
        <v>0</v>
      </c>
      <c r="BH491" s="154">
        <f>IF(N491="sníž. přenesená",J491,0)</f>
        <v>0</v>
      </c>
      <c r="BI491" s="154">
        <f>IF(N491="nulová",J491,0)</f>
        <v>0</v>
      </c>
      <c r="BJ491" s="18" t="s">
        <v>90</v>
      </c>
      <c r="BK491" s="154">
        <f>ROUND(I491*H491,2)</f>
        <v>0</v>
      </c>
      <c r="BL491" s="18" t="s">
        <v>373</v>
      </c>
      <c r="BM491" s="262" t="s">
        <v>799</v>
      </c>
    </row>
    <row r="492" spans="1:65" s="2" customFormat="1" ht="24.15" customHeight="1">
      <c r="A492" s="41"/>
      <c r="B492" s="42"/>
      <c r="C492" s="250" t="s">
        <v>800</v>
      </c>
      <c r="D492" s="250" t="s">
        <v>200</v>
      </c>
      <c r="E492" s="251" t="s">
        <v>801</v>
      </c>
      <c r="F492" s="252" t="s">
        <v>802</v>
      </c>
      <c r="G492" s="253" t="s">
        <v>203</v>
      </c>
      <c r="H492" s="254">
        <v>6</v>
      </c>
      <c r="I492" s="255"/>
      <c r="J492" s="256">
        <f>ROUND(I492*H492,2)</f>
        <v>0</v>
      </c>
      <c r="K492" s="257"/>
      <c r="L492" s="44"/>
      <c r="M492" s="258" t="s">
        <v>1</v>
      </c>
      <c r="N492" s="259" t="s">
        <v>47</v>
      </c>
      <c r="O492" s="94"/>
      <c r="P492" s="260">
        <f>O492*H492</f>
        <v>0</v>
      </c>
      <c r="Q492" s="260">
        <v>0.00014</v>
      </c>
      <c r="R492" s="260">
        <f>Q492*H492</f>
        <v>0.0008399999999999999</v>
      </c>
      <c r="S492" s="260">
        <v>0</v>
      </c>
      <c r="T492" s="261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62" t="s">
        <v>373</v>
      </c>
      <c r="AT492" s="262" t="s">
        <v>200</v>
      </c>
      <c r="AU492" s="262" t="s">
        <v>90</v>
      </c>
      <c r="AY492" s="18" t="s">
        <v>198</v>
      </c>
      <c r="BE492" s="154">
        <f>IF(N492="základní",J492,0)</f>
        <v>0</v>
      </c>
      <c r="BF492" s="154">
        <f>IF(N492="snížená",J492,0)</f>
        <v>0</v>
      </c>
      <c r="BG492" s="154">
        <f>IF(N492="zákl. přenesená",J492,0)</f>
        <v>0</v>
      </c>
      <c r="BH492" s="154">
        <f>IF(N492="sníž. přenesená",J492,0)</f>
        <v>0</v>
      </c>
      <c r="BI492" s="154">
        <f>IF(N492="nulová",J492,0)</f>
        <v>0</v>
      </c>
      <c r="BJ492" s="18" t="s">
        <v>90</v>
      </c>
      <c r="BK492" s="154">
        <f>ROUND(I492*H492,2)</f>
        <v>0</v>
      </c>
      <c r="BL492" s="18" t="s">
        <v>373</v>
      </c>
      <c r="BM492" s="262" t="s">
        <v>803</v>
      </c>
    </row>
    <row r="493" spans="1:51" s="14" customFormat="1" ht="12">
      <c r="A493" s="14"/>
      <c r="B493" s="286"/>
      <c r="C493" s="287"/>
      <c r="D493" s="265" t="s">
        <v>206</v>
      </c>
      <c r="E493" s="288" t="s">
        <v>1</v>
      </c>
      <c r="F493" s="289" t="s">
        <v>804</v>
      </c>
      <c r="G493" s="287"/>
      <c r="H493" s="288" t="s">
        <v>1</v>
      </c>
      <c r="I493" s="290"/>
      <c r="J493" s="287"/>
      <c r="K493" s="287"/>
      <c r="L493" s="291"/>
      <c r="M493" s="292"/>
      <c r="N493" s="293"/>
      <c r="O493" s="293"/>
      <c r="P493" s="293"/>
      <c r="Q493" s="293"/>
      <c r="R493" s="293"/>
      <c r="S493" s="293"/>
      <c r="T493" s="29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95" t="s">
        <v>206</v>
      </c>
      <c r="AU493" s="295" t="s">
        <v>90</v>
      </c>
      <c r="AV493" s="14" t="s">
        <v>90</v>
      </c>
      <c r="AW493" s="14" t="s">
        <v>35</v>
      </c>
      <c r="AX493" s="14" t="s">
        <v>82</v>
      </c>
      <c r="AY493" s="295" t="s">
        <v>198</v>
      </c>
    </row>
    <row r="494" spans="1:51" s="13" customFormat="1" ht="12">
      <c r="A494" s="13"/>
      <c r="B494" s="263"/>
      <c r="C494" s="264"/>
      <c r="D494" s="265" t="s">
        <v>206</v>
      </c>
      <c r="E494" s="266" t="s">
        <v>1</v>
      </c>
      <c r="F494" s="267" t="s">
        <v>657</v>
      </c>
      <c r="G494" s="264"/>
      <c r="H494" s="268">
        <v>6</v>
      </c>
      <c r="I494" s="269"/>
      <c r="J494" s="264"/>
      <c r="K494" s="264"/>
      <c r="L494" s="270"/>
      <c r="M494" s="271"/>
      <c r="N494" s="272"/>
      <c r="O494" s="272"/>
      <c r="P494" s="272"/>
      <c r="Q494" s="272"/>
      <c r="R494" s="272"/>
      <c r="S494" s="272"/>
      <c r="T494" s="27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74" t="s">
        <v>206</v>
      </c>
      <c r="AU494" s="274" t="s">
        <v>90</v>
      </c>
      <c r="AV494" s="13" t="s">
        <v>92</v>
      </c>
      <c r="AW494" s="13" t="s">
        <v>35</v>
      </c>
      <c r="AX494" s="13" t="s">
        <v>90</v>
      </c>
      <c r="AY494" s="274" t="s">
        <v>198</v>
      </c>
    </row>
    <row r="495" spans="1:65" s="2" customFormat="1" ht="24.15" customHeight="1">
      <c r="A495" s="41"/>
      <c r="B495" s="42"/>
      <c r="C495" s="275" t="s">
        <v>805</v>
      </c>
      <c r="D495" s="275" t="s">
        <v>210</v>
      </c>
      <c r="E495" s="276" t="s">
        <v>806</v>
      </c>
      <c r="F495" s="277" t="s">
        <v>807</v>
      </c>
      <c r="G495" s="278" t="s">
        <v>203</v>
      </c>
      <c r="H495" s="279">
        <v>17.1</v>
      </c>
      <c r="I495" s="280"/>
      <c r="J495" s="281">
        <f>ROUND(I495*H495,2)</f>
        <v>0</v>
      </c>
      <c r="K495" s="282"/>
      <c r="L495" s="283"/>
      <c r="M495" s="284" t="s">
        <v>1</v>
      </c>
      <c r="N495" s="285" t="s">
        <v>47</v>
      </c>
      <c r="O495" s="94"/>
      <c r="P495" s="260">
        <f>O495*H495</f>
        <v>0</v>
      </c>
      <c r="Q495" s="260">
        <v>0.02741</v>
      </c>
      <c r="R495" s="260">
        <f>Q495*H495</f>
        <v>0.46871100000000004</v>
      </c>
      <c r="S495" s="260">
        <v>0</v>
      </c>
      <c r="T495" s="261">
        <f>S495*H495</f>
        <v>0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62" t="s">
        <v>788</v>
      </c>
      <c r="AT495" s="262" t="s">
        <v>210</v>
      </c>
      <c r="AU495" s="262" t="s">
        <v>90</v>
      </c>
      <c r="AY495" s="18" t="s">
        <v>198</v>
      </c>
      <c r="BE495" s="154">
        <f>IF(N495="základní",J495,0)</f>
        <v>0</v>
      </c>
      <c r="BF495" s="154">
        <f>IF(N495="snížená",J495,0)</f>
        <v>0</v>
      </c>
      <c r="BG495" s="154">
        <f>IF(N495="zákl. přenesená",J495,0)</f>
        <v>0</v>
      </c>
      <c r="BH495" s="154">
        <f>IF(N495="sníž. přenesená",J495,0)</f>
        <v>0</v>
      </c>
      <c r="BI495" s="154">
        <f>IF(N495="nulová",J495,0)</f>
        <v>0</v>
      </c>
      <c r="BJ495" s="18" t="s">
        <v>90</v>
      </c>
      <c r="BK495" s="154">
        <f>ROUND(I495*H495,2)</f>
        <v>0</v>
      </c>
      <c r="BL495" s="18" t="s">
        <v>373</v>
      </c>
      <c r="BM495" s="262" t="s">
        <v>808</v>
      </c>
    </row>
    <row r="496" spans="1:51" s="13" customFormat="1" ht="12">
      <c r="A496" s="13"/>
      <c r="B496" s="263"/>
      <c r="C496" s="264"/>
      <c r="D496" s="265" t="s">
        <v>206</v>
      </c>
      <c r="E496" s="266" t="s">
        <v>1</v>
      </c>
      <c r="F496" s="267" t="s">
        <v>809</v>
      </c>
      <c r="G496" s="264"/>
      <c r="H496" s="268">
        <v>17.1</v>
      </c>
      <c r="I496" s="269"/>
      <c r="J496" s="264"/>
      <c r="K496" s="264"/>
      <c r="L496" s="270"/>
      <c r="M496" s="271"/>
      <c r="N496" s="272"/>
      <c r="O496" s="272"/>
      <c r="P496" s="272"/>
      <c r="Q496" s="272"/>
      <c r="R496" s="272"/>
      <c r="S496" s="272"/>
      <c r="T496" s="27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74" t="s">
        <v>206</v>
      </c>
      <c r="AU496" s="274" t="s">
        <v>90</v>
      </c>
      <c r="AV496" s="13" t="s">
        <v>92</v>
      </c>
      <c r="AW496" s="13" t="s">
        <v>35</v>
      </c>
      <c r="AX496" s="13" t="s">
        <v>90</v>
      </c>
      <c r="AY496" s="274" t="s">
        <v>198</v>
      </c>
    </row>
    <row r="497" spans="1:65" s="2" customFormat="1" ht="24.15" customHeight="1">
      <c r="A497" s="41"/>
      <c r="B497" s="42"/>
      <c r="C497" s="250" t="s">
        <v>810</v>
      </c>
      <c r="D497" s="250" t="s">
        <v>200</v>
      </c>
      <c r="E497" s="251" t="s">
        <v>811</v>
      </c>
      <c r="F497" s="252" t="s">
        <v>812</v>
      </c>
      <c r="G497" s="253" t="s">
        <v>363</v>
      </c>
      <c r="H497" s="254">
        <v>1</v>
      </c>
      <c r="I497" s="255"/>
      <c r="J497" s="256">
        <f>ROUND(I497*H497,2)</f>
        <v>0</v>
      </c>
      <c r="K497" s="257"/>
      <c r="L497" s="44"/>
      <c r="M497" s="258" t="s">
        <v>1</v>
      </c>
      <c r="N497" s="259" t="s">
        <v>47</v>
      </c>
      <c r="O497" s="94"/>
      <c r="P497" s="260">
        <f>O497*H497</f>
        <v>0</v>
      </c>
      <c r="Q497" s="260">
        <v>0</v>
      </c>
      <c r="R497" s="260">
        <f>Q497*H497</f>
        <v>0</v>
      </c>
      <c r="S497" s="260">
        <v>0</v>
      </c>
      <c r="T497" s="261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62" t="s">
        <v>373</v>
      </c>
      <c r="AT497" s="262" t="s">
        <v>200</v>
      </c>
      <c r="AU497" s="262" t="s">
        <v>90</v>
      </c>
      <c r="AY497" s="18" t="s">
        <v>198</v>
      </c>
      <c r="BE497" s="154">
        <f>IF(N497="základní",J497,0)</f>
        <v>0</v>
      </c>
      <c r="BF497" s="154">
        <f>IF(N497="snížená",J497,0)</f>
        <v>0</v>
      </c>
      <c r="BG497" s="154">
        <f>IF(N497="zákl. přenesená",J497,0)</f>
        <v>0</v>
      </c>
      <c r="BH497" s="154">
        <f>IF(N497="sníž. přenesená",J497,0)</f>
        <v>0</v>
      </c>
      <c r="BI497" s="154">
        <f>IF(N497="nulová",J497,0)</f>
        <v>0</v>
      </c>
      <c r="BJ497" s="18" t="s">
        <v>90</v>
      </c>
      <c r="BK497" s="154">
        <f>ROUND(I497*H497,2)</f>
        <v>0</v>
      </c>
      <c r="BL497" s="18" t="s">
        <v>373</v>
      </c>
      <c r="BM497" s="262" t="s">
        <v>813</v>
      </c>
    </row>
    <row r="498" spans="1:51" s="14" customFormat="1" ht="12">
      <c r="A498" s="14"/>
      <c r="B498" s="286"/>
      <c r="C498" s="287"/>
      <c r="D498" s="265" t="s">
        <v>206</v>
      </c>
      <c r="E498" s="288" t="s">
        <v>1</v>
      </c>
      <c r="F498" s="289" t="s">
        <v>814</v>
      </c>
      <c r="G498" s="287"/>
      <c r="H498" s="288" t="s">
        <v>1</v>
      </c>
      <c r="I498" s="290"/>
      <c r="J498" s="287"/>
      <c r="K498" s="287"/>
      <c r="L498" s="291"/>
      <c r="M498" s="292"/>
      <c r="N498" s="293"/>
      <c r="O498" s="293"/>
      <c r="P498" s="293"/>
      <c r="Q498" s="293"/>
      <c r="R498" s="293"/>
      <c r="S498" s="293"/>
      <c r="T498" s="29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95" t="s">
        <v>206</v>
      </c>
      <c r="AU498" s="295" t="s">
        <v>90</v>
      </c>
      <c r="AV498" s="14" t="s">
        <v>90</v>
      </c>
      <c r="AW498" s="14" t="s">
        <v>35</v>
      </c>
      <c r="AX498" s="14" t="s">
        <v>82</v>
      </c>
      <c r="AY498" s="295" t="s">
        <v>198</v>
      </c>
    </row>
    <row r="499" spans="1:51" s="13" customFormat="1" ht="12">
      <c r="A499" s="13"/>
      <c r="B499" s="263"/>
      <c r="C499" s="264"/>
      <c r="D499" s="265" t="s">
        <v>206</v>
      </c>
      <c r="E499" s="266" t="s">
        <v>1</v>
      </c>
      <c r="F499" s="267" t="s">
        <v>90</v>
      </c>
      <c r="G499" s="264"/>
      <c r="H499" s="268">
        <v>1</v>
      </c>
      <c r="I499" s="269"/>
      <c r="J499" s="264"/>
      <c r="K499" s="264"/>
      <c r="L499" s="270"/>
      <c r="M499" s="271"/>
      <c r="N499" s="272"/>
      <c r="O499" s="272"/>
      <c r="P499" s="272"/>
      <c r="Q499" s="272"/>
      <c r="R499" s="272"/>
      <c r="S499" s="272"/>
      <c r="T499" s="27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74" t="s">
        <v>206</v>
      </c>
      <c r="AU499" s="274" t="s">
        <v>90</v>
      </c>
      <c r="AV499" s="13" t="s">
        <v>92</v>
      </c>
      <c r="AW499" s="13" t="s">
        <v>35</v>
      </c>
      <c r="AX499" s="13" t="s">
        <v>90</v>
      </c>
      <c r="AY499" s="274" t="s">
        <v>198</v>
      </c>
    </row>
    <row r="500" spans="1:65" s="2" customFormat="1" ht="24.15" customHeight="1">
      <c r="A500" s="41"/>
      <c r="B500" s="42"/>
      <c r="C500" s="275" t="s">
        <v>815</v>
      </c>
      <c r="D500" s="275" t="s">
        <v>210</v>
      </c>
      <c r="E500" s="276" t="s">
        <v>816</v>
      </c>
      <c r="F500" s="277" t="s">
        <v>817</v>
      </c>
      <c r="G500" s="278" t="s">
        <v>203</v>
      </c>
      <c r="H500" s="279">
        <v>7.544</v>
      </c>
      <c r="I500" s="280"/>
      <c r="J500" s="281">
        <f>ROUND(I500*H500,2)</f>
        <v>0</v>
      </c>
      <c r="K500" s="282"/>
      <c r="L500" s="283"/>
      <c r="M500" s="284" t="s">
        <v>1</v>
      </c>
      <c r="N500" s="285" t="s">
        <v>47</v>
      </c>
      <c r="O500" s="94"/>
      <c r="P500" s="260">
        <f>O500*H500</f>
        <v>0</v>
      </c>
      <c r="Q500" s="260">
        <v>0.03829</v>
      </c>
      <c r="R500" s="260">
        <f>Q500*H500</f>
        <v>0.28885975999999997</v>
      </c>
      <c r="S500" s="260">
        <v>0</v>
      </c>
      <c r="T500" s="261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62" t="s">
        <v>788</v>
      </c>
      <c r="AT500" s="262" t="s">
        <v>210</v>
      </c>
      <c r="AU500" s="262" t="s">
        <v>90</v>
      </c>
      <c r="AY500" s="18" t="s">
        <v>198</v>
      </c>
      <c r="BE500" s="154">
        <f>IF(N500="základní",J500,0)</f>
        <v>0</v>
      </c>
      <c r="BF500" s="154">
        <f>IF(N500="snížená",J500,0)</f>
        <v>0</v>
      </c>
      <c r="BG500" s="154">
        <f>IF(N500="zákl. přenesená",J500,0)</f>
        <v>0</v>
      </c>
      <c r="BH500" s="154">
        <f>IF(N500="sníž. přenesená",J500,0)</f>
        <v>0</v>
      </c>
      <c r="BI500" s="154">
        <f>IF(N500="nulová",J500,0)</f>
        <v>0</v>
      </c>
      <c r="BJ500" s="18" t="s">
        <v>90</v>
      </c>
      <c r="BK500" s="154">
        <f>ROUND(I500*H500,2)</f>
        <v>0</v>
      </c>
      <c r="BL500" s="18" t="s">
        <v>373</v>
      </c>
      <c r="BM500" s="262" t="s">
        <v>818</v>
      </c>
    </row>
    <row r="501" spans="1:51" s="14" customFormat="1" ht="12">
      <c r="A501" s="14"/>
      <c r="B501" s="286"/>
      <c r="C501" s="287"/>
      <c r="D501" s="265" t="s">
        <v>206</v>
      </c>
      <c r="E501" s="288" t="s">
        <v>1</v>
      </c>
      <c r="F501" s="289" t="s">
        <v>814</v>
      </c>
      <c r="G501" s="287"/>
      <c r="H501" s="288" t="s">
        <v>1</v>
      </c>
      <c r="I501" s="290"/>
      <c r="J501" s="287"/>
      <c r="K501" s="287"/>
      <c r="L501" s="291"/>
      <c r="M501" s="292"/>
      <c r="N501" s="293"/>
      <c r="O501" s="293"/>
      <c r="P501" s="293"/>
      <c r="Q501" s="293"/>
      <c r="R501" s="293"/>
      <c r="S501" s="293"/>
      <c r="T501" s="29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95" t="s">
        <v>206</v>
      </c>
      <c r="AU501" s="295" t="s">
        <v>90</v>
      </c>
      <c r="AV501" s="14" t="s">
        <v>90</v>
      </c>
      <c r="AW501" s="14" t="s">
        <v>35</v>
      </c>
      <c r="AX501" s="14" t="s">
        <v>82</v>
      </c>
      <c r="AY501" s="295" t="s">
        <v>198</v>
      </c>
    </row>
    <row r="502" spans="1:51" s="13" customFormat="1" ht="12">
      <c r="A502" s="13"/>
      <c r="B502" s="263"/>
      <c r="C502" s="264"/>
      <c r="D502" s="265" t="s">
        <v>206</v>
      </c>
      <c r="E502" s="266" t="s">
        <v>1</v>
      </c>
      <c r="F502" s="267" t="s">
        <v>819</v>
      </c>
      <c r="G502" s="264"/>
      <c r="H502" s="268">
        <v>7.544</v>
      </c>
      <c r="I502" s="269"/>
      <c r="J502" s="264"/>
      <c r="K502" s="264"/>
      <c r="L502" s="270"/>
      <c r="M502" s="271"/>
      <c r="N502" s="272"/>
      <c r="O502" s="272"/>
      <c r="P502" s="272"/>
      <c r="Q502" s="272"/>
      <c r="R502" s="272"/>
      <c r="S502" s="272"/>
      <c r="T502" s="27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74" t="s">
        <v>206</v>
      </c>
      <c r="AU502" s="274" t="s">
        <v>90</v>
      </c>
      <c r="AV502" s="13" t="s">
        <v>92</v>
      </c>
      <c r="AW502" s="13" t="s">
        <v>35</v>
      </c>
      <c r="AX502" s="13" t="s">
        <v>90</v>
      </c>
      <c r="AY502" s="274" t="s">
        <v>198</v>
      </c>
    </row>
    <row r="503" spans="1:65" s="2" customFormat="1" ht="24.15" customHeight="1">
      <c r="A503" s="41"/>
      <c r="B503" s="42"/>
      <c r="C503" s="250" t="s">
        <v>820</v>
      </c>
      <c r="D503" s="250" t="s">
        <v>200</v>
      </c>
      <c r="E503" s="251" t="s">
        <v>821</v>
      </c>
      <c r="F503" s="252" t="s">
        <v>822</v>
      </c>
      <c r="G503" s="253" t="s">
        <v>363</v>
      </c>
      <c r="H503" s="254">
        <v>2</v>
      </c>
      <c r="I503" s="255"/>
      <c r="J503" s="256">
        <f>ROUND(I503*H503,2)</f>
        <v>0</v>
      </c>
      <c r="K503" s="257"/>
      <c r="L503" s="44"/>
      <c r="M503" s="258" t="s">
        <v>1</v>
      </c>
      <c r="N503" s="259" t="s">
        <v>47</v>
      </c>
      <c r="O503" s="94"/>
      <c r="P503" s="260">
        <f>O503*H503</f>
        <v>0</v>
      </c>
      <c r="Q503" s="260">
        <v>0</v>
      </c>
      <c r="R503" s="260">
        <f>Q503*H503</f>
        <v>0</v>
      </c>
      <c r="S503" s="260">
        <v>0</v>
      </c>
      <c r="T503" s="261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62" t="s">
        <v>373</v>
      </c>
      <c r="AT503" s="262" t="s">
        <v>200</v>
      </c>
      <c r="AU503" s="262" t="s">
        <v>90</v>
      </c>
      <c r="AY503" s="18" t="s">
        <v>198</v>
      </c>
      <c r="BE503" s="154">
        <f>IF(N503="základní",J503,0)</f>
        <v>0</v>
      </c>
      <c r="BF503" s="154">
        <f>IF(N503="snížená",J503,0)</f>
        <v>0</v>
      </c>
      <c r="BG503" s="154">
        <f>IF(N503="zákl. přenesená",J503,0)</f>
        <v>0</v>
      </c>
      <c r="BH503" s="154">
        <f>IF(N503="sníž. přenesená",J503,0)</f>
        <v>0</v>
      </c>
      <c r="BI503" s="154">
        <f>IF(N503="nulová",J503,0)</f>
        <v>0</v>
      </c>
      <c r="BJ503" s="18" t="s">
        <v>90</v>
      </c>
      <c r="BK503" s="154">
        <f>ROUND(I503*H503,2)</f>
        <v>0</v>
      </c>
      <c r="BL503" s="18" t="s">
        <v>373</v>
      </c>
      <c r="BM503" s="262" t="s">
        <v>823</v>
      </c>
    </row>
    <row r="504" spans="1:65" s="2" customFormat="1" ht="24.15" customHeight="1">
      <c r="A504" s="41"/>
      <c r="B504" s="42"/>
      <c r="C504" s="275" t="s">
        <v>824</v>
      </c>
      <c r="D504" s="275" t="s">
        <v>210</v>
      </c>
      <c r="E504" s="276" t="s">
        <v>825</v>
      </c>
      <c r="F504" s="277" t="s">
        <v>826</v>
      </c>
      <c r="G504" s="278" t="s">
        <v>363</v>
      </c>
      <c r="H504" s="279">
        <v>2</v>
      </c>
      <c r="I504" s="280"/>
      <c r="J504" s="281">
        <f>ROUND(I504*H504,2)</f>
        <v>0</v>
      </c>
      <c r="K504" s="282"/>
      <c r="L504" s="283"/>
      <c r="M504" s="284" t="s">
        <v>1</v>
      </c>
      <c r="N504" s="285" t="s">
        <v>47</v>
      </c>
      <c r="O504" s="94"/>
      <c r="P504" s="260">
        <f>O504*H504</f>
        <v>0</v>
      </c>
      <c r="Q504" s="260">
        <v>0.153</v>
      </c>
      <c r="R504" s="260">
        <f>Q504*H504</f>
        <v>0.306</v>
      </c>
      <c r="S504" s="260">
        <v>0</v>
      </c>
      <c r="T504" s="261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62" t="s">
        <v>788</v>
      </c>
      <c r="AT504" s="262" t="s">
        <v>210</v>
      </c>
      <c r="AU504" s="262" t="s">
        <v>90</v>
      </c>
      <c r="AY504" s="18" t="s">
        <v>198</v>
      </c>
      <c r="BE504" s="154">
        <f>IF(N504="základní",J504,0)</f>
        <v>0</v>
      </c>
      <c r="BF504" s="154">
        <f>IF(N504="snížená",J504,0)</f>
        <v>0</v>
      </c>
      <c r="BG504" s="154">
        <f>IF(N504="zákl. přenesená",J504,0)</f>
        <v>0</v>
      </c>
      <c r="BH504" s="154">
        <f>IF(N504="sníž. přenesená",J504,0)</f>
        <v>0</v>
      </c>
      <c r="BI504" s="154">
        <f>IF(N504="nulová",J504,0)</f>
        <v>0</v>
      </c>
      <c r="BJ504" s="18" t="s">
        <v>90</v>
      </c>
      <c r="BK504" s="154">
        <f>ROUND(I504*H504,2)</f>
        <v>0</v>
      </c>
      <c r="BL504" s="18" t="s">
        <v>373</v>
      </c>
      <c r="BM504" s="262" t="s">
        <v>827</v>
      </c>
    </row>
    <row r="505" spans="1:65" s="2" customFormat="1" ht="33" customHeight="1">
      <c r="A505" s="41"/>
      <c r="B505" s="42"/>
      <c r="C505" s="250" t="s">
        <v>828</v>
      </c>
      <c r="D505" s="250" t="s">
        <v>200</v>
      </c>
      <c r="E505" s="251" t="s">
        <v>829</v>
      </c>
      <c r="F505" s="252" t="s">
        <v>830</v>
      </c>
      <c r="G505" s="253" t="s">
        <v>363</v>
      </c>
      <c r="H505" s="254">
        <v>4</v>
      </c>
      <c r="I505" s="255"/>
      <c r="J505" s="256">
        <f>ROUND(I505*H505,2)</f>
        <v>0</v>
      </c>
      <c r="K505" s="257"/>
      <c r="L505" s="44"/>
      <c r="M505" s="258" t="s">
        <v>1</v>
      </c>
      <c r="N505" s="259" t="s">
        <v>47</v>
      </c>
      <c r="O505" s="94"/>
      <c r="P505" s="260">
        <f>O505*H505</f>
        <v>0</v>
      </c>
      <c r="Q505" s="260">
        <v>0</v>
      </c>
      <c r="R505" s="260">
        <f>Q505*H505</f>
        <v>0</v>
      </c>
      <c r="S505" s="260">
        <v>0</v>
      </c>
      <c r="T505" s="261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62" t="s">
        <v>373</v>
      </c>
      <c r="AT505" s="262" t="s">
        <v>200</v>
      </c>
      <c r="AU505" s="262" t="s">
        <v>90</v>
      </c>
      <c r="AY505" s="18" t="s">
        <v>198</v>
      </c>
      <c r="BE505" s="154">
        <f>IF(N505="základní",J505,0)</f>
        <v>0</v>
      </c>
      <c r="BF505" s="154">
        <f>IF(N505="snížená",J505,0)</f>
        <v>0</v>
      </c>
      <c r="BG505" s="154">
        <f>IF(N505="zákl. přenesená",J505,0)</f>
        <v>0</v>
      </c>
      <c r="BH505" s="154">
        <f>IF(N505="sníž. přenesená",J505,0)</f>
        <v>0</v>
      </c>
      <c r="BI505" s="154">
        <f>IF(N505="nulová",J505,0)</f>
        <v>0</v>
      </c>
      <c r="BJ505" s="18" t="s">
        <v>90</v>
      </c>
      <c r="BK505" s="154">
        <f>ROUND(I505*H505,2)</f>
        <v>0</v>
      </c>
      <c r="BL505" s="18" t="s">
        <v>373</v>
      </c>
      <c r="BM505" s="262" t="s">
        <v>831</v>
      </c>
    </row>
    <row r="506" spans="1:65" s="2" customFormat="1" ht="37.8" customHeight="1">
      <c r="A506" s="41"/>
      <c r="B506" s="42"/>
      <c r="C506" s="275" t="s">
        <v>832</v>
      </c>
      <c r="D506" s="275" t="s">
        <v>210</v>
      </c>
      <c r="E506" s="276" t="s">
        <v>833</v>
      </c>
      <c r="F506" s="277" t="s">
        <v>834</v>
      </c>
      <c r="G506" s="278" t="s">
        <v>363</v>
      </c>
      <c r="H506" s="279">
        <v>4</v>
      </c>
      <c r="I506" s="280"/>
      <c r="J506" s="281">
        <f>ROUND(I506*H506,2)</f>
        <v>0</v>
      </c>
      <c r="K506" s="282"/>
      <c r="L506" s="283"/>
      <c r="M506" s="284" t="s">
        <v>1</v>
      </c>
      <c r="N506" s="285" t="s">
        <v>47</v>
      </c>
      <c r="O506" s="94"/>
      <c r="P506" s="260">
        <f>O506*H506</f>
        <v>0</v>
      </c>
      <c r="Q506" s="260">
        <v>0.1176</v>
      </c>
      <c r="R506" s="260">
        <f>Q506*H506</f>
        <v>0.4704</v>
      </c>
      <c r="S506" s="260">
        <v>0</v>
      </c>
      <c r="T506" s="261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62" t="s">
        <v>788</v>
      </c>
      <c r="AT506" s="262" t="s">
        <v>210</v>
      </c>
      <c r="AU506" s="262" t="s">
        <v>90</v>
      </c>
      <c r="AY506" s="18" t="s">
        <v>198</v>
      </c>
      <c r="BE506" s="154">
        <f>IF(N506="základní",J506,0)</f>
        <v>0</v>
      </c>
      <c r="BF506" s="154">
        <f>IF(N506="snížená",J506,0)</f>
        <v>0</v>
      </c>
      <c r="BG506" s="154">
        <f>IF(N506="zákl. přenesená",J506,0)</f>
        <v>0</v>
      </c>
      <c r="BH506" s="154">
        <f>IF(N506="sníž. přenesená",J506,0)</f>
        <v>0</v>
      </c>
      <c r="BI506" s="154">
        <f>IF(N506="nulová",J506,0)</f>
        <v>0</v>
      </c>
      <c r="BJ506" s="18" t="s">
        <v>90</v>
      </c>
      <c r="BK506" s="154">
        <f>ROUND(I506*H506,2)</f>
        <v>0</v>
      </c>
      <c r="BL506" s="18" t="s">
        <v>373</v>
      </c>
      <c r="BM506" s="262" t="s">
        <v>835</v>
      </c>
    </row>
    <row r="507" spans="1:65" s="2" customFormat="1" ht="24.15" customHeight="1">
      <c r="A507" s="41"/>
      <c r="B507" s="42"/>
      <c r="C507" s="250" t="s">
        <v>836</v>
      </c>
      <c r="D507" s="250" t="s">
        <v>200</v>
      </c>
      <c r="E507" s="251" t="s">
        <v>837</v>
      </c>
      <c r="F507" s="252" t="s">
        <v>838</v>
      </c>
      <c r="G507" s="253" t="s">
        <v>219</v>
      </c>
      <c r="H507" s="254">
        <v>6.4</v>
      </c>
      <c r="I507" s="255"/>
      <c r="J507" s="256">
        <f>ROUND(I507*H507,2)</f>
        <v>0</v>
      </c>
      <c r="K507" s="257"/>
      <c r="L507" s="44"/>
      <c r="M507" s="258" t="s">
        <v>1</v>
      </c>
      <c r="N507" s="259" t="s">
        <v>47</v>
      </c>
      <c r="O507" s="94"/>
      <c r="P507" s="260">
        <f>O507*H507</f>
        <v>0</v>
      </c>
      <c r="Q507" s="260">
        <v>0</v>
      </c>
      <c r="R507" s="260">
        <f>Q507*H507</f>
        <v>0</v>
      </c>
      <c r="S507" s="260">
        <v>0</v>
      </c>
      <c r="T507" s="261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62" t="s">
        <v>373</v>
      </c>
      <c r="AT507" s="262" t="s">
        <v>200</v>
      </c>
      <c r="AU507" s="262" t="s">
        <v>90</v>
      </c>
      <c r="AY507" s="18" t="s">
        <v>198</v>
      </c>
      <c r="BE507" s="154">
        <f>IF(N507="základní",J507,0)</f>
        <v>0</v>
      </c>
      <c r="BF507" s="154">
        <f>IF(N507="snížená",J507,0)</f>
        <v>0</v>
      </c>
      <c r="BG507" s="154">
        <f>IF(N507="zákl. přenesená",J507,0)</f>
        <v>0</v>
      </c>
      <c r="BH507" s="154">
        <f>IF(N507="sníž. přenesená",J507,0)</f>
        <v>0</v>
      </c>
      <c r="BI507" s="154">
        <f>IF(N507="nulová",J507,0)</f>
        <v>0</v>
      </c>
      <c r="BJ507" s="18" t="s">
        <v>90</v>
      </c>
      <c r="BK507" s="154">
        <f>ROUND(I507*H507,2)</f>
        <v>0</v>
      </c>
      <c r="BL507" s="18" t="s">
        <v>373</v>
      </c>
      <c r="BM507" s="262" t="s">
        <v>839</v>
      </c>
    </row>
    <row r="508" spans="1:65" s="2" customFormat="1" ht="21.75" customHeight="1">
      <c r="A508" s="41"/>
      <c r="B508" s="42"/>
      <c r="C508" s="275" t="s">
        <v>840</v>
      </c>
      <c r="D508" s="275" t="s">
        <v>210</v>
      </c>
      <c r="E508" s="276" t="s">
        <v>841</v>
      </c>
      <c r="F508" s="277" t="s">
        <v>842</v>
      </c>
      <c r="G508" s="278" t="s">
        <v>219</v>
      </c>
      <c r="H508" s="279">
        <v>6.4</v>
      </c>
      <c r="I508" s="280"/>
      <c r="J508" s="281">
        <f>ROUND(I508*H508,2)</f>
        <v>0</v>
      </c>
      <c r="K508" s="282"/>
      <c r="L508" s="283"/>
      <c r="M508" s="284" t="s">
        <v>1</v>
      </c>
      <c r="N508" s="285" t="s">
        <v>47</v>
      </c>
      <c r="O508" s="94"/>
      <c r="P508" s="260">
        <f>O508*H508</f>
        <v>0</v>
      </c>
      <c r="Q508" s="260">
        <v>0.0035</v>
      </c>
      <c r="R508" s="260">
        <f>Q508*H508</f>
        <v>0.022400000000000003</v>
      </c>
      <c r="S508" s="260">
        <v>0</v>
      </c>
      <c r="T508" s="261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62" t="s">
        <v>788</v>
      </c>
      <c r="AT508" s="262" t="s">
        <v>210</v>
      </c>
      <c r="AU508" s="262" t="s">
        <v>90</v>
      </c>
      <c r="AY508" s="18" t="s">
        <v>198</v>
      </c>
      <c r="BE508" s="154">
        <f>IF(N508="základní",J508,0)</f>
        <v>0</v>
      </c>
      <c r="BF508" s="154">
        <f>IF(N508="snížená",J508,0)</f>
        <v>0</v>
      </c>
      <c r="BG508" s="154">
        <f>IF(N508="zákl. přenesená",J508,0)</f>
        <v>0</v>
      </c>
      <c r="BH508" s="154">
        <f>IF(N508="sníž. přenesená",J508,0)</f>
        <v>0</v>
      </c>
      <c r="BI508" s="154">
        <f>IF(N508="nulová",J508,0)</f>
        <v>0</v>
      </c>
      <c r="BJ508" s="18" t="s">
        <v>90</v>
      </c>
      <c r="BK508" s="154">
        <f>ROUND(I508*H508,2)</f>
        <v>0</v>
      </c>
      <c r="BL508" s="18" t="s">
        <v>373</v>
      </c>
      <c r="BM508" s="262" t="s">
        <v>843</v>
      </c>
    </row>
    <row r="509" spans="1:65" s="2" customFormat="1" ht="24.15" customHeight="1">
      <c r="A509" s="41"/>
      <c r="B509" s="42"/>
      <c r="C509" s="250" t="s">
        <v>844</v>
      </c>
      <c r="D509" s="250" t="s">
        <v>200</v>
      </c>
      <c r="E509" s="251" t="s">
        <v>845</v>
      </c>
      <c r="F509" s="252" t="s">
        <v>846</v>
      </c>
      <c r="G509" s="253" t="s">
        <v>363</v>
      </c>
      <c r="H509" s="254">
        <v>13</v>
      </c>
      <c r="I509" s="255"/>
      <c r="J509" s="256">
        <f>ROUND(I509*H509,2)</f>
        <v>0</v>
      </c>
      <c r="K509" s="257"/>
      <c r="L509" s="44"/>
      <c r="M509" s="258" t="s">
        <v>1</v>
      </c>
      <c r="N509" s="259" t="s">
        <v>47</v>
      </c>
      <c r="O509" s="94"/>
      <c r="P509" s="260">
        <f>O509*H509</f>
        <v>0</v>
      </c>
      <c r="Q509" s="260">
        <v>0.00017</v>
      </c>
      <c r="R509" s="260">
        <f>Q509*H509</f>
        <v>0.00221</v>
      </c>
      <c r="S509" s="260">
        <v>0</v>
      </c>
      <c r="T509" s="261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62" t="s">
        <v>373</v>
      </c>
      <c r="AT509" s="262" t="s">
        <v>200</v>
      </c>
      <c r="AU509" s="262" t="s">
        <v>90</v>
      </c>
      <c r="AY509" s="18" t="s">
        <v>198</v>
      </c>
      <c r="BE509" s="154">
        <f>IF(N509="základní",J509,0)</f>
        <v>0</v>
      </c>
      <c r="BF509" s="154">
        <f>IF(N509="snížená",J509,0)</f>
        <v>0</v>
      </c>
      <c r="BG509" s="154">
        <f>IF(N509="zákl. přenesená",J509,0)</f>
        <v>0</v>
      </c>
      <c r="BH509" s="154">
        <f>IF(N509="sníž. přenesená",J509,0)</f>
        <v>0</v>
      </c>
      <c r="BI509" s="154">
        <f>IF(N509="nulová",J509,0)</f>
        <v>0</v>
      </c>
      <c r="BJ509" s="18" t="s">
        <v>90</v>
      </c>
      <c r="BK509" s="154">
        <f>ROUND(I509*H509,2)</f>
        <v>0</v>
      </c>
      <c r="BL509" s="18" t="s">
        <v>373</v>
      </c>
      <c r="BM509" s="262" t="s">
        <v>847</v>
      </c>
    </row>
    <row r="510" spans="1:65" s="2" customFormat="1" ht="24.15" customHeight="1">
      <c r="A510" s="41"/>
      <c r="B510" s="42"/>
      <c r="C510" s="275" t="s">
        <v>848</v>
      </c>
      <c r="D510" s="275" t="s">
        <v>210</v>
      </c>
      <c r="E510" s="276" t="s">
        <v>849</v>
      </c>
      <c r="F510" s="277" t="s">
        <v>850</v>
      </c>
      <c r="G510" s="278" t="s">
        <v>363</v>
      </c>
      <c r="H510" s="279">
        <v>13</v>
      </c>
      <c r="I510" s="280"/>
      <c r="J510" s="281">
        <f>ROUND(I510*H510,2)</f>
        <v>0</v>
      </c>
      <c r="K510" s="282"/>
      <c r="L510" s="283"/>
      <c r="M510" s="284" t="s">
        <v>1</v>
      </c>
      <c r="N510" s="285" t="s">
        <v>47</v>
      </c>
      <c r="O510" s="94"/>
      <c r="P510" s="260">
        <f>O510*H510</f>
        <v>0</v>
      </c>
      <c r="Q510" s="260">
        <v>0.00269</v>
      </c>
      <c r="R510" s="260">
        <f>Q510*H510</f>
        <v>0.03497</v>
      </c>
      <c r="S510" s="260">
        <v>0</v>
      </c>
      <c r="T510" s="261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62" t="s">
        <v>788</v>
      </c>
      <c r="AT510" s="262" t="s">
        <v>210</v>
      </c>
      <c r="AU510" s="262" t="s">
        <v>90</v>
      </c>
      <c r="AY510" s="18" t="s">
        <v>198</v>
      </c>
      <c r="BE510" s="154">
        <f>IF(N510="základní",J510,0)</f>
        <v>0</v>
      </c>
      <c r="BF510" s="154">
        <f>IF(N510="snížená",J510,0)</f>
        <v>0</v>
      </c>
      <c r="BG510" s="154">
        <f>IF(N510="zákl. přenesená",J510,0)</f>
        <v>0</v>
      </c>
      <c r="BH510" s="154">
        <f>IF(N510="sníž. přenesená",J510,0)</f>
        <v>0</v>
      </c>
      <c r="BI510" s="154">
        <f>IF(N510="nulová",J510,0)</f>
        <v>0</v>
      </c>
      <c r="BJ510" s="18" t="s">
        <v>90</v>
      </c>
      <c r="BK510" s="154">
        <f>ROUND(I510*H510,2)</f>
        <v>0</v>
      </c>
      <c r="BL510" s="18" t="s">
        <v>373</v>
      </c>
      <c r="BM510" s="262" t="s">
        <v>851</v>
      </c>
    </row>
    <row r="511" spans="1:65" s="2" customFormat="1" ht="24.15" customHeight="1">
      <c r="A511" s="41"/>
      <c r="B511" s="42"/>
      <c r="C511" s="250" t="s">
        <v>852</v>
      </c>
      <c r="D511" s="250" t="s">
        <v>200</v>
      </c>
      <c r="E511" s="251" t="s">
        <v>853</v>
      </c>
      <c r="F511" s="252" t="s">
        <v>854</v>
      </c>
      <c r="G511" s="253" t="s">
        <v>363</v>
      </c>
      <c r="H511" s="254">
        <v>13</v>
      </c>
      <c r="I511" s="255"/>
      <c r="J511" s="256">
        <f>ROUND(I511*H511,2)</f>
        <v>0</v>
      </c>
      <c r="K511" s="257"/>
      <c r="L511" s="44"/>
      <c r="M511" s="258" t="s">
        <v>1</v>
      </c>
      <c r="N511" s="259" t="s">
        <v>47</v>
      </c>
      <c r="O511" s="94"/>
      <c r="P511" s="260">
        <f>O511*H511</f>
        <v>0</v>
      </c>
      <c r="Q511" s="260">
        <v>0</v>
      </c>
      <c r="R511" s="260">
        <f>Q511*H511</f>
        <v>0</v>
      </c>
      <c r="S511" s="260">
        <v>0</v>
      </c>
      <c r="T511" s="261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62" t="s">
        <v>373</v>
      </c>
      <c r="AT511" s="262" t="s">
        <v>200</v>
      </c>
      <c r="AU511" s="262" t="s">
        <v>90</v>
      </c>
      <c r="AY511" s="18" t="s">
        <v>198</v>
      </c>
      <c r="BE511" s="154">
        <f>IF(N511="základní",J511,0)</f>
        <v>0</v>
      </c>
      <c r="BF511" s="154">
        <f>IF(N511="snížená",J511,0)</f>
        <v>0</v>
      </c>
      <c r="BG511" s="154">
        <f>IF(N511="zákl. přenesená",J511,0)</f>
        <v>0</v>
      </c>
      <c r="BH511" s="154">
        <f>IF(N511="sníž. přenesená",J511,0)</f>
        <v>0</v>
      </c>
      <c r="BI511" s="154">
        <f>IF(N511="nulová",J511,0)</f>
        <v>0</v>
      </c>
      <c r="BJ511" s="18" t="s">
        <v>90</v>
      </c>
      <c r="BK511" s="154">
        <f>ROUND(I511*H511,2)</f>
        <v>0</v>
      </c>
      <c r="BL511" s="18" t="s">
        <v>373</v>
      </c>
      <c r="BM511" s="262" t="s">
        <v>855</v>
      </c>
    </row>
    <row r="512" spans="1:65" s="2" customFormat="1" ht="37.8" customHeight="1">
      <c r="A512" s="41"/>
      <c r="B512" s="42"/>
      <c r="C512" s="250" t="s">
        <v>856</v>
      </c>
      <c r="D512" s="250" t="s">
        <v>200</v>
      </c>
      <c r="E512" s="251" t="s">
        <v>857</v>
      </c>
      <c r="F512" s="252" t="s">
        <v>858</v>
      </c>
      <c r="G512" s="253" t="s">
        <v>859</v>
      </c>
      <c r="H512" s="254">
        <v>1</v>
      </c>
      <c r="I512" s="255"/>
      <c r="J512" s="256">
        <f>ROUND(I512*H512,2)</f>
        <v>0</v>
      </c>
      <c r="K512" s="257"/>
      <c r="L512" s="44"/>
      <c r="M512" s="258" t="s">
        <v>1</v>
      </c>
      <c r="N512" s="259" t="s">
        <v>47</v>
      </c>
      <c r="O512" s="94"/>
      <c r="P512" s="260">
        <f>O512*H512</f>
        <v>0</v>
      </c>
      <c r="Q512" s="260">
        <v>0</v>
      </c>
      <c r="R512" s="260">
        <f>Q512*H512</f>
        <v>0</v>
      </c>
      <c r="S512" s="260">
        <v>0</v>
      </c>
      <c r="T512" s="261">
        <f>S512*H512</f>
        <v>0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62" t="s">
        <v>373</v>
      </c>
      <c r="AT512" s="262" t="s">
        <v>200</v>
      </c>
      <c r="AU512" s="262" t="s">
        <v>90</v>
      </c>
      <c r="AY512" s="18" t="s">
        <v>198</v>
      </c>
      <c r="BE512" s="154">
        <f>IF(N512="základní",J512,0)</f>
        <v>0</v>
      </c>
      <c r="BF512" s="154">
        <f>IF(N512="snížená",J512,0)</f>
        <v>0</v>
      </c>
      <c r="BG512" s="154">
        <f>IF(N512="zákl. přenesená",J512,0)</f>
        <v>0</v>
      </c>
      <c r="BH512" s="154">
        <f>IF(N512="sníž. přenesená",J512,0)</f>
        <v>0</v>
      </c>
      <c r="BI512" s="154">
        <f>IF(N512="nulová",J512,0)</f>
        <v>0</v>
      </c>
      <c r="BJ512" s="18" t="s">
        <v>90</v>
      </c>
      <c r="BK512" s="154">
        <f>ROUND(I512*H512,2)</f>
        <v>0</v>
      </c>
      <c r="BL512" s="18" t="s">
        <v>373</v>
      </c>
      <c r="BM512" s="262" t="s">
        <v>860</v>
      </c>
    </row>
    <row r="513" spans="1:65" s="2" customFormat="1" ht="33" customHeight="1">
      <c r="A513" s="41"/>
      <c r="B513" s="42"/>
      <c r="C513" s="275" t="s">
        <v>861</v>
      </c>
      <c r="D513" s="275" t="s">
        <v>210</v>
      </c>
      <c r="E513" s="276" t="s">
        <v>862</v>
      </c>
      <c r="F513" s="277" t="s">
        <v>863</v>
      </c>
      <c r="G513" s="278" t="s">
        <v>219</v>
      </c>
      <c r="H513" s="279">
        <v>66</v>
      </c>
      <c r="I513" s="280"/>
      <c r="J513" s="281">
        <f>ROUND(I513*H513,2)</f>
        <v>0</v>
      </c>
      <c r="K513" s="282"/>
      <c r="L513" s="283"/>
      <c r="M513" s="284" t="s">
        <v>1</v>
      </c>
      <c r="N513" s="285" t="s">
        <v>47</v>
      </c>
      <c r="O513" s="94"/>
      <c r="P513" s="260">
        <f>O513*H513</f>
        <v>0</v>
      </c>
      <c r="Q513" s="260">
        <v>0.00024</v>
      </c>
      <c r="R513" s="260">
        <f>Q513*H513</f>
        <v>0.01584</v>
      </c>
      <c r="S513" s="260">
        <v>0</v>
      </c>
      <c r="T513" s="261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62" t="s">
        <v>788</v>
      </c>
      <c r="AT513" s="262" t="s">
        <v>210</v>
      </c>
      <c r="AU513" s="262" t="s">
        <v>90</v>
      </c>
      <c r="AY513" s="18" t="s">
        <v>198</v>
      </c>
      <c r="BE513" s="154">
        <f>IF(N513="základní",J513,0)</f>
        <v>0</v>
      </c>
      <c r="BF513" s="154">
        <f>IF(N513="snížená",J513,0)</f>
        <v>0</v>
      </c>
      <c r="BG513" s="154">
        <f>IF(N513="zákl. přenesená",J513,0)</f>
        <v>0</v>
      </c>
      <c r="BH513" s="154">
        <f>IF(N513="sníž. přenesená",J513,0)</f>
        <v>0</v>
      </c>
      <c r="BI513" s="154">
        <f>IF(N513="nulová",J513,0)</f>
        <v>0</v>
      </c>
      <c r="BJ513" s="18" t="s">
        <v>90</v>
      </c>
      <c r="BK513" s="154">
        <f>ROUND(I513*H513,2)</f>
        <v>0</v>
      </c>
      <c r="BL513" s="18" t="s">
        <v>373</v>
      </c>
      <c r="BM513" s="262" t="s">
        <v>864</v>
      </c>
    </row>
    <row r="514" spans="1:51" s="13" customFormat="1" ht="12">
      <c r="A514" s="13"/>
      <c r="B514" s="263"/>
      <c r="C514" s="264"/>
      <c r="D514" s="265" t="s">
        <v>206</v>
      </c>
      <c r="E514" s="266" t="s">
        <v>1</v>
      </c>
      <c r="F514" s="267" t="s">
        <v>865</v>
      </c>
      <c r="G514" s="264"/>
      <c r="H514" s="268">
        <v>66</v>
      </c>
      <c r="I514" s="269"/>
      <c r="J514" s="264"/>
      <c r="K514" s="264"/>
      <c r="L514" s="270"/>
      <c r="M514" s="271"/>
      <c r="N514" s="272"/>
      <c r="O514" s="272"/>
      <c r="P514" s="272"/>
      <c r="Q514" s="272"/>
      <c r="R514" s="272"/>
      <c r="S514" s="272"/>
      <c r="T514" s="27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74" t="s">
        <v>206</v>
      </c>
      <c r="AU514" s="274" t="s">
        <v>90</v>
      </c>
      <c r="AV514" s="13" t="s">
        <v>92</v>
      </c>
      <c r="AW514" s="13" t="s">
        <v>35</v>
      </c>
      <c r="AX514" s="13" t="s">
        <v>90</v>
      </c>
      <c r="AY514" s="274" t="s">
        <v>198</v>
      </c>
    </row>
    <row r="515" spans="1:65" s="2" customFormat="1" ht="37.8" customHeight="1">
      <c r="A515" s="41"/>
      <c r="B515" s="42"/>
      <c r="C515" s="275" t="s">
        <v>866</v>
      </c>
      <c r="D515" s="275" t="s">
        <v>210</v>
      </c>
      <c r="E515" s="276" t="s">
        <v>867</v>
      </c>
      <c r="F515" s="277" t="s">
        <v>868</v>
      </c>
      <c r="G515" s="278" t="s">
        <v>363</v>
      </c>
      <c r="H515" s="279">
        <v>4</v>
      </c>
      <c r="I515" s="280"/>
      <c r="J515" s="281">
        <f>ROUND(I515*H515,2)</f>
        <v>0</v>
      </c>
      <c r="K515" s="282"/>
      <c r="L515" s="283"/>
      <c r="M515" s="284" t="s">
        <v>1</v>
      </c>
      <c r="N515" s="285" t="s">
        <v>47</v>
      </c>
      <c r="O515" s="94"/>
      <c r="P515" s="260">
        <f>O515*H515</f>
        <v>0</v>
      </c>
      <c r="Q515" s="260">
        <v>0.00084</v>
      </c>
      <c r="R515" s="260">
        <f>Q515*H515</f>
        <v>0.00336</v>
      </c>
      <c r="S515" s="260">
        <v>0</v>
      </c>
      <c r="T515" s="261">
        <f>S515*H515</f>
        <v>0</v>
      </c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R515" s="262" t="s">
        <v>788</v>
      </c>
      <c r="AT515" s="262" t="s">
        <v>210</v>
      </c>
      <c r="AU515" s="262" t="s">
        <v>90</v>
      </c>
      <c r="AY515" s="18" t="s">
        <v>198</v>
      </c>
      <c r="BE515" s="154">
        <f>IF(N515="základní",J515,0)</f>
        <v>0</v>
      </c>
      <c r="BF515" s="154">
        <f>IF(N515="snížená",J515,0)</f>
        <v>0</v>
      </c>
      <c r="BG515" s="154">
        <f>IF(N515="zákl. přenesená",J515,0)</f>
        <v>0</v>
      </c>
      <c r="BH515" s="154">
        <f>IF(N515="sníž. přenesená",J515,0)</f>
        <v>0</v>
      </c>
      <c r="BI515" s="154">
        <f>IF(N515="nulová",J515,0)</f>
        <v>0</v>
      </c>
      <c r="BJ515" s="18" t="s">
        <v>90</v>
      </c>
      <c r="BK515" s="154">
        <f>ROUND(I515*H515,2)</f>
        <v>0</v>
      </c>
      <c r="BL515" s="18" t="s">
        <v>373</v>
      </c>
      <c r="BM515" s="262" t="s">
        <v>869</v>
      </c>
    </row>
    <row r="516" spans="1:65" s="2" customFormat="1" ht="37.8" customHeight="1">
      <c r="A516" s="41"/>
      <c r="B516" s="42"/>
      <c r="C516" s="275" t="s">
        <v>870</v>
      </c>
      <c r="D516" s="275" t="s">
        <v>210</v>
      </c>
      <c r="E516" s="276" t="s">
        <v>871</v>
      </c>
      <c r="F516" s="277" t="s">
        <v>872</v>
      </c>
      <c r="G516" s="278" t="s">
        <v>363</v>
      </c>
      <c r="H516" s="279">
        <v>5</v>
      </c>
      <c r="I516" s="280"/>
      <c r="J516" s="281">
        <f>ROUND(I516*H516,2)</f>
        <v>0</v>
      </c>
      <c r="K516" s="282"/>
      <c r="L516" s="283"/>
      <c r="M516" s="284" t="s">
        <v>1</v>
      </c>
      <c r="N516" s="285" t="s">
        <v>47</v>
      </c>
      <c r="O516" s="94"/>
      <c r="P516" s="260">
        <f>O516*H516</f>
        <v>0</v>
      </c>
      <c r="Q516" s="260">
        <v>0.00014</v>
      </c>
      <c r="R516" s="260">
        <f>Q516*H516</f>
        <v>0.0006999999999999999</v>
      </c>
      <c r="S516" s="260">
        <v>0</v>
      </c>
      <c r="T516" s="261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62" t="s">
        <v>788</v>
      </c>
      <c r="AT516" s="262" t="s">
        <v>210</v>
      </c>
      <c r="AU516" s="262" t="s">
        <v>90</v>
      </c>
      <c r="AY516" s="18" t="s">
        <v>198</v>
      </c>
      <c r="BE516" s="154">
        <f>IF(N516="základní",J516,0)</f>
        <v>0</v>
      </c>
      <c r="BF516" s="154">
        <f>IF(N516="snížená",J516,0)</f>
        <v>0</v>
      </c>
      <c r="BG516" s="154">
        <f>IF(N516="zákl. přenesená",J516,0)</f>
        <v>0</v>
      </c>
      <c r="BH516" s="154">
        <f>IF(N516="sníž. přenesená",J516,0)</f>
        <v>0</v>
      </c>
      <c r="BI516" s="154">
        <f>IF(N516="nulová",J516,0)</f>
        <v>0</v>
      </c>
      <c r="BJ516" s="18" t="s">
        <v>90</v>
      </c>
      <c r="BK516" s="154">
        <f>ROUND(I516*H516,2)</f>
        <v>0</v>
      </c>
      <c r="BL516" s="18" t="s">
        <v>373</v>
      </c>
      <c r="BM516" s="262" t="s">
        <v>873</v>
      </c>
    </row>
    <row r="517" spans="1:65" s="2" customFormat="1" ht="24.15" customHeight="1">
      <c r="A517" s="41"/>
      <c r="B517" s="42"/>
      <c r="C517" s="250" t="s">
        <v>874</v>
      </c>
      <c r="D517" s="250" t="s">
        <v>200</v>
      </c>
      <c r="E517" s="251" t="s">
        <v>875</v>
      </c>
      <c r="F517" s="252" t="s">
        <v>876</v>
      </c>
      <c r="G517" s="253" t="s">
        <v>877</v>
      </c>
      <c r="H517" s="254">
        <v>13</v>
      </c>
      <c r="I517" s="255"/>
      <c r="J517" s="256">
        <f>ROUND(I517*H517,2)</f>
        <v>0</v>
      </c>
      <c r="K517" s="257"/>
      <c r="L517" s="44"/>
      <c r="M517" s="258" t="s">
        <v>1</v>
      </c>
      <c r="N517" s="259" t="s">
        <v>47</v>
      </c>
      <c r="O517" s="94"/>
      <c r="P517" s="260">
        <f>O517*H517</f>
        <v>0</v>
      </c>
      <c r="Q517" s="260">
        <v>5E-05</v>
      </c>
      <c r="R517" s="260">
        <f>Q517*H517</f>
        <v>0.0006500000000000001</v>
      </c>
      <c r="S517" s="260">
        <v>0</v>
      </c>
      <c r="T517" s="261">
        <f>S517*H517</f>
        <v>0</v>
      </c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R517" s="262" t="s">
        <v>373</v>
      </c>
      <c r="AT517" s="262" t="s">
        <v>200</v>
      </c>
      <c r="AU517" s="262" t="s">
        <v>90</v>
      </c>
      <c r="AY517" s="18" t="s">
        <v>198</v>
      </c>
      <c r="BE517" s="154">
        <f>IF(N517="základní",J517,0)</f>
        <v>0</v>
      </c>
      <c r="BF517" s="154">
        <f>IF(N517="snížená",J517,0)</f>
        <v>0</v>
      </c>
      <c r="BG517" s="154">
        <f>IF(N517="zákl. přenesená",J517,0)</f>
        <v>0</v>
      </c>
      <c r="BH517" s="154">
        <f>IF(N517="sníž. přenesená",J517,0)</f>
        <v>0</v>
      </c>
      <c r="BI517" s="154">
        <f>IF(N517="nulová",J517,0)</f>
        <v>0</v>
      </c>
      <c r="BJ517" s="18" t="s">
        <v>90</v>
      </c>
      <c r="BK517" s="154">
        <f>ROUND(I517*H517,2)</f>
        <v>0</v>
      </c>
      <c r="BL517" s="18" t="s">
        <v>373</v>
      </c>
      <c r="BM517" s="262" t="s">
        <v>878</v>
      </c>
    </row>
    <row r="518" spans="1:65" s="2" customFormat="1" ht="24.15" customHeight="1">
      <c r="A518" s="41"/>
      <c r="B518" s="42"/>
      <c r="C518" s="275" t="s">
        <v>879</v>
      </c>
      <c r="D518" s="275" t="s">
        <v>210</v>
      </c>
      <c r="E518" s="276" t="s">
        <v>880</v>
      </c>
      <c r="F518" s="277" t="s">
        <v>881</v>
      </c>
      <c r="G518" s="278" t="s">
        <v>877</v>
      </c>
      <c r="H518" s="279">
        <v>13</v>
      </c>
      <c r="I518" s="280"/>
      <c r="J518" s="281">
        <f>ROUND(I518*H518,2)</f>
        <v>0</v>
      </c>
      <c r="K518" s="282"/>
      <c r="L518" s="283"/>
      <c r="M518" s="284" t="s">
        <v>1</v>
      </c>
      <c r="N518" s="285" t="s">
        <v>47</v>
      </c>
      <c r="O518" s="94"/>
      <c r="P518" s="260">
        <f>O518*H518</f>
        <v>0</v>
      </c>
      <c r="Q518" s="260">
        <v>0.00696</v>
      </c>
      <c r="R518" s="260">
        <f>Q518*H518</f>
        <v>0.09048</v>
      </c>
      <c r="S518" s="260">
        <v>0</v>
      </c>
      <c r="T518" s="261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62" t="s">
        <v>788</v>
      </c>
      <c r="AT518" s="262" t="s">
        <v>210</v>
      </c>
      <c r="AU518" s="262" t="s">
        <v>90</v>
      </c>
      <c r="AY518" s="18" t="s">
        <v>198</v>
      </c>
      <c r="BE518" s="154">
        <f>IF(N518="základní",J518,0)</f>
        <v>0</v>
      </c>
      <c r="BF518" s="154">
        <f>IF(N518="snížená",J518,0)</f>
        <v>0</v>
      </c>
      <c r="BG518" s="154">
        <f>IF(N518="zákl. přenesená",J518,0)</f>
        <v>0</v>
      </c>
      <c r="BH518" s="154">
        <f>IF(N518="sníž. přenesená",J518,0)</f>
        <v>0</v>
      </c>
      <c r="BI518" s="154">
        <f>IF(N518="nulová",J518,0)</f>
        <v>0</v>
      </c>
      <c r="BJ518" s="18" t="s">
        <v>90</v>
      </c>
      <c r="BK518" s="154">
        <f>ROUND(I518*H518,2)</f>
        <v>0</v>
      </c>
      <c r="BL518" s="18" t="s">
        <v>373</v>
      </c>
      <c r="BM518" s="262" t="s">
        <v>882</v>
      </c>
    </row>
    <row r="519" spans="1:65" s="2" customFormat="1" ht="24.15" customHeight="1">
      <c r="A519" s="41"/>
      <c r="B519" s="42"/>
      <c r="C519" s="250" t="s">
        <v>883</v>
      </c>
      <c r="D519" s="250" t="s">
        <v>200</v>
      </c>
      <c r="E519" s="251" t="s">
        <v>884</v>
      </c>
      <c r="F519" s="252" t="s">
        <v>885</v>
      </c>
      <c r="G519" s="253" t="s">
        <v>886</v>
      </c>
      <c r="H519" s="320"/>
      <c r="I519" s="255"/>
      <c r="J519" s="256">
        <f>ROUND(I519*H519,2)</f>
        <v>0</v>
      </c>
      <c r="K519" s="257"/>
      <c r="L519" s="44"/>
      <c r="M519" s="258" t="s">
        <v>1</v>
      </c>
      <c r="N519" s="259" t="s">
        <v>47</v>
      </c>
      <c r="O519" s="94"/>
      <c r="P519" s="260">
        <f>O519*H519</f>
        <v>0</v>
      </c>
      <c r="Q519" s="260">
        <v>0</v>
      </c>
      <c r="R519" s="260">
        <f>Q519*H519</f>
        <v>0</v>
      </c>
      <c r="S519" s="260">
        <v>0</v>
      </c>
      <c r="T519" s="261">
        <f>S519*H519</f>
        <v>0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R519" s="262" t="s">
        <v>373</v>
      </c>
      <c r="AT519" s="262" t="s">
        <v>200</v>
      </c>
      <c r="AU519" s="262" t="s">
        <v>90</v>
      </c>
      <c r="AY519" s="18" t="s">
        <v>198</v>
      </c>
      <c r="BE519" s="154">
        <f>IF(N519="základní",J519,0)</f>
        <v>0</v>
      </c>
      <c r="BF519" s="154">
        <f>IF(N519="snížená",J519,0)</f>
        <v>0</v>
      </c>
      <c r="BG519" s="154">
        <f>IF(N519="zákl. přenesená",J519,0)</f>
        <v>0</v>
      </c>
      <c r="BH519" s="154">
        <f>IF(N519="sníž. přenesená",J519,0)</f>
        <v>0</v>
      </c>
      <c r="BI519" s="154">
        <f>IF(N519="nulová",J519,0)</f>
        <v>0</v>
      </c>
      <c r="BJ519" s="18" t="s">
        <v>90</v>
      </c>
      <c r="BK519" s="154">
        <f>ROUND(I519*H519,2)</f>
        <v>0</v>
      </c>
      <c r="BL519" s="18" t="s">
        <v>373</v>
      </c>
      <c r="BM519" s="262" t="s">
        <v>887</v>
      </c>
    </row>
    <row r="520" spans="1:63" s="12" customFormat="1" ht="25.9" customHeight="1">
      <c r="A520" s="12"/>
      <c r="B520" s="236"/>
      <c r="C520" s="237"/>
      <c r="D520" s="238" t="s">
        <v>81</v>
      </c>
      <c r="E520" s="239" t="s">
        <v>888</v>
      </c>
      <c r="F520" s="239" t="s">
        <v>889</v>
      </c>
      <c r="G520" s="237"/>
      <c r="H520" s="237"/>
      <c r="I520" s="240"/>
      <c r="J520" s="241">
        <f>BK520</f>
        <v>0</v>
      </c>
      <c r="K520" s="237"/>
      <c r="L520" s="242"/>
      <c r="M520" s="243"/>
      <c r="N520" s="244"/>
      <c r="O520" s="244"/>
      <c r="P520" s="245">
        <f>SUM(P521:P568)</f>
        <v>0</v>
      </c>
      <c r="Q520" s="244"/>
      <c r="R520" s="245">
        <f>SUM(R521:R568)</f>
        <v>0.43392416</v>
      </c>
      <c r="S520" s="244"/>
      <c r="T520" s="246">
        <f>SUM(T521:T568)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47" t="s">
        <v>92</v>
      </c>
      <c r="AT520" s="248" t="s">
        <v>81</v>
      </c>
      <c r="AU520" s="248" t="s">
        <v>82</v>
      </c>
      <c r="AY520" s="247" t="s">
        <v>198</v>
      </c>
      <c r="BK520" s="249">
        <f>SUM(BK521:BK568)</f>
        <v>0</v>
      </c>
    </row>
    <row r="521" spans="1:65" s="2" customFormat="1" ht="24.15" customHeight="1">
      <c r="A521" s="41"/>
      <c r="B521" s="42"/>
      <c r="C521" s="250" t="s">
        <v>890</v>
      </c>
      <c r="D521" s="250" t="s">
        <v>200</v>
      </c>
      <c r="E521" s="251" t="s">
        <v>891</v>
      </c>
      <c r="F521" s="252" t="s">
        <v>892</v>
      </c>
      <c r="G521" s="253" t="s">
        <v>203</v>
      </c>
      <c r="H521" s="254">
        <v>130.378</v>
      </c>
      <c r="I521" s="255"/>
      <c r="J521" s="256">
        <f>ROUND(I521*H521,2)</f>
        <v>0</v>
      </c>
      <c r="K521" s="257"/>
      <c r="L521" s="44"/>
      <c r="M521" s="258" t="s">
        <v>1</v>
      </c>
      <c r="N521" s="259" t="s">
        <v>47</v>
      </c>
      <c r="O521" s="94"/>
      <c r="P521" s="260">
        <f>O521*H521</f>
        <v>0</v>
      </c>
      <c r="Q521" s="260">
        <v>0.00014</v>
      </c>
      <c r="R521" s="260">
        <f>Q521*H521</f>
        <v>0.018252919999999995</v>
      </c>
      <c r="S521" s="260">
        <v>0</v>
      </c>
      <c r="T521" s="261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62" t="s">
        <v>373</v>
      </c>
      <c r="AT521" s="262" t="s">
        <v>200</v>
      </c>
      <c r="AU521" s="262" t="s">
        <v>90</v>
      </c>
      <c r="AY521" s="18" t="s">
        <v>198</v>
      </c>
      <c r="BE521" s="154">
        <f>IF(N521="základní",J521,0)</f>
        <v>0</v>
      </c>
      <c r="BF521" s="154">
        <f>IF(N521="snížená",J521,0)</f>
        <v>0</v>
      </c>
      <c r="BG521" s="154">
        <f>IF(N521="zákl. přenesená",J521,0)</f>
        <v>0</v>
      </c>
      <c r="BH521" s="154">
        <f>IF(N521="sníž. přenesená",J521,0)</f>
        <v>0</v>
      </c>
      <c r="BI521" s="154">
        <f>IF(N521="nulová",J521,0)</f>
        <v>0</v>
      </c>
      <c r="BJ521" s="18" t="s">
        <v>90</v>
      </c>
      <c r="BK521" s="154">
        <f>ROUND(I521*H521,2)</f>
        <v>0</v>
      </c>
      <c r="BL521" s="18" t="s">
        <v>373</v>
      </c>
      <c r="BM521" s="262" t="s">
        <v>893</v>
      </c>
    </row>
    <row r="522" spans="1:51" s="14" customFormat="1" ht="12">
      <c r="A522" s="14"/>
      <c r="B522" s="286"/>
      <c r="C522" s="287"/>
      <c r="D522" s="265" t="s">
        <v>206</v>
      </c>
      <c r="E522" s="288" t="s">
        <v>1</v>
      </c>
      <c r="F522" s="289" t="s">
        <v>783</v>
      </c>
      <c r="G522" s="287"/>
      <c r="H522" s="288" t="s">
        <v>1</v>
      </c>
      <c r="I522" s="290"/>
      <c r="J522" s="287"/>
      <c r="K522" s="287"/>
      <c r="L522" s="291"/>
      <c r="M522" s="292"/>
      <c r="N522" s="293"/>
      <c r="O522" s="293"/>
      <c r="P522" s="293"/>
      <c r="Q522" s="293"/>
      <c r="R522" s="293"/>
      <c r="S522" s="293"/>
      <c r="T522" s="29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95" t="s">
        <v>206</v>
      </c>
      <c r="AU522" s="295" t="s">
        <v>90</v>
      </c>
      <c r="AV522" s="14" t="s">
        <v>90</v>
      </c>
      <c r="AW522" s="14" t="s">
        <v>35</v>
      </c>
      <c r="AX522" s="14" t="s">
        <v>82</v>
      </c>
      <c r="AY522" s="295" t="s">
        <v>198</v>
      </c>
    </row>
    <row r="523" spans="1:51" s="13" customFormat="1" ht="12">
      <c r="A523" s="13"/>
      <c r="B523" s="263"/>
      <c r="C523" s="264"/>
      <c r="D523" s="265" t="s">
        <v>206</v>
      </c>
      <c r="E523" s="266" t="s">
        <v>1</v>
      </c>
      <c r="F523" s="267" t="s">
        <v>784</v>
      </c>
      <c r="G523" s="264"/>
      <c r="H523" s="268">
        <v>130.378</v>
      </c>
      <c r="I523" s="269"/>
      <c r="J523" s="264"/>
      <c r="K523" s="264"/>
      <c r="L523" s="270"/>
      <c r="M523" s="271"/>
      <c r="N523" s="272"/>
      <c r="O523" s="272"/>
      <c r="P523" s="272"/>
      <c r="Q523" s="272"/>
      <c r="R523" s="272"/>
      <c r="S523" s="272"/>
      <c r="T523" s="27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74" t="s">
        <v>206</v>
      </c>
      <c r="AU523" s="274" t="s">
        <v>90</v>
      </c>
      <c r="AV523" s="13" t="s">
        <v>92</v>
      </c>
      <c r="AW523" s="13" t="s">
        <v>35</v>
      </c>
      <c r="AX523" s="13" t="s">
        <v>90</v>
      </c>
      <c r="AY523" s="274" t="s">
        <v>198</v>
      </c>
    </row>
    <row r="524" spans="1:65" s="2" customFormat="1" ht="24.15" customHeight="1">
      <c r="A524" s="41"/>
      <c r="B524" s="42"/>
      <c r="C524" s="250" t="s">
        <v>894</v>
      </c>
      <c r="D524" s="250" t="s">
        <v>200</v>
      </c>
      <c r="E524" s="251" t="s">
        <v>895</v>
      </c>
      <c r="F524" s="252" t="s">
        <v>896</v>
      </c>
      <c r="G524" s="253" t="s">
        <v>203</v>
      </c>
      <c r="H524" s="254">
        <v>130.378</v>
      </c>
      <c r="I524" s="255"/>
      <c r="J524" s="256">
        <f>ROUND(I524*H524,2)</f>
        <v>0</v>
      </c>
      <c r="K524" s="257"/>
      <c r="L524" s="44"/>
      <c r="M524" s="258" t="s">
        <v>1</v>
      </c>
      <c r="N524" s="259" t="s">
        <v>47</v>
      </c>
      <c r="O524" s="94"/>
      <c r="P524" s="260">
        <f>O524*H524</f>
        <v>0</v>
      </c>
      <c r="Q524" s="260">
        <v>0.00012</v>
      </c>
      <c r="R524" s="260">
        <f>Q524*H524</f>
        <v>0.015645359999999997</v>
      </c>
      <c r="S524" s="260">
        <v>0</v>
      </c>
      <c r="T524" s="261">
        <f>S524*H524</f>
        <v>0</v>
      </c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R524" s="262" t="s">
        <v>373</v>
      </c>
      <c r="AT524" s="262" t="s">
        <v>200</v>
      </c>
      <c r="AU524" s="262" t="s">
        <v>90</v>
      </c>
      <c r="AY524" s="18" t="s">
        <v>198</v>
      </c>
      <c r="BE524" s="154">
        <f>IF(N524="základní",J524,0)</f>
        <v>0</v>
      </c>
      <c r="BF524" s="154">
        <f>IF(N524="snížená",J524,0)</f>
        <v>0</v>
      </c>
      <c r="BG524" s="154">
        <f>IF(N524="zákl. přenesená",J524,0)</f>
        <v>0</v>
      </c>
      <c r="BH524" s="154">
        <f>IF(N524="sníž. přenesená",J524,0)</f>
        <v>0</v>
      </c>
      <c r="BI524" s="154">
        <f>IF(N524="nulová",J524,0)</f>
        <v>0</v>
      </c>
      <c r="BJ524" s="18" t="s">
        <v>90</v>
      </c>
      <c r="BK524" s="154">
        <f>ROUND(I524*H524,2)</f>
        <v>0</v>
      </c>
      <c r="BL524" s="18" t="s">
        <v>373</v>
      </c>
      <c r="BM524" s="262" t="s">
        <v>897</v>
      </c>
    </row>
    <row r="525" spans="1:65" s="2" customFormat="1" ht="16.5" customHeight="1">
      <c r="A525" s="41"/>
      <c r="B525" s="42"/>
      <c r="C525" s="250" t="s">
        <v>898</v>
      </c>
      <c r="D525" s="250" t="s">
        <v>200</v>
      </c>
      <c r="E525" s="251" t="s">
        <v>899</v>
      </c>
      <c r="F525" s="252" t="s">
        <v>900</v>
      </c>
      <c r="G525" s="253" t="s">
        <v>203</v>
      </c>
      <c r="H525" s="254">
        <v>253.67</v>
      </c>
      <c r="I525" s="255"/>
      <c r="J525" s="256">
        <f>ROUND(I525*H525,2)</f>
        <v>0</v>
      </c>
      <c r="K525" s="257"/>
      <c r="L525" s="44"/>
      <c r="M525" s="258" t="s">
        <v>1</v>
      </c>
      <c r="N525" s="259" t="s">
        <v>47</v>
      </c>
      <c r="O525" s="94"/>
      <c r="P525" s="260">
        <f>O525*H525</f>
        <v>0</v>
      </c>
      <c r="Q525" s="260">
        <v>0</v>
      </c>
      <c r="R525" s="260">
        <f>Q525*H525</f>
        <v>0</v>
      </c>
      <c r="S525" s="260">
        <v>0</v>
      </c>
      <c r="T525" s="261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62" t="s">
        <v>373</v>
      </c>
      <c r="AT525" s="262" t="s">
        <v>200</v>
      </c>
      <c r="AU525" s="262" t="s">
        <v>90</v>
      </c>
      <c r="AY525" s="18" t="s">
        <v>198</v>
      </c>
      <c r="BE525" s="154">
        <f>IF(N525="základní",J525,0)</f>
        <v>0</v>
      </c>
      <c r="BF525" s="154">
        <f>IF(N525="snížená",J525,0)</f>
        <v>0</v>
      </c>
      <c r="BG525" s="154">
        <f>IF(N525="zákl. přenesená",J525,0)</f>
        <v>0</v>
      </c>
      <c r="BH525" s="154">
        <f>IF(N525="sníž. přenesená",J525,0)</f>
        <v>0</v>
      </c>
      <c r="BI525" s="154">
        <f>IF(N525="nulová",J525,0)</f>
        <v>0</v>
      </c>
      <c r="BJ525" s="18" t="s">
        <v>90</v>
      </c>
      <c r="BK525" s="154">
        <f>ROUND(I525*H525,2)</f>
        <v>0</v>
      </c>
      <c r="BL525" s="18" t="s">
        <v>373</v>
      </c>
      <c r="BM525" s="262" t="s">
        <v>901</v>
      </c>
    </row>
    <row r="526" spans="1:51" s="14" customFormat="1" ht="12">
      <c r="A526" s="14"/>
      <c r="B526" s="286"/>
      <c r="C526" s="287"/>
      <c r="D526" s="265" t="s">
        <v>206</v>
      </c>
      <c r="E526" s="288" t="s">
        <v>1</v>
      </c>
      <c r="F526" s="289" t="s">
        <v>663</v>
      </c>
      <c r="G526" s="287"/>
      <c r="H526" s="288" t="s">
        <v>1</v>
      </c>
      <c r="I526" s="290"/>
      <c r="J526" s="287"/>
      <c r="K526" s="287"/>
      <c r="L526" s="291"/>
      <c r="M526" s="292"/>
      <c r="N526" s="293"/>
      <c r="O526" s="293"/>
      <c r="P526" s="293"/>
      <c r="Q526" s="293"/>
      <c r="R526" s="293"/>
      <c r="S526" s="293"/>
      <c r="T526" s="29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95" t="s">
        <v>206</v>
      </c>
      <c r="AU526" s="295" t="s">
        <v>90</v>
      </c>
      <c r="AV526" s="14" t="s">
        <v>90</v>
      </c>
      <c r="AW526" s="14" t="s">
        <v>35</v>
      </c>
      <c r="AX526" s="14" t="s">
        <v>82</v>
      </c>
      <c r="AY526" s="295" t="s">
        <v>198</v>
      </c>
    </row>
    <row r="527" spans="1:51" s="13" customFormat="1" ht="12">
      <c r="A527" s="13"/>
      <c r="B527" s="263"/>
      <c r="C527" s="264"/>
      <c r="D527" s="265" t="s">
        <v>206</v>
      </c>
      <c r="E527" s="266" t="s">
        <v>1</v>
      </c>
      <c r="F527" s="267" t="s">
        <v>664</v>
      </c>
      <c r="G527" s="264"/>
      <c r="H527" s="268">
        <v>200.49</v>
      </c>
      <c r="I527" s="269"/>
      <c r="J527" s="264"/>
      <c r="K527" s="264"/>
      <c r="L527" s="270"/>
      <c r="M527" s="271"/>
      <c r="N527" s="272"/>
      <c r="O527" s="272"/>
      <c r="P527" s="272"/>
      <c r="Q527" s="272"/>
      <c r="R527" s="272"/>
      <c r="S527" s="272"/>
      <c r="T527" s="27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74" t="s">
        <v>206</v>
      </c>
      <c r="AU527" s="274" t="s">
        <v>90</v>
      </c>
      <c r="AV527" s="13" t="s">
        <v>92</v>
      </c>
      <c r="AW527" s="13" t="s">
        <v>35</v>
      </c>
      <c r="AX527" s="13" t="s">
        <v>82</v>
      </c>
      <c r="AY527" s="274" t="s">
        <v>198</v>
      </c>
    </row>
    <row r="528" spans="1:51" s="14" customFormat="1" ht="12">
      <c r="A528" s="14"/>
      <c r="B528" s="286"/>
      <c r="C528" s="287"/>
      <c r="D528" s="265" t="s">
        <v>206</v>
      </c>
      <c r="E528" s="288" t="s">
        <v>1</v>
      </c>
      <c r="F528" s="289" t="s">
        <v>665</v>
      </c>
      <c r="G528" s="287"/>
      <c r="H528" s="288" t="s">
        <v>1</v>
      </c>
      <c r="I528" s="290"/>
      <c r="J528" s="287"/>
      <c r="K528" s="287"/>
      <c r="L528" s="291"/>
      <c r="M528" s="292"/>
      <c r="N528" s="293"/>
      <c r="O528" s="293"/>
      <c r="P528" s="293"/>
      <c r="Q528" s="293"/>
      <c r="R528" s="293"/>
      <c r="S528" s="293"/>
      <c r="T528" s="29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95" t="s">
        <v>206</v>
      </c>
      <c r="AU528" s="295" t="s">
        <v>90</v>
      </c>
      <c r="AV528" s="14" t="s">
        <v>90</v>
      </c>
      <c r="AW528" s="14" t="s">
        <v>35</v>
      </c>
      <c r="AX528" s="14" t="s">
        <v>82</v>
      </c>
      <c r="AY528" s="295" t="s">
        <v>198</v>
      </c>
    </row>
    <row r="529" spans="1:51" s="13" customFormat="1" ht="12">
      <c r="A529" s="13"/>
      <c r="B529" s="263"/>
      <c r="C529" s="264"/>
      <c r="D529" s="265" t="s">
        <v>206</v>
      </c>
      <c r="E529" s="266" t="s">
        <v>1</v>
      </c>
      <c r="F529" s="267" t="s">
        <v>492</v>
      </c>
      <c r="G529" s="264"/>
      <c r="H529" s="268">
        <v>-12.3</v>
      </c>
      <c r="I529" s="269"/>
      <c r="J529" s="264"/>
      <c r="K529" s="264"/>
      <c r="L529" s="270"/>
      <c r="M529" s="271"/>
      <c r="N529" s="272"/>
      <c r="O529" s="272"/>
      <c r="P529" s="272"/>
      <c r="Q529" s="272"/>
      <c r="R529" s="272"/>
      <c r="S529" s="272"/>
      <c r="T529" s="27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74" t="s">
        <v>206</v>
      </c>
      <c r="AU529" s="274" t="s">
        <v>90</v>
      </c>
      <c r="AV529" s="13" t="s">
        <v>92</v>
      </c>
      <c r="AW529" s="13" t="s">
        <v>35</v>
      </c>
      <c r="AX529" s="13" t="s">
        <v>82</v>
      </c>
      <c r="AY529" s="274" t="s">
        <v>198</v>
      </c>
    </row>
    <row r="530" spans="1:51" s="14" customFormat="1" ht="12">
      <c r="A530" s="14"/>
      <c r="B530" s="286"/>
      <c r="C530" s="287"/>
      <c r="D530" s="265" t="s">
        <v>206</v>
      </c>
      <c r="E530" s="288" t="s">
        <v>1</v>
      </c>
      <c r="F530" s="289" t="s">
        <v>666</v>
      </c>
      <c r="G530" s="287"/>
      <c r="H530" s="288" t="s">
        <v>1</v>
      </c>
      <c r="I530" s="290"/>
      <c r="J530" s="287"/>
      <c r="K530" s="287"/>
      <c r="L530" s="291"/>
      <c r="M530" s="292"/>
      <c r="N530" s="293"/>
      <c r="O530" s="293"/>
      <c r="P530" s="293"/>
      <c r="Q530" s="293"/>
      <c r="R530" s="293"/>
      <c r="S530" s="293"/>
      <c r="T530" s="29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95" t="s">
        <v>206</v>
      </c>
      <c r="AU530" s="295" t="s">
        <v>90</v>
      </c>
      <c r="AV530" s="14" t="s">
        <v>90</v>
      </c>
      <c r="AW530" s="14" t="s">
        <v>35</v>
      </c>
      <c r="AX530" s="14" t="s">
        <v>82</v>
      </c>
      <c r="AY530" s="295" t="s">
        <v>198</v>
      </c>
    </row>
    <row r="531" spans="1:51" s="13" customFormat="1" ht="12">
      <c r="A531" s="13"/>
      <c r="B531" s="263"/>
      <c r="C531" s="264"/>
      <c r="D531" s="265" t="s">
        <v>206</v>
      </c>
      <c r="E531" s="266" t="s">
        <v>1</v>
      </c>
      <c r="F531" s="267" t="s">
        <v>667</v>
      </c>
      <c r="G531" s="264"/>
      <c r="H531" s="268">
        <v>7.88</v>
      </c>
      <c r="I531" s="269"/>
      <c r="J531" s="264"/>
      <c r="K531" s="264"/>
      <c r="L531" s="270"/>
      <c r="M531" s="271"/>
      <c r="N531" s="272"/>
      <c r="O531" s="272"/>
      <c r="P531" s="272"/>
      <c r="Q531" s="272"/>
      <c r="R531" s="272"/>
      <c r="S531" s="272"/>
      <c r="T531" s="27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74" t="s">
        <v>206</v>
      </c>
      <c r="AU531" s="274" t="s">
        <v>90</v>
      </c>
      <c r="AV531" s="13" t="s">
        <v>92</v>
      </c>
      <c r="AW531" s="13" t="s">
        <v>35</v>
      </c>
      <c r="AX531" s="13" t="s">
        <v>82</v>
      </c>
      <c r="AY531" s="274" t="s">
        <v>198</v>
      </c>
    </row>
    <row r="532" spans="1:51" s="14" customFormat="1" ht="12">
      <c r="A532" s="14"/>
      <c r="B532" s="286"/>
      <c r="C532" s="287"/>
      <c r="D532" s="265" t="s">
        <v>206</v>
      </c>
      <c r="E532" s="288" t="s">
        <v>1</v>
      </c>
      <c r="F532" s="289" t="s">
        <v>902</v>
      </c>
      <c r="G532" s="287"/>
      <c r="H532" s="288" t="s">
        <v>1</v>
      </c>
      <c r="I532" s="290"/>
      <c r="J532" s="287"/>
      <c r="K532" s="287"/>
      <c r="L532" s="291"/>
      <c r="M532" s="292"/>
      <c r="N532" s="293"/>
      <c r="O532" s="293"/>
      <c r="P532" s="293"/>
      <c r="Q532" s="293"/>
      <c r="R532" s="293"/>
      <c r="S532" s="293"/>
      <c r="T532" s="29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95" t="s">
        <v>206</v>
      </c>
      <c r="AU532" s="295" t="s">
        <v>90</v>
      </c>
      <c r="AV532" s="14" t="s">
        <v>90</v>
      </c>
      <c r="AW532" s="14" t="s">
        <v>35</v>
      </c>
      <c r="AX532" s="14" t="s">
        <v>82</v>
      </c>
      <c r="AY532" s="295" t="s">
        <v>198</v>
      </c>
    </row>
    <row r="533" spans="1:51" s="13" customFormat="1" ht="12">
      <c r="A533" s="13"/>
      <c r="B533" s="263"/>
      <c r="C533" s="264"/>
      <c r="D533" s="265" t="s">
        <v>206</v>
      </c>
      <c r="E533" s="266" t="s">
        <v>1</v>
      </c>
      <c r="F533" s="267" t="s">
        <v>903</v>
      </c>
      <c r="G533" s="264"/>
      <c r="H533" s="268">
        <v>57.6</v>
      </c>
      <c r="I533" s="269"/>
      <c r="J533" s="264"/>
      <c r="K533" s="264"/>
      <c r="L533" s="270"/>
      <c r="M533" s="271"/>
      <c r="N533" s="272"/>
      <c r="O533" s="272"/>
      <c r="P533" s="272"/>
      <c r="Q533" s="272"/>
      <c r="R533" s="272"/>
      <c r="S533" s="272"/>
      <c r="T533" s="27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74" t="s">
        <v>206</v>
      </c>
      <c r="AU533" s="274" t="s">
        <v>90</v>
      </c>
      <c r="AV533" s="13" t="s">
        <v>92</v>
      </c>
      <c r="AW533" s="13" t="s">
        <v>35</v>
      </c>
      <c r="AX533" s="13" t="s">
        <v>82</v>
      </c>
      <c r="AY533" s="274" t="s">
        <v>198</v>
      </c>
    </row>
    <row r="534" spans="1:51" s="15" customFormat="1" ht="12">
      <c r="A534" s="15"/>
      <c r="B534" s="296"/>
      <c r="C534" s="297"/>
      <c r="D534" s="265" t="s">
        <v>206</v>
      </c>
      <c r="E534" s="298" t="s">
        <v>1</v>
      </c>
      <c r="F534" s="299" t="s">
        <v>238</v>
      </c>
      <c r="G534" s="297"/>
      <c r="H534" s="300">
        <v>253.67</v>
      </c>
      <c r="I534" s="301"/>
      <c r="J534" s="297"/>
      <c r="K534" s="297"/>
      <c r="L534" s="302"/>
      <c r="M534" s="303"/>
      <c r="N534" s="304"/>
      <c r="O534" s="304"/>
      <c r="P534" s="304"/>
      <c r="Q534" s="304"/>
      <c r="R534" s="304"/>
      <c r="S534" s="304"/>
      <c r="T534" s="30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306" t="s">
        <v>206</v>
      </c>
      <c r="AU534" s="306" t="s">
        <v>90</v>
      </c>
      <c r="AV534" s="15" t="s">
        <v>204</v>
      </c>
      <c r="AW534" s="15" t="s">
        <v>35</v>
      </c>
      <c r="AX534" s="15" t="s">
        <v>90</v>
      </c>
      <c r="AY534" s="306" t="s">
        <v>198</v>
      </c>
    </row>
    <row r="535" spans="1:65" s="2" customFormat="1" ht="16.5" customHeight="1">
      <c r="A535" s="41"/>
      <c r="B535" s="42"/>
      <c r="C535" s="250" t="s">
        <v>904</v>
      </c>
      <c r="D535" s="250" t="s">
        <v>200</v>
      </c>
      <c r="E535" s="251" t="s">
        <v>905</v>
      </c>
      <c r="F535" s="252" t="s">
        <v>906</v>
      </c>
      <c r="G535" s="253" t="s">
        <v>203</v>
      </c>
      <c r="H535" s="254">
        <v>253.67</v>
      </c>
      <c r="I535" s="255"/>
      <c r="J535" s="256">
        <f>ROUND(I535*H535,2)</f>
        <v>0</v>
      </c>
      <c r="K535" s="257"/>
      <c r="L535" s="44"/>
      <c r="M535" s="258" t="s">
        <v>1</v>
      </c>
      <c r="N535" s="259" t="s">
        <v>47</v>
      </c>
      <c r="O535" s="94"/>
      <c r="P535" s="260">
        <f>O535*H535</f>
        <v>0</v>
      </c>
      <c r="Q535" s="260">
        <v>0</v>
      </c>
      <c r="R535" s="260">
        <f>Q535*H535</f>
        <v>0</v>
      </c>
      <c r="S535" s="260">
        <v>0</v>
      </c>
      <c r="T535" s="261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62" t="s">
        <v>373</v>
      </c>
      <c r="AT535" s="262" t="s">
        <v>200</v>
      </c>
      <c r="AU535" s="262" t="s">
        <v>90</v>
      </c>
      <c r="AY535" s="18" t="s">
        <v>198</v>
      </c>
      <c r="BE535" s="154">
        <f>IF(N535="základní",J535,0)</f>
        <v>0</v>
      </c>
      <c r="BF535" s="154">
        <f>IF(N535="snížená",J535,0)</f>
        <v>0</v>
      </c>
      <c r="BG535" s="154">
        <f>IF(N535="zákl. přenesená",J535,0)</f>
        <v>0</v>
      </c>
      <c r="BH535" s="154">
        <f>IF(N535="sníž. přenesená",J535,0)</f>
        <v>0</v>
      </c>
      <c r="BI535" s="154">
        <f>IF(N535="nulová",J535,0)</f>
        <v>0</v>
      </c>
      <c r="BJ535" s="18" t="s">
        <v>90</v>
      </c>
      <c r="BK535" s="154">
        <f>ROUND(I535*H535,2)</f>
        <v>0</v>
      </c>
      <c r="BL535" s="18" t="s">
        <v>373</v>
      </c>
      <c r="BM535" s="262" t="s">
        <v>907</v>
      </c>
    </row>
    <row r="536" spans="1:65" s="2" customFormat="1" ht="21.75" customHeight="1">
      <c r="A536" s="41"/>
      <c r="B536" s="42"/>
      <c r="C536" s="250" t="s">
        <v>908</v>
      </c>
      <c r="D536" s="250" t="s">
        <v>200</v>
      </c>
      <c r="E536" s="251" t="s">
        <v>909</v>
      </c>
      <c r="F536" s="252" t="s">
        <v>910</v>
      </c>
      <c r="G536" s="253" t="s">
        <v>203</v>
      </c>
      <c r="H536" s="254">
        <v>253.67</v>
      </c>
      <c r="I536" s="255"/>
      <c r="J536" s="256">
        <f>ROUND(I536*H536,2)</f>
        <v>0</v>
      </c>
      <c r="K536" s="257"/>
      <c r="L536" s="44"/>
      <c r="M536" s="258" t="s">
        <v>1</v>
      </c>
      <c r="N536" s="259" t="s">
        <v>47</v>
      </c>
      <c r="O536" s="94"/>
      <c r="P536" s="260">
        <f>O536*H536</f>
        <v>0</v>
      </c>
      <c r="Q536" s="260">
        <v>0</v>
      </c>
      <c r="R536" s="260">
        <f>Q536*H536</f>
        <v>0</v>
      </c>
      <c r="S536" s="260">
        <v>0</v>
      </c>
      <c r="T536" s="261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62" t="s">
        <v>373</v>
      </c>
      <c r="AT536" s="262" t="s">
        <v>200</v>
      </c>
      <c r="AU536" s="262" t="s">
        <v>90</v>
      </c>
      <c r="AY536" s="18" t="s">
        <v>198</v>
      </c>
      <c r="BE536" s="154">
        <f>IF(N536="základní",J536,0)</f>
        <v>0</v>
      </c>
      <c r="BF536" s="154">
        <f>IF(N536="snížená",J536,0)</f>
        <v>0</v>
      </c>
      <c r="BG536" s="154">
        <f>IF(N536="zákl. přenesená",J536,0)</f>
        <v>0</v>
      </c>
      <c r="BH536" s="154">
        <f>IF(N536="sníž. přenesená",J536,0)</f>
        <v>0</v>
      </c>
      <c r="BI536" s="154">
        <f>IF(N536="nulová",J536,0)</f>
        <v>0</v>
      </c>
      <c r="BJ536" s="18" t="s">
        <v>90</v>
      </c>
      <c r="BK536" s="154">
        <f>ROUND(I536*H536,2)</f>
        <v>0</v>
      </c>
      <c r="BL536" s="18" t="s">
        <v>373</v>
      </c>
      <c r="BM536" s="262" t="s">
        <v>911</v>
      </c>
    </row>
    <row r="537" spans="1:65" s="2" customFormat="1" ht="37.8" customHeight="1">
      <c r="A537" s="41"/>
      <c r="B537" s="42"/>
      <c r="C537" s="250" t="s">
        <v>912</v>
      </c>
      <c r="D537" s="250" t="s">
        <v>200</v>
      </c>
      <c r="E537" s="251" t="s">
        <v>913</v>
      </c>
      <c r="F537" s="252" t="s">
        <v>914</v>
      </c>
      <c r="G537" s="253" t="s">
        <v>203</v>
      </c>
      <c r="H537" s="254">
        <v>87.3</v>
      </c>
      <c r="I537" s="255"/>
      <c r="J537" s="256">
        <f>ROUND(I537*H537,2)</f>
        <v>0</v>
      </c>
      <c r="K537" s="257"/>
      <c r="L537" s="44"/>
      <c r="M537" s="258" t="s">
        <v>1</v>
      </c>
      <c r="N537" s="259" t="s">
        <v>47</v>
      </c>
      <c r="O537" s="94"/>
      <c r="P537" s="260">
        <f>O537*H537</f>
        <v>0</v>
      </c>
      <c r="Q537" s="260">
        <v>0</v>
      </c>
      <c r="R537" s="260">
        <f>Q537*H537</f>
        <v>0</v>
      </c>
      <c r="S537" s="260">
        <v>0</v>
      </c>
      <c r="T537" s="261">
        <f>S537*H537</f>
        <v>0</v>
      </c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R537" s="262" t="s">
        <v>373</v>
      </c>
      <c r="AT537" s="262" t="s">
        <v>200</v>
      </c>
      <c r="AU537" s="262" t="s">
        <v>90</v>
      </c>
      <c r="AY537" s="18" t="s">
        <v>198</v>
      </c>
      <c r="BE537" s="154">
        <f>IF(N537="základní",J537,0)</f>
        <v>0</v>
      </c>
      <c r="BF537" s="154">
        <f>IF(N537="snížená",J537,0)</f>
        <v>0</v>
      </c>
      <c r="BG537" s="154">
        <f>IF(N537="zákl. přenesená",J537,0)</f>
        <v>0</v>
      </c>
      <c r="BH537" s="154">
        <f>IF(N537="sníž. přenesená",J537,0)</f>
        <v>0</v>
      </c>
      <c r="BI537" s="154">
        <f>IF(N537="nulová",J537,0)</f>
        <v>0</v>
      </c>
      <c r="BJ537" s="18" t="s">
        <v>90</v>
      </c>
      <c r="BK537" s="154">
        <f>ROUND(I537*H537,2)</f>
        <v>0</v>
      </c>
      <c r="BL537" s="18" t="s">
        <v>373</v>
      </c>
      <c r="BM537" s="262" t="s">
        <v>915</v>
      </c>
    </row>
    <row r="538" spans="1:51" s="14" customFormat="1" ht="12">
      <c r="A538" s="14"/>
      <c r="B538" s="286"/>
      <c r="C538" s="287"/>
      <c r="D538" s="265" t="s">
        <v>206</v>
      </c>
      <c r="E538" s="288" t="s">
        <v>1</v>
      </c>
      <c r="F538" s="289" t="s">
        <v>527</v>
      </c>
      <c r="G538" s="287"/>
      <c r="H538" s="288" t="s">
        <v>1</v>
      </c>
      <c r="I538" s="290"/>
      <c r="J538" s="287"/>
      <c r="K538" s="287"/>
      <c r="L538" s="291"/>
      <c r="M538" s="292"/>
      <c r="N538" s="293"/>
      <c r="O538" s="293"/>
      <c r="P538" s="293"/>
      <c r="Q538" s="293"/>
      <c r="R538" s="293"/>
      <c r="S538" s="293"/>
      <c r="T538" s="29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95" t="s">
        <v>206</v>
      </c>
      <c r="AU538" s="295" t="s">
        <v>90</v>
      </c>
      <c r="AV538" s="14" t="s">
        <v>90</v>
      </c>
      <c r="AW538" s="14" t="s">
        <v>35</v>
      </c>
      <c r="AX538" s="14" t="s">
        <v>82</v>
      </c>
      <c r="AY538" s="295" t="s">
        <v>198</v>
      </c>
    </row>
    <row r="539" spans="1:51" s="13" customFormat="1" ht="12">
      <c r="A539" s="13"/>
      <c r="B539" s="263"/>
      <c r="C539" s="264"/>
      <c r="D539" s="265" t="s">
        <v>206</v>
      </c>
      <c r="E539" s="266" t="s">
        <v>1</v>
      </c>
      <c r="F539" s="267" t="s">
        <v>916</v>
      </c>
      <c r="G539" s="264"/>
      <c r="H539" s="268">
        <v>87.3</v>
      </c>
      <c r="I539" s="269"/>
      <c r="J539" s="264"/>
      <c r="K539" s="264"/>
      <c r="L539" s="270"/>
      <c r="M539" s="271"/>
      <c r="N539" s="272"/>
      <c r="O539" s="272"/>
      <c r="P539" s="272"/>
      <c r="Q539" s="272"/>
      <c r="R539" s="272"/>
      <c r="S539" s="272"/>
      <c r="T539" s="27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74" t="s">
        <v>206</v>
      </c>
      <c r="AU539" s="274" t="s">
        <v>90</v>
      </c>
      <c r="AV539" s="13" t="s">
        <v>92</v>
      </c>
      <c r="AW539" s="13" t="s">
        <v>35</v>
      </c>
      <c r="AX539" s="13" t="s">
        <v>90</v>
      </c>
      <c r="AY539" s="274" t="s">
        <v>198</v>
      </c>
    </row>
    <row r="540" spans="1:65" s="2" customFormat="1" ht="24.15" customHeight="1">
      <c r="A540" s="41"/>
      <c r="B540" s="42"/>
      <c r="C540" s="275" t="s">
        <v>917</v>
      </c>
      <c r="D540" s="275" t="s">
        <v>210</v>
      </c>
      <c r="E540" s="276" t="s">
        <v>918</v>
      </c>
      <c r="F540" s="277" t="s">
        <v>919</v>
      </c>
      <c r="G540" s="278" t="s">
        <v>920</v>
      </c>
      <c r="H540" s="279">
        <v>5</v>
      </c>
      <c r="I540" s="280"/>
      <c r="J540" s="281">
        <f>ROUND(I540*H540,2)</f>
        <v>0</v>
      </c>
      <c r="K540" s="282"/>
      <c r="L540" s="283"/>
      <c r="M540" s="284" t="s">
        <v>1</v>
      </c>
      <c r="N540" s="285" t="s">
        <v>47</v>
      </c>
      <c r="O540" s="94"/>
      <c r="P540" s="260">
        <f>O540*H540</f>
        <v>0</v>
      </c>
      <c r="Q540" s="260">
        <v>0.00525</v>
      </c>
      <c r="R540" s="260">
        <f>Q540*H540</f>
        <v>0.026250000000000002</v>
      </c>
      <c r="S540" s="260">
        <v>0</v>
      </c>
      <c r="T540" s="261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62" t="s">
        <v>788</v>
      </c>
      <c r="AT540" s="262" t="s">
        <v>210</v>
      </c>
      <c r="AU540" s="262" t="s">
        <v>90</v>
      </c>
      <c r="AY540" s="18" t="s">
        <v>198</v>
      </c>
      <c r="BE540" s="154">
        <f>IF(N540="základní",J540,0)</f>
        <v>0</v>
      </c>
      <c r="BF540" s="154">
        <f>IF(N540="snížená",J540,0)</f>
        <v>0</v>
      </c>
      <c r="BG540" s="154">
        <f>IF(N540="zákl. přenesená",J540,0)</f>
        <v>0</v>
      </c>
      <c r="BH540" s="154">
        <f>IF(N540="sníž. přenesená",J540,0)</f>
        <v>0</v>
      </c>
      <c r="BI540" s="154">
        <f>IF(N540="nulová",J540,0)</f>
        <v>0</v>
      </c>
      <c r="BJ540" s="18" t="s">
        <v>90</v>
      </c>
      <c r="BK540" s="154">
        <f>ROUND(I540*H540,2)</f>
        <v>0</v>
      </c>
      <c r="BL540" s="18" t="s">
        <v>373</v>
      </c>
      <c r="BM540" s="262" t="s">
        <v>921</v>
      </c>
    </row>
    <row r="541" spans="1:51" s="13" customFormat="1" ht="12">
      <c r="A541" s="13"/>
      <c r="B541" s="263"/>
      <c r="C541" s="264"/>
      <c r="D541" s="265" t="s">
        <v>206</v>
      </c>
      <c r="E541" s="266" t="s">
        <v>1</v>
      </c>
      <c r="F541" s="267" t="s">
        <v>585</v>
      </c>
      <c r="G541" s="264"/>
      <c r="H541" s="268">
        <v>5</v>
      </c>
      <c r="I541" s="269"/>
      <c r="J541" s="264"/>
      <c r="K541" s="264"/>
      <c r="L541" s="270"/>
      <c r="M541" s="271"/>
      <c r="N541" s="272"/>
      <c r="O541" s="272"/>
      <c r="P541" s="272"/>
      <c r="Q541" s="272"/>
      <c r="R541" s="272"/>
      <c r="S541" s="272"/>
      <c r="T541" s="27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74" t="s">
        <v>206</v>
      </c>
      <c r="AU541" s="274" t="s">
        <v>90</v>
      </c>
      <c r="AV541" s="13" t="s">
        <v>92</v>
      </c>
      <c r="AW541" s="13" t="s">
        <v>35</v>
      </c>
      <c r="AX541" s="13" t="s">
        <v>82</v>
      </c>
      <c r="AY541" s="274" t="s">
        <v>198</v>
      </c>
    </row>
    <row r="542" spans="1:51" s="15" customFormat="1" ht="12">
      <c r="A542" s="15"/>
      <c r="B542" s="296"/>
      <c r="C542" s="297"/>
      <c r="D542" s="265" t="s">
        <v>206</v>
      </c>
      <c r="E542" s="298" t="s">
        <v>1</v>
      </c>
      <c r="F542" s="299" t="s">
        <v>238</v>
      </c>
      <c r="G542" s="297"/>
      <c r="H542" s="300">
        <v>5</v>
      </c>
      <c r="I542" s="301"/>
      <c r="J542" s="297"/>
      <c r="K542" s="297"/>
      <c r="L542" s="302"/>
      <c r="M542" s="303"/>
      <c r="N542" s="304"/>
      <c r="O542" s="304"/>
      <c r="P542" s="304"/>
      <c r="Q542" s="304"/>
      <c r="R542" s="304"/>
      <c r="S542" s="304"/>
      <c r="T542" s="30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306" t="s">
        <v>206</v>
      </c>
      <c r="AU542" s="306" t="s">
        <v>90</v>
      </c>
      <c r="AV542" s="15" t="s">
        <v>204</v>
      </c>
      <c r="AW542" s="15" t="s">
        <v>35</v>
      </c>
      <c r="AX542" s="15" t="s">
        <v>90</v>
      </c>
      <c r="AY542" s="306" t="s">
        <v>198</v>
      </c>
    </row>
    <row r="543" spans="1:65" s="2" customFormat="1" ht="37.8" customHeight="1">
      <c r="A543" s="41"/>
      <c r="B543" s="42"/>
      <c r="C543" s="250" t="s">
        <v>922</v>
      </c>
      <c r="D543" s="250" t="s">
        <v>200</v>
      </c>
      <c r="E543" s="251" t="s">
        <v>923</v>
      </c>
      <c r="F543" s="252" t="s">
        <v>924</v>
      </c>
      <c r="G543" s="253" t="s">
        <v>203</v>
      </c>
      <c r="H543" s="254">
        <v>618.43</v>
      </c>
      <c r="I543" s="255"/>
      <c r="J543" s="256">
        <f>ROUND(I543*H543,2)</f>
        <v>0</v>
      </c>
      <c r="K543" s="257"/>
      <c r="L543" s="44"/>
      <c r="M543" s="258" t="s">
        <v>1</v>
      </c>
      <c r="N543" s="259" t="s">
        <v>47</v>
      </c>
      <c r="O543" s="94"/>
      <c r="P543" s="260">
        <f>O543*H543</f>
        <v>0</v>
      </c>
      <c r="Q543" s="260">
        <v>0</v>
      </c>
      <c r="R543" s="260">
        <f>Q543*H543</f>
        <v>0</v>
      </c>
      <c r="S543" s="260">
        <v>0</v>
      </c>
      <c r="T543" s="261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62" t="s">
        <v>373</v>
      </c>
      <c r="AT543" s="262" t="s">
        <v>200</v>
      </c>
      <c r="AU543" s="262" t="s">
        <v>90</v>
      </c>
      <c r="AY543" s="18" t="s">
        <v>198</v>
      </c>
      <c r="BE543" s="154">
        <f>IF(N543="základní",J543,0)</f>
        <v>0</v>
      </c>
      <c r="BF543" s="154">
        <f>IF(N543="snížená",J543,0)</f>
        <v>0</v>
      </c>
      <c r="BG543" s="154">
        <f>IF(N543="zákl. přenesená",J543,0)</f>
        <v>0</v>
      </c>
      <c r="BH543" s="154">
        <f>IF(N543="sníž. přenesená",J543,0)</f>
        <v>0</v>
      </c>
      <c r="BI543" s="154">
        <f>IF(N543="nulová",J543,0)</f>
        <v>0</v>
      </c>
      <c r="BJ543" s="18" t="s">
        <v>90</v>
      </c>
      <c r="BK543" s="154">
        <f>ROUND(I543*H543,2)</f>
        <v>0</v>
      </c>
      <c r="BL543" s="18" t="s">
        <v>373</v>
      </c>
      <c r="BM543" s="262" t="s">
        <v>925</v>
      </c>
    </row>
    <row r="544" spans="1:51" s="14" customFormat="1" ht="12">
      <c r="A544" s="14"/>
      <c r="B544" s="286"/>
      <c r="C544" s="287"/>
      <c r="D544" s="265" t="s">
        <v>206</v>
      </c>
      <c r="E544" s="288" t="s">
        <v>1</v>
      </c>
      <c r="F544" s="289" t="s">
        <v>663</v>
      </c>
      <c r="G544" s="287"/>
      <c r="H544" s="288" t="s">
        <v>1</v>
      </c>
      <c r="I544" s="290"/>
      <c r="J544" s="287"/>
      <c r="K544" s="287"/>
      <c r="L544" s="291"/>
      <c r="M544" s="292"/>
      <c r="N544" s="293"/>
      <c r="O544" s="293"/>
      <c r="P544" s="293"/>
      <c r="Q544" s="293"/>
      <c r="R544" s="293"/>
      <c r="S544" s="293"/>
      <c r="T544" s="29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95" t="s">
        <v>206</v>
      </c>
      <c r="AU544" s="295" t="s">
        <v>90</v>
      </c>
      <c r="AV544" s="14" t="s">
        <v>90</v>
      </c>
      <c r="AW544" s="14" t="s">
        <v>35</v>
      </c>
      <c r="AX544" s="14" t="s">
        <v>82</v>
      </c>
      <c r="AY544" s="295" t="s">
        <v>198</v>
      </c>
    </row>
    <row r="545" spans="1:51" s="13" customFormat="1" ht="12">
      <c r="A545" s="13"/>
      <c r="B545" s="263"/>
      <c r="C545" s="264"/>
      <c r="D545" s="265" t="s">
        <v>206</v>
      </c>
      <c r="E545" s="266" t="s">
        <v>1</v>
      </c>
      <c r="F545" s="267" t="s">
        <v>664</v>
      </c>
      <c r="G545" s="264"/>
      <c r="H545" s="268">
        <v>200.49</v>
      </c>
      <c r="I545" s="269"/>
      <c r="J545" s="264"/>
      <c r="K545" s="264"/>
      <c r="L545" s="270"/>
      <c r="M545" s="271"/>
      <c r="N545" s="272"/>
      <c r="O545" s="272"/>
      <c r="P545" s="272"/>
      <c r="Q545" s="272"/>
      <c r="R545" s="272"/>
      <c r="S545" s="272"/>
      <c r="T545" s="27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74" t="s">
        <v>206</v>
      </c>
      <c r="AU545" s="274" t="s">
        <v>90</v>
      </c>
      <c r="AV545" s="13" t="s">
        <v>92</v>
      </c>
      <c r="AW545" s="13" t="s">
        <v>35</v>
      </c>
      <c r="AX545" s="13" t="s">
        <v>82</v>
      </c>
      <c r="AY545" s="274" t="s">
        <v>198</v>
      </c>
    </row>
    <row r="546" spans="1:51" s="14" customFormat="1" ht="12">
      <c r="A546" s="14"/>
      <c r="B546" s="286"/>
      <c r="C546" s="287"/>
      <c r="D546" s="265" t="s">
        <v>206</v>
      </c>
      <c r="E546" s="288" t="s">
        <v>1</v>
      </c>
      <c r="F546" s="289" t="s">
        <v>665</v>
      </c>
      <c r="G546" s="287"/>
      <c r="H546" s="288" t="s">
        <v>1</v>
      </c>
      <c r="I546" s="290"/>
      <c r="J546" s="287"/>
      <c r="K546" s="287"/>
      <c r="L546" s="291"/>
      <c r="M546" s="292"/>
      <c r="N546" s="293"/>
      <c r="O546" s="293"/>
      <c r="P546" s="293"/>
      <c r="Q546" s="293"/>
      <c r="R546" s="293"/>
      <c r="S546" s="293"/>
      <c r="T546" s="29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95" t="s">
        <v>206</v>
      </c>
      <c r="AU546" s="295" t="s">
        <v>90</v>
      </c>
      <c r="AV546" s="14" t="s">
        <v>90</v>
      </c>
      <c r="AW546" s="14" t="s">
        <v>35</v>
      </c>
      <c r="AX546" s="14" t="s">
        <v>82</v>
      </c>
      <c r="AY546" s="295" t="s">
        <v>198</v>
      </c>
    </row>
    <row r="547" spans="1:51" s="13" customFormat="1" ht="12">
      <c r="A547" s="13"/>
      <c r="B547" s="263"/>
      <c r="C547" s="264"/>
      <c r="D547" s="265" t="s">
        <v>206</v>
      </c>
      <c r="E547" s="266" t="s">
        <v>1</v>
      </c>
      <c r="F547" s="267" t="s">
        <v>492</v>
      </c>
      <c r="G547" s="264"/>
      <c r="H547" s="268">
        <v>-12.3</v>
      </c>
      <c r="I547" s="269"/>
      <c r="J547" s="264"/>
      <c r="K547" s="264"/>
      <c r="L547" s="270"/>
      <c r="M547" s="271"/>
      <c r="N547" s="272"/>
      <c r="O547" s="272"/>
      <c r="P547" s="272"/>
      <c r="Q547" s="272"/>
      <c r="R547" s="272"/>
      <c r="S547" s="272"/>
      <c r="T547" s="27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74" t="s">
        <v>206</v>
      </c>
      <c r="AU547" s="274" t="s">
        <v>90</v>
      </c>
      <c r="AV547" s="13" t="s">
        <v>92</v>
      </c>
      <c r="AW547" s="13" t="s">
        <v>35</v>
      </c>
      <c r="AX547" s="13" t="s">
        <v>82</v>
      </c>
      <c r="AY547" s="274" t="s">
        <v>198</v>
      </c>
    </row>
    <row r="548" spans="1:51" s="14" customFormat="1" ht="12">
      <c r="A548" s="14"/>
      <c r="B548" s="286"/>
      <c r="C548" s="287"/>
      <c r="D548" s="265" t="s">
        <v>206</v>
      </c>
      <c r="E548" s="288" t="s">
        <v>1</v>
      </c>
      <c r="F548" s="289" t="s">
        <v>666</v>
      </c>
      <c r="G548" s="287"/>
      <c r="H548" s="288" t="s">
        <v>1</v>
      </c>
      <c r="I548" s="290"/>
      <c r="J548" s="287"/>
      <c r="K548" s="287"/>
      <c r="L548" s="291"/>
      <c r="M548" s="292"/>
      <c r="N548" s="293"/>
      <c r="O548" s="293"/>
      <c r="P548" s="293"/>
      <c r="Q548" s="293"/>
      <c r="R548" s="293"/>
      <c r="S548" s="293"/>
      <c r="T548" s="29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95" t="s">
        <v>206</v>
      </c>
      <c r="AU548" s="295" t="s">
        <v>90</v>
      </c>
      <c r="AV548" s="14" t="s">
        <v>90</v>
      </c>
      <c r="AW548" s="14" t="s">
        <v>35</v>
      </c>
      <c r="AX548" s="14" t="s">
        <v>82</v>
      </c>
      <c r="AY548" s="295" t="s">
        <v>198</v>
      </c>
    </row>
    <row r="549" spans="1:51" s="13" customFormat="1" ht="12">
      <c r="A549" s="13"/>
      <c r="B549" s="263"/>
      <c r="C549" s="264"/>
      <c r="D549" s="265" t="s">
        <v>206</v>
      </c>
      <c r="E549" s="266" t="s">
        <v>1</v>
      </c>
      <c r="F549" s="267" t="s">
        <v>667</v>
      </c>
      <c r="G549" s="264"/>
      <c r="H549" s="268">
        <v>7.88</v>
      </c>
      <c r="I549" s="269"/>
      <c r="J549" s="264"/>
      <c r="K549" s="264"/>
      <c r="L549" s="270"/>
      <c r="M549" s="271"/>
      <c r="N549" s="272"/>
      <c r="O549" s="272"/>
      <c r="P549" s="272"/>
      <c r="Q549" s="272"/>
      <c r="R549" s="272"/>
      <c r="S549" s="272"/>
      <c r="T549" s="27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74" t="s">
        <v>206</v>
      </c>
      <c r="AU549" s="274" t="s">
        <v>90</v>
      </c>
      <c r="AV549" s="13" t="s">
        <v>92</v>
      </c>
      <c r="AW549" s="13" t="s">
        <v>35</v>
      </c>
      <c r="AX549" s="13" t="s">
        <v>82</v>
      </c>
      <c r="AY549" s="274" t="s">
        <v>198</v>
      </c>
    </row>
    <row r="550" spans="1:51" s="14" customFormat="1" ht="12">
      <c r="A550" s="14"/>
      <c r="B550" s="286"/>
      <c r="C550" s="287"/>
      <c r="D550" s="265" t="s">
        <v>206</v>
      </c>
      <c r="E550" s="288" t="s">
        <v>1</v>
      </c>
      <c r="F550" s="289" t="s">
        <v>902</v>
      </c>
      <c r="G550" s="287"/>
      <c r="H550" s="288" t="s">
        <v>1</v>
      </c>
      <c r="I550" s="290"/>
      <c r="J550" s="287"/>
      <c r="K550" s="287"/>
      <c r="L550" s="291"/>
      <c r="M550" s="292"/>
      <c r="N550" s="293"/>
      <c r="O550" s="293"/>
      <c r="P550" s="293"/>
      <c r="Q550" s="293"/>
      <c r="R550" s="293"/>
      <c r="S550" s="293"/>
      <c r="T550" s="29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95" t="s">
        <v>206</v>
      </c>
      <c r="AU550" s="295" t="s">
        <v>90</v>
      </c>
      <c r="AV550" s="14" t="s">
        <v>90</v>
      </c>
      <c r="AW550" s="14" t="s">
        <v>35</v>
      </c>
      <c r="AX550" s="14" t="s">
        <v>82</v>
      </c>
      <c r="AY550" s="295" t="s">
        <v>198</v>
      </c>
    </row>
    <row r="551" spans="1:51" s="13" customFormat="1" ht="12">
      <c r="A551" s="13"/>
      <c r="B551" s="263"/>
      <c r="C551" s="264"/>
      <c r="D551" s="265" t="s">
        <v>206</v>
      </c>
      <c r="E551" s="266" t="s">
        <v>1</v>
      </c>
      <c r="F551" s="267" t="s">
        <v>903</v>
      </c>
      <c r="G551" s="264"/>
      <c r="H551" s="268">
        <v>57.6</v>
      </c>
      <c r="I551" s="269"/>
      <c r="J551" s="264"/>
      <c r="K551" s="264"/>
      <c r="L551" s="270"/>
      <c r="M551" s="271"/>
      <c r="N551" s="272"/>
      <c r="O551" s="272"/>
      <c r="P551" s="272"/>
      <c r="Q551" s="272"/>
      <c r="R551" s="272"/>
      <c r="S551" s="272"/>
      <c r="T551" s="27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74" t="s">
        <v>206</v>
      </c>
      <c r="AU551" s="274" t="s">
        <v>90</v>
      </c>
      <c r="AV551" s="13" t="s">
        <v>92</v>
      </c>
      <c r="AW551" s="13" t="s">
        <v>35</v>
      </c>
      <c r="AX551" s="13" t="s">
        <v>82</v>
      </c>
      <c r="AY551" s="274" t="s">
        <v>198</v>
      </c>
    </row>
    <row r="552" spans="1:51" s="14" customFormat="1" ht="12">
      <c r="A552" s="14"/>
      <c r="B552" s="286"/>
      <c r="C552" s="287"/>
      <c r="D552" s="265" t="s">
        <v>206</v>
      </c>
      <c r="E552" s="288" t="s">
        <v>1</v>
      </c>
      <c r="F552" s="289" t="s">
        <v>926</v>
      </c>
      <c r="G552" s="287"/>
      <c r="H552" s="288" t="s">
        <v>1</v>
      </c>
      <c r="I552" s="290"/>
      <c r="J552" s="287"/>
      <c r="K552" s="287"/>
      <c r="L552" s="291"/>
      <c r="M552" s="292"/>
      <c r="N552" s="293"/>
      <c r="O552" s="293"/>
      <c r="P552" s="293"/>
      <c r="Q552" s="293"/>
      <c r="R552" s="293"/>
      <c r="S552" s="293"/>
      <c r="T552" s="29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95" t="s">
        <v>206</v>
      </c>
      <c r="AU552" s="295" t="s">
        <v>90</v>
      </c>
      <c r="AV552" s="14" t="s">
        <v>90</v>
      </c>
      <c r="AW552" s="14" t="s">
        <v>35</v>
      </c>
      <c r="AX552" s="14" t="s">
        <v>82</v>
      </c>
      <c r="AY552" s="295" t="s">
        <v>198</v>
      </c>
    </row>
    <row r="553" spans="1:51" s="13" customFormat="1" ht="12">
      <c r="A553" s="13"/>
      <c r="B553" s="263"/>
      <c r="C553" s="264"/>
      <c r="D553" s="265" t="s">
        <v>206</v>
      </c>
      <c r="E553" s="266" t="s">
        <v>1</v>
      </c>
      <c r="F553" s="267" t="s">
        <v>927</v>
      </c>
      <c r="G553" s="264"/>
      <c r="H553" s="268">
        <v>364.76</v>
      </c>
      <c r="I553" s="269"/>
      <c r="J553" s="264"/>
      <c r="K553" s="264"/>
      <c r="L553" s="270"/>
      <c r="M553" s="271"/>
      <c r="N553" s="272"/>
      <c r="O553" s="272"/>
      <c r="P553" s="272"/>
      <c r="Q553" s="272"/>
      <c r="R553" s="272"/>
      <c r="S553" s="272"/>
      <c r="T553" s="27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74" t="s">
        <v>206</v>
      </c>
      <c r="AU553" s="274" t="s">
        <v>90</v>
      </c>
      <c r="AV553" s="13" t="s">
        <v>92</v>
      </c>
      <c r="AW553" s="13" t="s">
        <v>35</v>
      </c>
      <c r="AX553" s="13" t="s">
        <v>82</v>
      </c>
      <c r="AY553" s="274" t="s">
        <v>198</v>
      </c>
    </row>
    <row r="554" spans="1:51" s="15" customFormat="1" ht="12">
      <c r="A554" s="15"/>
      <c r="B554" s="296"/>
      <c r="C554" s="297"/>
      <c r="D554" s="265" t="s">
        <v>206</v>
      </c>
      <c r="E554" s="298" t="s">
        <v>1</v>
      </c>
      <c r="F554" s="299" t="s">
        <v>238</v>
      </c>
      <c r="G554" s="297"/>
      <c r="H554" s="300">
        <v>618.43</v>
      </c>
      <c r="I554" s="301"/>
      <c r="J554" s="297"/>
      <c r="K554" s="297"/>
      <c r="L554" s="302"/>
      <c r="M554" s="303"/>
      <c r="N554" s="304"/>
      <c r="O554" s="304"/>
      <c r="P554" s="304"/>
      <c r="Q554" s="304"/>
      <c r="R554" s="304"/>
      <c r="S554" s="304"/>
      <c r="T554" s="30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306" t="s">
        <v>206</v>
      </c>
      <c r="AU554" s="306" t="s">
        <v>90</v>
      </c>
      <c r="AV554" s="15" t="s">
        <v>204</v>
      </c>
      <c r="AW554" s="15" t="s">
        <v>35</v>
      </c>
      <c r="AX554" s="15" t="s">
        <v>90</v>
      </c>
      <c r="AY554" s="306" t="s">
        <v>198</v>
      </c>
    </row>
    <row r="555" spans="1:65" s="2" customFormat="1" ht="37.8" customHeight="1">
      <c r="A555" s="41"/>
      <c r="B555" s="42"/>
      <c r="C555" s="250" t="s">
        <v>928</v>
      </c>
      <c r="D555" s="250" t="s">
        <v>200</v>
      </c>
      <c r="E555" s="251" t="s">
        <v>929</v>
      </c>
      <c r="F555" s="252" t="s">
        <v>930</v>
      </c>
      <c r="G555" s="253" t="s">
        <v>203</v>
      </c>
      <c r="H555" s="254">
        <v>43.65</v>
      </c>
      <c r="I555" s="255"/>
      <c r="J555" s="256">
        <f>ROUND(I555*H555,2)</f>
        <v>0</v>
      </c>
      <c r="K555" s="257"/>
      <c r="L555" s="44"/>
      <c r="M555" s="258" t="s">
        <v>1</v>
      </c>
      <c r="N555" s="259" t="s">
        <v>47</v>
      </c>
      <c r="O555" s="94"/>
      <c r="P555" s="260">
        <f>O555*H555</f>
        <v>0</v>
      </c>
      <c r="Q555" s="260">
        <v>0</v>
      </c>
      <c r="R555" s="260">
        <f>Q555*H555</f>
        <v>0</v>
      </c>
      <c r="S555" s="260">
        <v>0</v>
      </c>
      <c r="T555" s="261">
        <f>S555*H555</f>
        <v>0</v>
      </c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R555" s="262" t="s">
        <v>373</v>
      </c>
      <c r="AT555" s="262" t="s">
        <v>200</v>
      </c>
      <c r="AU555" s="262" t="s">
        <v>90</v>
      </c>
      <c r="AY555" s="18" t="s">
        <v>198</v>
      </c>
      <c r="BE555" s="154">
        <f>IF(N555="základní",J555,0)</f>
        <v>0</v>
      </c>
      <c r="BF555" s="154">
        <f>IF(N555="snížená",J555,0)</f>
        <v>0</v>
      </c>
      <c r="BG555" s="154">
        <f>IF(N555="zákl. přenesená",J555,0)</f>
        <v>0</v>
      </c>
      <c r="BH555" s="154">
        <f>IF(N555="sníž. přenesená",J555,0)</f>
        <v>0</v>
      </c>
      <c r="BI555" s="154">
        <f>IF(N555="nulová",J555,0)</f>
        <v>0</v>
      </c>
      <c r="BJ555" s="18" t="s">
        <v>90</v>
      </c>
      <c r="BK555" s="154">
        <f>ROUND(I555*H555,2)</f>
        <v>0</v>
      </c>
      <c r="BL555" s="18" t="s">
        <v>373</v>
      </c>
      <c r="BM555" s="262" t="s">
        <v>931</v>
      </c>
    </row>
    <row r="556" spans="1:51" s="14" customFormat="1" ht="12">
      <c r="A556" s="14"/>
      <c r="B556" s="286"/>
      <c r="C556" s="287"/>
      <c r="D556" s="265" t="s">
        <v>206</v>
      </c>
      <c r="E556" s="288" t="s">
        <v>1</v>
      </c>
      <c r="F556" s="289" t="s">
        <v>527</v>
      </c>
      <c r="G556" s="287"/>
      <c r="H556" s="288" t="s">
        <v>1</v>
      </c>
      <c r="I556" s="290"/>
      <c r="J556" s="287"/>
      <c r="K556" s="287"/>
      <c r="L556" s="291"/>
      <c r="M556" s="292"/>
      <c r="N556" s="293"/>
      <c r="O556" s="293"/>
      <c r="P556" s="293"/>
      <c r="Q556" s="293"/>
      <c r="R556" s="293"/>
      <c r="S556" s="293"/>
      <c r="T556" s="29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95" t="s">
        <v>206</v>
      </c>
      <c r="AU556" s="295" t="s">
        <v>90</v>
      </c>
      <c r="AV556" s="14" t="s">
        <v>90</v>
      </c>
      <c r="AW556" s="14" t="s">
        <v>35</v>
      </c>
      <c r="AX556" s="14" t="s">
        <v>82</v>
      </c>
      <c r="AY556" s="295" t="s">
        <v>198</v>
      </c>
    </row>
    <row r="557" spans="1:51" s="13" customFormat="1" ht="12">
      <c r="A557" s="13"/>
      <c r="B557" s="263"/>
      <c r="C557" s="264"/>
      <c r="D557" s="265" t="s">
        <v>206</v>
      </c>
      <c r="E557" s="266" t="s">
        <v>1</v>
      </c>
      <c r="F557" s="267" t="s">
        <v>528</v>
      </c>
      <c r="G557" s="264"/>
      <c r="H557" s="268">
        <v>43.65</v>
      </c>
      <c r="I557" s="269"/>
      <c r="J557" s="264"/>
      <c r="K557" s="264"/>
      <c r="L557" s="270"/>
      <c r="M557" s="271"/>
      <c r="N557" s="272"/>
      <c r="O557" s="272"/>
      <c r="P557" s="272"/>
      <c r="Q557" s="272"/>
      <c r="R557" s="272"/>
      <c r="S557" s="272"/>
      <c r="T557" s="27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74" t="s">
        <v>206</v>
      </c>
      <c r="AU557" s="274" t="s">
        <v>90</v>
      </c>
      <c r="AV557" s="13" t="s">
        <v>92</v>
      </c>
      <c r="AW557" s="13" t="s">
        <v>35</v>
      </c>
      <c r="AX557" s="13" t="s">
        <v>90</v>
      </c>
      <c r="AY557" s="274" t="s">
        <v>198</v>
      </c>
    </row>
    <row r="558" spans="1:65" s="2" customFormat="1" ht="24.15" customHeight="1">
      <c r="A558" s="41"/>
      <c r="B558" s="42"/>
      <c r="C558" s="275" t="s">
        <v>932</v>
      </c>
      <c r="D558" s="275" t="s">
        <v>210</v>
      </c>
      <c r="E558" s="276" t="s">
        <v>933</v>
      </c>
      <c r="F558" s="277" t="s">
        <v>934</v>
      </c>
      <c r="G558" s="278" t="s">
        <v>551</v>
      </c>
      <c r="H558" s="279">
        <v>14.405</v>
      </c>
      <c r="I558" s="280"/>
      <c r="J558" s="281">
        <f>ROUND(I558*H558,2)</f>
        <v>0</v>
      </c>
      <c r="K558" s="282"/>
      <c r="L558" s="283"/>
      <c r="M558" s="284" t="s">
        <v>1</v>
      </c>
      <c r="N558" s="285" t="s">
        <v>47</v>
      </c>
      <c r="O558" s="94"/>
      <c r="P558" s="260">
        <f>O558*H558</f>
        <v>0</v>
      </c>
      <c r="Q558" s="260">
        <v>0.001</v>
      </c>
      <c r="R558" s="260">
        <f>Q558*H558</f>
        <v>0.014405</v>
      </c>
      <c r="S558" s="260">
        <v>0</v>
      </c>
      <c r="T558" s="261">
        <f>S558*H558</f>
        <v>0</v>
      </c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R558" s="262" t="s">
        <v>788</v>
      </c>
      <c r="AT558" s="262" t="s">
        <v>210</v>
      </c>
      <c r="AU558" s="262" t="s">
        <v>90</v>
      </c>
      <c r="AY558" s="18" t="s">
        <v>198</v>
      </c>
      <c r="BE558" s="154">
        <f>IF(N558="základní",J558,0)</f>
        <v>0</v>
      </c>
      <c r="BF558" s="154">
        <f>IF(N558="snížená",J558,0)</f>
        <v>0</v>
      </c>
      <c r="BG558" s="154">
        <f>IF(N558="zákl. přenesená",J558,0)</f>
        <v>0</v>
      </c>
      <c r="BH558" s="154">
        <f>IF(N558="sníž. přenesená",J558,0)</f>
        <v>0</v>
      </c>
      <c r="BI558" s="154">
        <f>IF(N558="nulová",J558,0)</f>
        <v>0</v>
      </c>
      <c r="BJ558" s="18" t="s">
        <v>90</v>
      </c>
      <c r="BK558" s="154">
        <f>ROUND(I558*H558,2)</f>
        <v>0</v>
      </c>
      <c r="BL558" s="18" t="s">
        <v>373</v>
      </c>
      <c r="BM558" s="262" t="s">
        <v>935</v>
      </c>
    </row>
    <row r="559" spans="1:51" s="14" customFormat="1" ht="12">
      <c r="A559" s="14"/>
      <c r="B559" s="286"/>
      <c r="C559" s="287"/>
      <c r="D559" s="265" t="s">
        <v>206</v>
      </c>
      <c r="E559" s="288" t="s">
        <v>1</v>
      </c>
      <c r="F559" s="289" t="s">
        <v>527</v>
      </c>
      <c r="G559" s="287"/>
      <c r="H559" s="288" t="s">
        <v>1</v>
      </c>
      <c r="I559" s="290"/>
      <c r="J559" s="287"/>
      <c r="K559" s="287"/>
      <c r="L559" s="291"/>
      <c r="M559" s="292"/>
      <c r="N559" s="293"/>
      <c r="O559" s="293"/>
      <c r="P559" s="293"/>
      <c r="Q559" s="293"/>
      <c r="R559" s="293"/>
      <c r="S559" s="293"/>
      <c r="T559" s="29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95" t="s">
        <v>206</v>
      </c>
      <c r="AU559" s="295" t="s">
        <v>90</v>
      </c>
      <c r="AV559" s="14" t="s">
        <v>90</v>
      </c>
      <c r="AW559" s="14" t="s">
        <v>35</v>
      </c>
      <c r="AX559" s="14" t="s">
        <v>82</v>
      </c>
      <c r="AY559" s="295" t="s">
        <v>198</v>
      </c>
    </row>
    <row r="560" spans="1:51" s="13" customFormat="1" ht="12">
      <c r="A560" s="13"/>
      <c r="B560" s="263"/>
      <c r="C560" s="264"/>
      <c r="D560" s="265" t="s">
        <v>206</v>
      </c>
      <c r="E560" s="266" t="s">
        <v>1</v>
      </c>
      <c r="F560" s="267" t="s">
        <v>936</v>
      </c>
      <c r="G560" s="264"/>
      <c r="H560" s="268">
        <v>14.405</v>
      </c>
      <c r="I560" s="269"/>
      <c r="J560" s="264"/>
      <c r="K560" s="264"/>
      <c r="L560" s="270"/>
      <c r="M560" s="271"/>
      <c r="N560" s="272"/>
      <c r="O560" s="272"/>
      <c r="P560" s="272"/>
      <c r="Q560" s="272"/>
      <c r="R560" s="272"/>
      <c r="S560" s="272"/>
      <c r="T560" s="27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74" t="s">
        <v>206</v>
      </c>
      <c r="AU560" s="274" t="s">
        <v>90</v>
      </c>
      <c r="AV560" s="13" t="s">
        <v>92</v>
      </c>
      <c r="AW560" s="13" t="s">
        <v>35</v>
      </c>
      <c r="AX560" s="13" t="s">
        <v>90</v>
      </c>
      <c r="AY560" s="274" t="s">
        <v>198</v>
      </c>
    </row>
    <row r="561" spans="1:65" s="2" customFormat="1" ht="37.8" customHeight="1">
      <c r="A561" s="41"/>
      <c r="B561" s="42"/>
      <c r="C561" s="250" t="s">
        <v>937</v>
      </c>
      <c r="D561" s="250" t="s">
        <v>200</v>
      </c>
      <c r="E561" s="251" t="s">
        <v>938</v>
      </c>
      <c r="F561" s="252" t="s">
        <v>939</v>
      </c>
      <c r="G561" s="253" t="s">
        <v>203</v>
      </c>
      <c r="H561" s="254">
        <v>43.65</v>
      </c>
      <c r="I561" s="255"/>
      <c r="J561" s="256">
        <f>ROUND(I561*H561,2)</f>
        <v>0</v>
      </c>
      <c r="K561" s="257"/>
      <c r="L561" s="44"/>
      <c r="M561" s="258" t="s">
        <v>1</v>
      </c>
      <c r="N561" s="259" t="s">
        <v>47</v>
      </c>
      <c r="O561" s="94"/>
      <c r="P561" s="260">
        <f>O561*H561</f>
        <v>0</v>
      </c>
      <c r="Q561" s="260">
        <v>0</v>
      </c>
      <c r="R561" s="260">
        <f>Q561*H561</f>
        <v>0</v>
      </c>
      <c r="S561" s="260">
        <v>0</v>
      </c>
      <c r="T561" s="261">
        <f>S561*H561</f>
        <v>0</v>
      </c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R561" s="262" t="s">
        <v>373</v>
      </c>
      <c r="AT561" s="262" t="s">
        <v>200</v>
      </c>
      <c r="AU561" s="262" t="s">
        <v>90</v>
      </c>
      <c r="AY561" s="18" t="s">
        <v>198</v>
      </c>
      <c r="BE561" s="154">
        <f>IF(N561="základní",J561,0)</f>
        <v>0</v>
      </c>
      <c r="BF561" s="154">
        <f>IF(N561="snížená",J561,0)</f>
        <v>0</v>
      </c>
      <c r="BG561" s="154">
        <f>IF(N561="zákl. přenesená",J561,0)</f>
        <v>0</v>
      </c>
      <c r="BH561" s="154">
        <f>IF(N561="sníž. přenesená",J561,0)</f>
        <v>0</v>
      </c>
      <c r="BI561" s="154">
        <f>IF(N561="nulová",J561,0)</f>
        <v>0</v>
      </c>
      <c r="BJ561" s="18" t="s">
        <v>90</v>
      </c>
      <c r="BK561" s="154">
        <f>ROUND(I561*H561,2)</f>
        <v>0</v>
      </c>
      <c r="BL561" s="18" t="s">
        <v>373</v>
      </c>
      <c r="BM561" s="262" t="s">
        <v>940</v>
      </c>
    </row>
    <row r="562" spans="1:65" s="2" customFormat="1" ht="24.15" customHeight="1">
      <c r="A562" s="41"/>
      <c r="B562" s="42"/>
      <c r="C562" s="275" t="s">
        <v>941</v>
      </c>
      <c r="D562" s="275" t="s">
        <v>210</v>
      </c>
      <c r="E562" s="276" t="s">
        <v>942</v>
      </c>
      <c r="F562" s="277" t="s">
        <v>943</v>
      </c>
      <c r="G562" s="278" t="s">
        <v>551</v>
      </c>
      <c r="H562" s="279">
        <v>14.405</v>
      </c>
      <c r="I562" s="280"/>
      <c r="J562" s="281">
        <f>ROUND(I562*H562,2)</f>
        <v>0</v>
      </c>
      <c r="K562" s="282"/>
      <c r="L562" s="283"/>
      <c r="M562" s="284" t="s">
        <v>1</v>
      </c>
      <c r="N562" s="285" t="s">
        <v>47</v>
      </c>
      <c r="O562" s="94"/>
      <c r="P562" s="260">
        <f>O562*H562</f>
        <v>0</v>
      </c>
      <c r="Q562" s="260">
        <v>0.0016</v>
      </c>
      <c r="R562" s="260">
        <f>Q562*H562</f>
        <v>0.023048</v>
      </c>
      <c r="S562" s="260">
        <v>0</v>
      </c>
      <c r="T562" s="261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62" t="s">
        <v>788</v>
      </c>
      <c r="AT562" s="262" t="s">
        <v>210</v>
      </c>
      <c r="AU562" s="262" t="s">
        <v>90</v>
      </c>
      <c r="AY562" s="18" t="s">
        <v>198</v>
      </c>
      <c r="BE562" s="154">
        <f>IF(N562="základní",J562,0)</f>
        <v>0</v>
      </c>
      <c r="BF562" s="154">
        <f>IF(N562="snížená",J562,0)</f>
        <v>0</v>
      </c>
      <c r="BG562" s="154">
        <f>IF(N562="zákl. přenesená",J562,0)</f>
        <v>0</v>
      </c>
      <c r="BH562" s="154">
        <f>IF(N562="sníž. přenesená",J562,0)</f>
        <v>0</v>
      </c>
      <c r="BI562" s="154">
        <f>IF(N562="nulová",J562,0)</f>
        <v>0</v>
      </c>
      <c r="BJ562" s="18" t="s">
        <v>90</v>
      </c>
      <c r="BK562" s="154">
        <f>ROUND(I562*H562,2)</f>
        <v>0</v>
      </c>
      <c r="BL562" s="18" t="s">
        <v>373</v>
      </c>
      <c r="BM562" s="262" t="s">
        <v>944</v>
      </c>
    </row>
    <row r="563" spans="1:51" s="13" customFormat="1" ht="12">
      <c r="A563" s="13"/>
      <c r="B563" s="263"/>
      <c r="C563" s="264"/>
      <c r="D563" s="265" t="s">
        <v>206</v>
      </c>
      <c r="E563" s="266" t="s">
        <v>1</v>
      </c>
      <c r="F563" s="267" t="s">
        <v>945</v>
      </c>
      <c r="G563" s="264"/>
      <c r="H563" s="268">
        <v>14.405</v>
      </c>
      <c r="I563" s="269"/>
      <c r="J563" s="264"/>
      <c r="K563" s="264"/>
      <c r="L563" s="270"/>
      <c r="M563" s="271"/>
      <c r="N563" s="272"/>
      <c r="O563" s="272"/>
      <c r="P563" s="272"/>
      <c r="Q563" s="272"/>
      <c r="R563" s="272"/>
      <c r="S563" s="272"/>
      <c r="T563" s="27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74" t="s">
        <v>206</v>
      </c>
      <c r="AU563" s="274" t="s">
        <v>90</v>
      </c>
      <c r="AV563" s="13" t="s">
        <v>92</v>
      </c>
      <c r="AW563" s="13" t="s">
        <v>35</v>
      </c>
      <c r="AX563" s="13" t="s">
        <v>90</v>
      </c>
      <c r="AY563" s="274" t="s">
        <v>198</v>
      </c>
    </row>
    <row r="564" spans="1:65" s="2" customFormat="1" ht="24.15" customHeight="1">
      <c r="A564" s="41"/>
      <c r="B564" s="42"/>
      <c r="C564" s="250" t="s">
        <v>946</v>
      </c>
      <c r="D564" s="250" t="s">
        <v>200</v>
      </c>
      <c r="E564" s="251" t="s">
        <v>947</v>
      </c>
      <c r="F564" s="252" t="s">
        <v>948</v>
      </c>
      <c r="G564" s="253" t="s">
        <v>203</v>
      </c>
      <c r="H564" s="254">
        <v>618.43</v>
      </c>
      <c r="I564" s="255"/>
      <c r="J564" s="256">
        <f>ROUND(I564*H564,2)</f>
        <v>0</v>
      </c>
      <c r="K564" s="257"/>
      <c r="L564" s="44"/>
      <c r="M564" s="258" t="s">
        <v>1</v>
      </c>
      <c r="N564" s="259" t="s">
        <v>47</v>
      </c>
      <c r="O564" s="94"/>
      <c r="P564" s="260">
        <f>O564*H564</f>
        <v>0</v>
      </c>
      <c r="Q564" s="260">
        <v>0.0002</v>
      </c>
      <c r="R564" s="260">
        <f>Q564*H564</f>
        <v>0.12368599999999999</v>
      </c>
      <c r="S564" s="260">
        <v>0</v>
      </c>
      <c r="T564" s="261">
        <f>S564*H564</f>
        <v>0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62" t="s">
        <v>373</v>
      </c>
      <c r="AT564" s="262" t="s">
        <v>200</v>
      </c>
      <c r="AU564" s="262" t="s">
        <v>90</v>
      </c>
      <c r="AY564" s="18" t="s">
        <v>198</v>
      </c>
      <c r="BE564" s="154">
        <f>IF(N564="základní",J564,0)</f>
        <v>0</v>
      </c>
      <c r="BF564" s="154">
        <f>IF(N564="snížená",J564,0)</f>
        <v>0</v>
      </c>
      <c r="BG564" s="154">
        <f>IF(N564="zákl. přenesená",J564,0)</f>
        <v>0</v>
      </c>
      <c r="BH564" s="154">
        <f>IF(N564="sníž. přenesená",J564,0)</f>
        <v>0</v>
      </c>
      <c r="BI564" s="154">
        <f>IF(N564="nulová",J564,0)</f>
        <v>0</v>
      </c>
      <c r="BJ564" s="18" t="s">
        <v>90</v>
      </c>
      <c r="BK564" s="154">
        <f>ROUND(I564*H564,2)</f>
        <v>0</v>
      </c>
      <c r="BL564" s="18" t="s">
        <v>373</v>
      </c>
      <c r="BM564" s="262" t="s">
        <v>949</v>
      </c>
    </row>
    <row r="565" spans="1:65" s="2" customFormat="1" ht="24.15" customHeight="1">
      <c r="A565" s="41"/>
      <c r="B565" s="42"/>
      <c r="C565" s="250" t="s">
        <v>950</v>
      </c>
      <c r="D565" s="250" t="s">
        <v>200</v>
      </c>
      <c r="E565" s="251" t="s">
        <v>951</v>
      </c>
      <c r="F565" s="252" t="s">
        <v>952</v>
      </c>
      <c r="G565" s="253" t="s">
        <v>203</v>
      </c>
      <c r="H565" s="254">
        <v>618.43</v>
      </c>
      <c r="I565" s="255"/>
      <c r="J565" s="256">
        <f>ROUND(I565*H565,2)</f>
        <v>0</v>
      </c>
      <c r="K565" s="257"/>
      <c r="L565" s="44"/>
      <c r="M565" s="258" t="s">
        <v>1</v>
      </c>
      <c r="N565" s="259" t="s">
        <v>47</v>
      </c>
      <c r="O565" s="94"/>
      <c r="P565" s="260">
        <f>O565*H565</f>
        <v>0</v>
      </c>
      <c r="Q565" s="260">
        <v>0.00027</v>
      </c>
      <c r="R565" s="260">
        <f>Q565*H565</f>
        <v>0.1669761</v>
      </c>
      <c r="S565" s="260">
        <v>0</v>
      </c>
      <c r="T565" s="261">
        <f>S565*H565</f>
        <v>0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62" t="s">
        <v>373</v>
      </c>
      <c r="AT565" s="262" t="s">
        <v>200</v>
      </c>
      <c r="AU565" s="262" t="s">
        <v>90</v>
      </c>
      <c r="AY565" s="18" t="s">
        <v>198</v>
      </c>
      <c r="BE565" s="154">
        <f>IF(N565="základní",J565,0)</f>
        <v>0</v>
      </c>
      <c r="BF565" s="154">
        <f>IF(N565="snížená",J565,0)</f>
        <v>0</v>
      </c>
      <c r="BG565" s="154">
        <f>IF(N565="zákl. přenesená",J565,0)</f>
        <v>0</v>
      </c>
      <c r="BH565" s="154">
        <f>IF(N565="sníž. přenesená",J565,0)</f>
        <v>0</v>
      </c>
      <c r="BI565" s="154">
        <f>IF(N565="nulová",J565,0)</f>
        <v>0</v>
      </c>
      <c r="BJ565" s="18" t="s">
        <v>90</v>
      </c>
      <c r="BK565" s="154">
        <f>ROUND(I565*H565,2)</f>
        <v>0</v>
      </c>
      <c r="BL565" s="18" t="s">
        <v>373</v>
      </c>
      <c r="BM565" s="262" t="s">
        <v>953</v>
      </c>
    </row>
    <row r="566" spans="1:65" s="2" customFormat="1" ht="21.75" customHeight="1">
      <c r="A566" s="41"/>
      <c r="B566" s="42"/>
      <c r="C566" s="250" t="s">
        <v>954</v>
      </c>
      <c r="D566" s="250" t="s">
        <v>200</v>
      </c>
      <c r="E566" s="251" t="s">
        <v>955</v>
      </c>
      <c r="F566" s="252" t="s">
        <v>956</v>
      </c>
      <c r="G566" s="253" t="s">
        <v>203</v>
      </c>
      <c r="H566" s="254">
        <v>126.835</v>
      </c>
      <c r="I566" s="255"/>
      <c r="J566" s="256">
        <f>ROUND(I566*H566,2)</f>
        <v>0</v>
      </c>
      <c r="K566" s="257"/>
      <c r="L566" s="44"/>
      <c r="M566" s="258" t="s">
        <v>1</v>
      </c>
      <c r="N566" s="259" t="s">
        <v>47</v>
      </c>
      <c r="O566" s="94"/>
      <c r="P566" s="260">
        <f>O566*H566</f>
        <v>0</v>
      </c>
      <c r="Q566" s="260">
        <v>0.00035</v>
      </c>
      <c r="R566" s="260">
        <f>Q566*H566</f>
        <v>0.044392249999999994</v>
      </c>
      <c r="S566" s="260">
        <v>0</v>
      </c>
      <c r="T566" s="261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62" t="s">
        <v>373</v>
      </c>
      <c r="AT566" s="262" t="s">
        <v>200</v>
      </c>
      <c r="AU566" s="262" t="s">
        <v>90</v>
      </c>
      <c r="AY566" s="18" t="s">
        <v>198</v>
      </c>
      <c r="BE566" s="154">
        <f>IF(N566="základní",J566,0)</f>
        <v>0</v>
      </c>
      <c r="BF566" s="154">
        <f>IF(N566="snížená",J566,0)</f>
        <v>0</v>
      </c>
      <c r="BG566" s="154">
        <f>IF(N566="zákl. přenesená",J566,0)</f>
        <v>0</v>
      </c>
      <c r="BH566" s="154">
        <f>IF(N566="sníž. přenesená",J566,0)</f>
        <v>0</v>
      </c>
      <c r="BI566" s="154">
        <f>IF(N566="nulová",J566,0)</f>
        <v>0</v>
      </c>
      <c r="BJ566" s="18" t="s">
        <v>90</v>
      </c>
      <c r="BK566" s="154">
        <f>ROUND(I566*H566,2)</f>
        <v>0</v>
      </c>
      <c r="BL566" s="18" t="s">
        <v>373</v>
      </c>
      <c r="BM566" s="262" t="s">
        <v>957</v>
      </c>
    </row>
    <row r="567" spans="1:51" s="13" customFormat="1" ht="12">
      <c r="A567" s="13"/>
      <c r="B567" s="263"/>
      <c r="C567" s="264"/>
      <c r="D567" s="265" t="s">
        <v>206</v>
      </c>
      <c r="E567" s="266" t="s">
        <v>1</v>
      </c>
      <c r="F567" s="267" t="s">
        <v>958</v>
      </c>
      <c r="G567" s="264"/>
      <c r="H567" s="268">
        <v>126.835</v>
      </c>
      <c r="I567" s="269"/>
      <c r="J567" s="264"/>
      <c r="K567" s="264"/>
      <c r="L567" s="270"/>
      <c r="M567" s="271"/>
      <c r="N567" s="272"/>
      <c r="O567" s="272"/>
      <c r="P567" s="272"/>
      <c r="Q567" s="272"/>
      <c r="R567" s="272"/>
      <c r="S567" s="272"/>
      <c r="T567" s="27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74" t="s">
        <v>206</v>
      </c>
      <c r="AU567" s="274" t="s">
        <v>90</v>
      </c>
      <c r="AV567" s="13" t="s">
        <v>92</v>
      </c>
      <c r="AW567" s="13" t="s">
        <v>35</v>
      </c>
      <c r="AX567" s="13" t="s">
        <v>90</v>
      </c>
      <c r="AY567" s="274" t="s">
        <v>198</v>
      </c>
    </row>
    <row r="568" spans="1:65" s="2" customFormat="1" ht="33" customHeight="1">
      <c r="A568" s="41"/>
      <c r="B568" s="42"/>
      <c r="C568" s="250" t="s">
        <v>959</v>
      </c>
      <c r="D568" s="250" t="s">
        <v>200</v>
      </c>
      <c r="E568" s="251" t="s">
        <v>960</v>
      </c>
      <c r="F568" s="252" t="s">
        <v>961</v>
      </c>
      <c r="G568" s="253" t="s">
        <v>203</v>
      </c>
      <c r="H568" s="254">
        <v>126.853</v>
      </c>
      <c r="I568" s="255"/>
      <c r="J568" s="256">
        <f>ROUND(I568*H568,2)</f>
        <v>0</v>
      </c>
      <c r="K568" s="257"/>
      <c r="L568" s="44"/>
      <c r="M568" s="258" t="s">
        <v>1</v>
      </c>
      <c r="N568" s="259" t="s">
        <v>47</v>
      </c>
      <c r="O568" s="94"/>
      <c r="P568" s="260">
        <f>O568*H568</f>
        <v>0</v>
      </c>
      <c r="Q568" s="260">
        <v>1E-05</v>
      </c>
      <c r="R568" s="260">
        <f>Q568*H568</f>
        <v>0.0012685300000000001</v>
      </c>
      <c r="S568" s="260">
        <v>0</v>
      </c>
      <c r="T568" s="261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62" t="s">
        <v>373</v>
      </c>
      <c r="AT568" s="262" t="s">
        <v>200</v>
      </c>
      <c r="AU568" s="262" t="s">
        <v>90</v>
      </c>
      <c r="AY568" s="18" t="s">
        <v>198</v>
      </c>
      <c r="BE568" s="154">
        <f>IF(N568="základní",J568,0)</f>
        <v>0</v>
      </c>
      <c r="BF568" s="154">
        <f>IF(N568="snížená",J568,0)</f>
        <v>0</v>
      </c>
      <c r="BG568" s="154">
        <f>IF(N568="zákl. přenesená",J568,0)</f>
        <v>0</v>
      </c>
      <c r="BH568" s="154">
        <f>IF(N568="sníž. přenesená",J568,0)</f>
        <v>0</v>
      </c>
      <c r="BI568" s="154">
        <f>IF(N568="nulová",J568,0)</f>
        <v>0</v>
      </c>
      <c r="BJ568" s="18" t="s">
        <v>90</v>
      </c>
      <c r="BK568" s="154">
        <f>ROUND(I568*H568,2)</f>
        <v>0</v>
      </c>
      <c r="BL568" s="18" t="s">
        <v>373</v>
      </c>
      <c r="BM568" s="262" t="s">
        <v>962</v>
      </c>
    </row>
    <row r="569" spans="1:63" s="12" customFormat="1" ht="25.9" customHeight="1">
      <c r="A569" s="12"/>
      <c r="B569" s="236"/>
      <c r="C569" s="237"/>
      <c r="D569" s="238" t="s">
        <v>81</v>
      </c>
      <c r="E569" s="239" t="s">
        <v>963</v>
      </c>
      <c r="F569" s="239" t="s">
        <v>964</v>
      </c>
      <c r="G569" s="237"/>
      <c r="H569" s="237"/>
      <c r="I569" s="240"/>
      <c r="J569" s="241">
        <f>BK569</f>
        <v>0</v>
      </c>
      <c r="K569" s="237"/>
      <c r="L569" s="242"/>
      <c r="M569" s="243"/>
      <c r="N569" s="244"/>
      <c r="O569" s="244"/>
      <c r="P569" s="245">
        <f>P570+P581+P617+P658+P664+P673+P742+P755</f>
        <v>0</v>
      </c>
      <c r="Q569" s="244"/>
      <c r="R569" s="245">
        <f>R570+R581+R617+R658+R664+R673+R742+R755</f>
        <v>21.993537295</v>
      </c>
      <c r="S569" s="244"/>
      <c r="T569" s="246">
        <f>T570+T581+T617+T658+T664+T673+T742+T755</f>
        <v>0</v>
      </c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R569" s="247" t="s">
        <v>92</v>
      </c>
      <c r="AT569" s="248" t="s">
        <v>81</v>
      </c>
      <c r="AU569" s="248" t="s">
        <v>82</v>
      </c>
      <c r="AY569" s="247" t="s">
        <v>198</v>
      </c>
      <c r="BK569" s="249">
        <f>BK570+BK581+BK617+BK658+BK664+BK673+BK742+BK755</f>
        <v>0</v>
      </c>
    </row>
    <row r="570" spans="1:63" s="12" customFormat="1" ht="22.8" customHeight="1">
      <c r="A570" s="12"/>
      <c r="B570" s="236"/>
      <c r="C570" s="237"/>
      <c r="D570" s="238" t="s">
        <v>81</v>
      </c>
      <c r="E570" s="318" t="s">
        <v>965</v>
      </c>
      <c r="F570" s="318" t="s">
        <v>966</v>
      </c>
      <c r="G570" s="237"/>
      <c r="H570" s="237"/>
      <c r="I570" s="240"/>
      <c r="J570" s="319">
        <f>BK570</f>
        <v>0</v>
      </c>
      <c r="K570" s="237"/>
      <c r="L570" s="242"/>
      <c r="M570" s="243"/>
      <c r="N570" s="244"/>
      <c r="O570" s="244"/>
      <c r="P570" s="245">
        <f>SUM(P571:P580)</f>
        <v>0</v>
      </c>
      <c r="Q570" s="244"/>
      <c r="R570" s="245">
        <f>SUM(R571:R580)</f>
        <v>5.405514935</v>
      </c>
      <c r="S570" s="244"/>
      <c r="T570" s="246">
        <f>SUM(T571:T580)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47" t="s">
        <v>92</v>
      </c>
      <c r="AT570" s="248" t="s">
        <v>81</v>
      </c>
      <c r="AU570" s="248" t="s">
        <v>90</v>
      </c>
      <c r="AY570" s="247" t="s">
        <v>198</v>
      </c>
      <c r="BK570" s="249">
        <f>SUM(BK571:BK580)</f>
        <v>0</v>
      </c>
    </row>
    <row r="571" spans="1:65" s="2" customFormat="1" ht="24.15" customHeight="1">
      <c r="A571" s="41"/>
      <c r="B571" s="42"/>
      <c r="C571" s="250" t="s">
        <v>967</v>
      </c>
      <c r="D571" s="250" t="s">
        <v>200</v>
      </c>
      <c r="E571" s="251" t="s">
        <v>968</v>
      </c>
      <c r="F571" s="252" t="s">
        <v>969</v>
      </c>
      <c r="G571" s="253" t="s">
        <v>203</v>
      </c>
      <c r="H571" s="254">
        <v>461.99</v>
      </c>
      <c r="I571" s="255"/>
      <c r="J571" s="256">
        <f>ROUND(I571*H571,2)</f>
        <v>0</v>
      </c>
      <c r="K571" s="257"/>
      <c r="L571" s="44"/>
      <c r="M571" s="258" t="s">
        <v>1</v>
      </c>
      <c r="N571" s="259" t="s">
        <v>47</v>
      </c>
      <c r="O571" s="94"/>
      <c r="P571" s="260">
        <f>O571*H571</f>
        <v>0</v>
      </c>
      <c r="Q571" s="260">
        <v>0</v>
      </c>
      <c r="R571" s="260">
        <f>Q571*H571</f>
        <v>0</v>
      </c>
      <c r="S571" s="260">
        <v>0</v>
      </c>
      <c r="T571" s="261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62" t="s">
        <v>373</v>
      </c>
      <c r="AT571" s="262" t="s">
        <v>200</v>
      </c>
      <c r="AU571" s="262" t="s">
        <v>92</v>
      </c>
      <c r="AY571" s="18" t="s">
        <v>198</v>
      </c>
      <c r="BE571" s="154">
        <f>IF(N571="základní",J571,0)</f>
        <v>0</v>
      </c>
      <c r="BF571" s="154">
        <f>IF(N571="snížená",J571,0)</f>
        <v>0</v>
      </c>
      <c r="BG571" s="154">
        <f>IF(N571="zákl. přenesená",J571,0)</f>
        <v>0</v>
      </c>
      <c r="BH571" s="154">
        <f>IF(N571="sníž. přenesená",J571,0)</f>
        <v>0</v>
      </c>
      <c r="BI571" s="154">
        <f>IF(N571="nulová",J571,0)</f>
        <v>0</v>
      </c>
      <c r="BJ571" s="18" t="s">
        <v>90</v>
      </c>
      <c r="BK571" s="154">
        <f>ROUND(I571*H571,2)</f>
        <v>0</v>
      </c>
      <c r="BL571" s="18" t="s">
        <v>373</v>
      </c>
      <c r="BM571" s="262" t="s">
        <v>970</v>
      </c>
    </row>
    <row r="572" spans="1:51" s="13" customFormat="1" ht="12">
      <c r="A572" s="13"/>
      <c r="B572" s="263"/>
      <c r="C572" s="264"/>
      <c r="D572" s="265" t="s">
        <v>206</v>
      </c>
      <c r="E572" s="266" t="s">
        <v>1</v>
      </c>
      <c r="F572" s="267" t="s">
        <v>971</v>
      </c>
      <c r="G572" s="264"/>
      <c r="H572" s="268">
        <v>461.99</v>
      </c>
      <c r="I572" s="269"/>
      <c r="J572" s="264"/>
      <c r="K572" s="264"/>
      <c r="L572" s="270"/>
      <c r="M572" s="271"/>
      <c r="N572" s="272"/>
      <c r="O572" s="272"/>
      <c r="P572" s="272"/>
      <c r="Q572" s="272"/>
      <c r="R572" s="272"/>
      <c r="S572" s="272"/>
      <c r="T572" s="27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74" t="s">
        <v>206</v>
      </c>
      <c r="AU572" s="274" t="s">
        <v>92</v>
      </c>
      <c r="AV572" s="13" t="s">
        <v>92</v>
      </c>
      <c r="AW572" s="13" t="s">
        <v>35</v>
      </c>
      <c r="AX572" s="13" t="s">
        <v>90</v>
      </c>
      <c r="AY572" s="274" t="s">
        <v>198</v>
      </c>
    </row>
    <row r="573" spans="1:65" s="2" customFormat="1" ht="16.5" customHeight="1">
      <c r="A573" s="41"/>
      <c r="B573" s="42"/>
      <c r="C573" s="275" t="s">
        <v>972</v>
      </c>
      <c r="D573" s="275" t="s">
        <v>210</v>
      </c>
      <c r="E573" s="276" t="s">
        <v>973</v>
      </c>
      <c r="F573" s="277" t="s">
        <v>974</v>
      </c>
      <c r="G573" s="278" t="s">
        <v>275</v>
      </c>
      <c r="H573" s="279">
        <v>0.152</v>
      </c>
      <c r="I573" s="280"/>
      <c r="J573" s="281">
        <f>ROUND(I573*H573,2)</f>
        <v>0</v>
      </c>
      <c r="K573" s="282"/>
      <c r="L573" s="283"/>
      <c r="M573" s="284" t="s">
        <v>1</v>
      </c>
      <c r="N573" s="285" t="s">
        <v>47</v>
      </c>
      <c r="O573" s="94"/>
      <c r="P573" s="260">
        <f>O573*H573</f>
        <v>0</v>
      </c>
      <c r="Q573" s="260">
        <v>0</v>
      </c>
      <c r="R573" s="260">
        <f>Q573*H573</f>
        <v>0</v>
      </c>
      <c r="S573" s="260">
        <v>0</v>
      </c>
      <c r="T573" s="261">
        <f>S573*H573</f>
        <v>0</v>
      </c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R573" s="262" t="s">
        <v>788</v>
      </c>
      <c r="AT573" s="262" t="s">
        <v>210</v>
      </c>
      <c r="AU573" s="262" t="s">
        <v>92</v>
      </c>
      <c r="AY573" s="18" t="s">
        <v>198</v>
      </c>
      <c r="BE573" s="154">
        <f>IF(N573="základní",J573,0)</f>
        <v>0</v>
      </c>
      <c r="BF573" s="154">
        <f>IF(N573="snížená",J573,0)</f>
        <v>0</v>
      </c>
      <c r="BG573" s="154">
        <f>IF(N573="zákl. přenesená",J573,0)</f>
        <v>0</v>
      </c>
      <c r="BH573" s="154">
        <f>IF(N573="sníž. přenesená",J573,0)</f>
        <v>0</v>
      </c>
      <c r="BI573" s="154">
        <f>IF(N573="nulová",J573,0)</f>
        <v>0</v>
      </c>
      <c r="BJ573" s="18" t="s">
        <v>90</v>
      </c>
      <c r="BK573" s="154">
        <f>ROUND(I573*H573,2)</f>
        <v>0</v>
      </c>
      <c r="BL573" s="18" t="s">
        <v>373</v>
      </c>
      <c r="BM573" s="262" t="s">
        <v>975</v>
      </c>
    </row>
    <row r="574" spans="1:51" s="13" customFormat="1" ht="12">
      <c r="A574" s="13"/>
      <c r="B574" s="263"/>
      <c r="C574" s="264"/>
      <c r="D574" s="265" t="s">
        <v>206</v>
      </c>
      <c r="E574" s="266" t="s">
        <v>1</v>
      </c>
      <c r="F574" s="267" t="s">
        <v>976</v>
      </c>
      <c r="G574" s="264"/>
      <c r="H574" s="268">
        <v>0.152</v>
      </c>
      <c r="I574" s="269"/>
      <c r="J574" s="264"/>
      <c r="K574" s="264"/>
      <c r="L574" s="270"/>
      <c r="M574" s="271"/>
      <c r="N574" s="272"/>
      <c r="O574" s="272"/>
      <c r="P574" s="272"/>
      <c r="Q574" s="272"/>
      <c r="R574" s="272"/>
      <c r="S574" s="272"/>
      <c r="T574" s="27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74" t="s">
        <v>206</v>
      </c>
      <c r="AU574" s="274" t="s">
        <v>92</v>
      </c>
      <c r="AV574" s="13" t="s">
        <v>92</v>
      </c>
      <c r="AW574" s="13" t="s">
        <v>35</v>
      </c>
      <c r="AX574" s="13" t="s">
        <v>90</v>
      </c>
      <c r="AY574" s="274" t="s">
        <v>198</v>
      </c>
    </row>
    <row r="575" spans="1:65" s="2" customFormat="1" ht="24.15" customHeight="1">
      <c r="A575" s="41"/>
      <c r="B575" s="42"/>
      <c r="C575" s="250" t="s">
        <v>977</v>
      </c>
      <c r="D575" s="250" t="s">
        <v>200</v>
      </c>
      <c r="E575" s="251" t="s">
        <v>978</v>
      </c>
      <c r="F575" s="252" t="s">
        <v>979</v>
      </c>
      <c r="G575" s="253" t="s">
        <v>203</v>
      </c>
      <c r="H575" s="254">
        <v>923.98</v>
      </c>
      <c r="I575" s="255"/>
      <c r="J575" s="256">
        <f>ROUND(I575*H575,2)</f>
        <v>0</v>
      </c>
      <c r="K575" s="257"/>
      <c r="L575" s="44"/>
      <c r="M575" s="258" t="s">
        <v>1</v>
      </c>
      <c r="N575" s="259" t="s">
        <v>47</v>
      </c>
      <c r="O575" s="94"/>
      <c r="P575" s="260">
        <f>O575*H575</f>
        <v>0</v>
      </c>
      <c r="Q575" s="260">
        <v>0.00039825</v>
      </c>
      <c r="R575" s="260">
        <f>Q575*H575</f>
        <v>0.367975035</v>
      </c>
      <c r="S575" s="260">
        <v>0</v>
      </c>
      <c r="T575" s="261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62" t="s">
        <v>373</v>
      </c>
      <c r="AT575" s="262" t="s">
        <v>200</v>
      </c>
      <c r="AU575" s="262" t="s">
        <v>92</v>
      </c>
      <c r="AY575" s="18" t="s">
        <v>198</v>
      </c>
      <c r="BE575" s="154">
        <f>IF(N575="základní",J575,0)</f>
        <v>0</v>
      </c>
      <c r="BF575" s="154">
        <f>IF(N575="snížená",J575,0)</f>
        <v>0</v>
      </c>
      <c r="BG575" s="154">
        <f>IF(N575="zákl. přenesená",J575,0)</f>
        <v>0</v>
      </c>
      <c r="BH575" s="154">
        <f>IF(N575="sníž. přenesená",J575,0)</f>
        <v>0</v>
      </c>
      <c r="BI575" s="154">
        <f>IF(N575="nulová",J575,0)</f>
        <v>0</v>
      </c>
      <c r="BJ575" s="18" t="s">
        <v>90</v>
      </c>
      <c r="BK575" s="154">
        <f>ROUND(I575*H575,2)</f>
        <v>0</v>
      </c>
      <c r="BL575" s="18" t="s">
        <v>373</v>
      </c>
      <c r="BM575" s="262" t="s">
        <v>980</v>
      </c>
    </row>
    <row r="576" spans="1:51" s="13" customFormat="1" ht="12">
      <c r="A576" s="13"/>
      <c r="B576" s="263"/>
      <c r="C576" s="264"/>
      <c r="D576" s="265" t="s">
        <v>206</v>
      </c>
      <c r="E576" s="266" t="s">
        <v>1</v>
      </c>
      <c r="F576" s="267" t="s">
        <v>981</v>
      </c>
      <c r="G576" s="264"/>
      <c r="H576" s="268">
        <v>923.98</v>
      </c>
      <c r="I576" s="269"/>
      <c r="J576" s="264"/>
      <c r="K576" s="264"/>
      <c r="L576" s="270"/>
      <c r="M576" s="271"/>
      <c r="N576" s="272"/>
      <c r="O576" s="272"/>
      <c r="P576" s="272"/>
      <c r="Q576" s="272"/>
      <c r="R576" s="272"/>
      <c r="S576" s="272"/>
      <c r="T576" s="27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74" t="s">
        <v>206</v>
      </c>
      <c r="AU576" s="274" t="s">
        <v>92</v>
      </c>
      <c r="AV576" s="13" t="s">
        <v>92</v>
      </c>
      <c r="AW576" s="13" t="s">
        <v>35</v>
      </c>
      <c r="AX576" s="13" t="s">
        <v>90</v>
      </c>
      <c r="AY576" s="274" t="s">
        <v>198</v>
      </c>
    </row>
    <row r="577" spans="1:65" s="2" customFormat="1" ht="49.05" customHeight="1">
      <c r="A577" s="41"/>
      <c r="B577" s="42"/>
      <c r="C577" s="275" t="s">
        <v>982</v>
      </c>
      <c r="D577" s="275" t="s">
        <v>210</v>
      </c>
      <c r="E577" s="276" t="s">
        <v>983</v>
      </c>
      <c r="F577" s="277" t="s">
        <v>984</v>
      </c>
      <c r="G577" s="278" t="s">
        <v>203</v>
      </c>
      <c r="H577" s="279">
        <v>1071.817</v>
      </c>
      <c r="I577" s="280"/>
      <c r="J577" s="281">
        <f>ROUND(I577*H577,2)</f>
        <v>0</v>
      </c>
      <c r="K577" s="282"/>
      <c r="L577" s="283"/>
      <c r="M577" s="284" t="s">
        <v>1</v>
      </c>
      <c r="N577" s="285" t="s">
        <v>47</v>
      </c>
      <c r="O577" s="94"/>
      <c r="P577" s="260">
        <f>O577*H577</f>
        <v>0</v>
      </c>
      <c r="Q577" s="260">
        <v>0.0047</v>
      </c>
      <c r="R577" s="260">
        <f>Q577*H577</f>
        <v>5.0375399000000005</v>
      </c>
      <c r="S577" s="260">
        <v>0</v>
      </c>
      <c r="T577" s="261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62" t="s">
        <v>788</v>
      </c>
      <c r="AT577" s="262" t="s">
        <v>210</v>
      </c>
      <c r="AU577" s="262" t="s">
        <v>92</v>
      </c>
      <c r="AY577" s="18" t="s">
        <v>198</v>
      </c>
      <c r="BE577" s="154">
        <f>IF(N577="základní",J577,0)</f>
        <v>0</v>
      </c>
      <c r="BF577" s="154">
        <f>IF(N577="snížená",J577,0)</f>
        <v>0</v>
      </c>
      <c r="BG577" s="154">
        <f>IF(N577="zákl. přenesená",J577,0)</f>
        <v>0</v>
      </c>
      <c r="BH577" s="154">
        <f>IF(N577="sníž. přenesená",J577,0)</f>
        <v>0</v>
      </c>
      <c r="BI577" s="154">
        <f>IF(N577="nulová",J577,0)</f>
        <v>0</v>
      </c>
      <c r="BJ577" s="18" t="s">
        <v>90</v>
      </c>
      <c r="BK577" s="154">
        <f>ROUND(I577*H577,2)</f>
        <v>0</v>
      </c>
      <c r="BL577" s="18" t="s">
        <v>373</v>
      </c>
      <c r="BM577" s="262" t="s">
        <v>985</v>
      </c>
    </row>
    <row r="578" spans="1:51" s="13" customFormat="1" ht="12">
      <c r="A578" s="13"/>
      <c r="B578" s="263"/>
      <c r="C578" s="264"/>
      <c r="D578" s="265" t="s">
        <v>206</v>
      </c>
      <c r="E578" s="266" t="s">
        <v>1</v>
      </c>
      <c r="F578" s="267" t="s">
        <v>986</v>
      </c>
      <c r="G578" s="264"/>
      <c r="H578" s="268">
        <v>923.98</v>
      </c>
      <c r="I578" s="269"/>
      <c r="J578" s="264"/>
      <c r="K578" s="264"/>
      <c r="L578" s="270"/>
      <c r="M578" s="271"/>
      <c r="N578" s="272"/>
      <c r="O578" s="272"/>
      <c r="P578" s="272"/>
      <c r="Q578" s="272"/>
      <c r="R578" s="272"/>
      <c r="S578" s="272"/>
      <c r="T578" s="27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74" t="s">
        <v>206</v>
      </c>
      <c r="AU578" s="274" t="s">
        <v>92</v>
      </c>
      <c r="AV578" s="13" t="s">
        <v>92</v>
      </c>
      <c r="AW578" s="13" t="s">
        <v>35</v>
      </c>
      <c r="AX578" s="13" t="s">
        <v>82</v>
      </c>
      <c r="AY578" s="274" t="s">
        <v>198</v>
      </c>
    </row>
    <row r="579" spans="1:51" s="13" customFormat="1" ht="12">
      <c r="A579" s="13"/>
      <c r="B579" s="263"/>
      <c r="C579" s="264"/>
      <c r="D579" s="265" t="s">
        <v>206</v>
      </c>
      <c r="E579" s="266" t="s">
        <v>1</v>
      </c>
      <c r="F579" s="267" t="s">
        <v>987</v>
      </c>
      <c r="G579" s="264"/>
      <c r="H579" s="268">
        <v>1071.817</v>
      </c>
      <c r="I579" s="269"/>
      <c r="J579" s="264"/>
      <c r="K579" s="264"/>
      <c r="L579" s="270"/>
      <c r="M579" s="271"/>
      <c r="N579" s="272"/>
      <c r="O579" s="272"/>
      <c r="P579" s="272"/>
      <c r="Q579" s="272"/>
      <c r="R579" s="272"/>
      <c r="S579" s="272"/>
      <c r="T579" s="27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74" t="s">
        <v>206</v>
      </c>
      <c r="AU579" s="274" t="s">
        <v>92</v>
      </c>
      <c r="AV579" s="13" t="s">
        <v>92</v>
      </c>
      <c r="AW579" s="13" t="s">
        <v>35</v>
      </c>
      <c r="AX579" s="13" t="s">
        <v>90</v>
      </c>
      <c r="AY579" s="274" t="s">
        <v>198</v>
      </c>
    </row>
    <row r="580" spans="1:65" s="2" customFormat="1" ht="24.15" customHeight="1">
      <c r="A580" s="41"/>
      <c r="B580" s="42"/>
      <c r="C580" s="250" t="s">
        <v>988</v>
      </c>
      <c r="D580" s="250" t="s">
        <v>200</v>
      </c>
      <c r="E580" s="251" t="s">
        <v>989</v>
      </c>
      <c r="F580" s="252" t="s">
        <v>990</v>
      </c>
      <c r="G580" s="253" t="s">
        <v>886</v>
      </c>
      <c r="H580" s="320"/>
      <c r="I580" s="255"/>
      <c r="J580" s="256">
        <f>ROUND(I580*H580,2)</f>
        <v>0</v>
      </c>
      <c r="K580" s="257"/>
      <c r="L580" s="44"/>
      <c r="M580" s="258" t="s">
        <v>1</v>
      </c>
      <c r="N580" s="259" t="s">
        <v>47</v>
      </c>
      <c r="O580" s="94"/>
      <c r="P580" s="260">
        <f>O580*H580</f>
        <v>0</v>
      </c>
      <c r="Q580" s="260">
        <v>0</v>
      </c>
      <c r="R580" s="260">
        <f>Q580*H580</f>
        <v>0</v>
      </c>
      <c r="S580" s="260">
        <v>0</v>
      </c>
      <c r="T580" s="261">
        <f>S580*H580</f>
        <v>0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62" t="s">
        <v>373</v>
      </c>
      <c r="AT580" s="262" t="s">
        <v>200</v>
      </c>
      <c r="AU580" s="262" t="s">
        <v>92</v>
      </c>
      <c r="AY580" s="18" t="s">
        <v>198</v>
      </c>
      <c r="BE580" s="154">
        <f>IF(N580="základní",J580,0)</f>
        <v>0</v>
      </c>
      <c r="BF580" s="154">
        <f>IF(N580="snížená",J580,0)</f>
        <v>0</v>
      </c>
      <c r="BG580" s="154">
        <f>IF(N580="zákl. přenesená",J580,0)</f>
        <v>0</v>
      </c>
      <c r="BH580" s="154">
        <f>IF(N580="sníž. přenesená",J580,0)</f>
        <v>0</v>
      </c>
      <c r="BI580" s="154">
        <f>IF(N580="nulová",J580,0)</f>
        <v>0</v>
      </c>
      <c r="BJ580" s="18" t="s">
        <v>90</v>
      </c>
      <c r="BK580" s="154">
        <f>ROUND(I580*H580,2)</f>
        <v>0</v>
      </c>
      <c r="BL580" s="18" t="s">
        <v>373</v>
      </c>
      <c r="BM580" s="262" t="s">
        <v>991</v>
      </c>
    </row>
    <row r="581" spans="1:63" s="12" customFormat="1" ht="22.8" customHeight="1">
      <c r="A581" s="12"/>
      <c r="B581" s="236"/>
      <c r="C581" s="237"/>
      <c r="D581" s="238" t="s">
        <v>81</v>
      </c>
      <c r="E581" s="318" t="s">
        <v>992</v>
      </c>
      <c r="F581" s="318" t="s">
        <v>993</v>
      </c>
      <c r="G581" s="237"/>
      <c r="H581" s="237"/>
      <c r="I581" s="240"/>
      <c r="J581" s="319">
        <f>BK581</f>
        <v>0</v>
      </c>
      <c r="K581" s="237"/>
      <c r="L581" s="242"/>
      <c r="M581" s="243"/>
      <c r="N581" s="244"/>
      <c r="O581" s="244"/>
      <c r="P581" s="245">
        <f>SUM(P582:P616)</f>
        <v>0</v>
      </c>
      <c r="Q581" s="244"/>
      <c r="R581" s="245">
        <f>SUM(R582:R616)</f>
        <v>2.0052189</v>
      </c>
      <c r="S581" s="244"/>
      <c r="T581" s="246">
        <f>SUM(T582:T616)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47" t="s">
        <v>92</v>
      </c>
      <c r="AT581" s="248" t="s">
        <v>81</v>
      </c>
      <c r="AU581" s="248" t="s">
        <v>90</v>
      </c>
      <c r="AY581" s="247" t="s">
        <v>198</v>
      </c>
      <c r="BK581" s="249">
        <f>SUM(BK582:BK616)</f>
        <v>0</v>
      </c>
    </row>
    <row r="582" spans="1:65" s="2" customFormat="1" ht="37.8" customHeight="1">
      <c r="A582" s="41"/>
      <c r="B582" s="42"/>
      <c r="C582" s="250" t="s">
        <v>994</v>
      </c>
      <c r="D582" s="250" t="s">
        <v>200</v>
      </c>
      <c r="E582" s="251" t="s">
        <v>995</v>
      </c>
      <c r="F582" s="252" t="s">
        <v>996</v>
      </c>
      <c r="G582" s="253" t="s">
        <v>219</v>
      </c>
      <c r="H582" s="254">
        <v>108.6</v>
      </c>
      <c r="I582" s="255"/>
      <c r="J582" s="256">
        <f>ROUND(I582*H582,2)</f>
        <v>0</v>
      </c>
      <c r="K582" s="257"/>
      <c r="L582" s="44"/>
      <c r="M582" s="258" t="s">
        <v>1</v>
      </c>
      <c r="N582" s="259" t="s">
        <v>47</v>
      </c>
      <c r="O582" s="94"/>
      <c r="P582" s="260">
        <f>O582*H582</f>
        <v>0</v>
      </c>
      <c r="Q582" s="260">
        <v>0.0006</v>
      </c>
      <c r="R582" s="260">
        <f>Q582*H582</f>
        <v>0.06516</v>
      </c>
      <c r="S582" s="260">
        <v>0</v>
      </c>
      <c r="T582" s="261">
        <f>S582*H582</f>
        <v>0</v>
      </c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R582" s="262" t="s">
        <v>373</v>
      </c>
      <c r="AT582" s="262" t="s">
        <v>200</v>
      </c>
      <c r="AU582" s="262" t="s">
        <v>92</v>
      </c>
      <c r="AY582" s="18" t="s">
        <v>198</v>
      </c>
      <c r="BE582" s="154">
        <f>IF(N582="základní",J582,0)</f>
        <v>0</v>
      </c>
      <c r="BF582" s="154">
        <f>IF(N582="snížená",J582,0)</f>
        <v>0</v>
      </c>
      <c r="BG582" s="154">
        <f>IF(N582="zákl. přenesená",J582,0)</f>
        <v>0</v>
      </c>
      <c r="BH582" s="154">
        <f>IF(N582="sníž. přenesená",J582,0)</f>
        <v>0</v>
      </c>
      <c r="BI582" s="154">
        <f>IF(N582="nulová",J582,0)</f>
        <v>0</v>
      </c>
      <c r="BJ582" s="18" t="s">
        <v>90</v>
      </c>
      <c r="BK582" s="154">
        <f>ROUND(I582*H582,2)</f>
        <v>0</v>
      </c>
      <c r="BL582" s="18" t="s">
        <v>373</v>
      </c>
      <c r="BM582" s="262" t="s">
        <v>997</v>
      </c>
    </row>
    <row r="583" spans="1:51" s="13" customFormat="1" ht="12">
      <c r="A583" s="13"/>
      <c r="B583" s="263"/>
      <c r="C583" s="264"/>
      <c r="D583" s="265" t="s">
        <v>206</v>
      </c>
      <c r="E583" s="266" t="s">
        <v>1</v>
      </c>
      <c r="F583" s="267" t="s">
        <v>998</v>
      </c>
      <c r="G583" s="264"/>
      <c r="H583" s="268">
        <v>108.6</v>
      </c>
      <c r="I583" s="269"/>
      <c r="J583" s="264"/>
      <c r="K583" s="264"/>
      <c r="L583" s="270"/>
      <c r="M583" s="271"/>
      <c r="N583" s="272"/>
      <c r="O583" s="272"/>
      <c r="P583" s="272"/>
      <c r="Q583" s="272"/>
      <c r="R583" s="272"/>
      <c r="S583" s="272"/>
      <c r="T583" s="27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74" t="s">
        <v>206</v>
      </c>
      <c r="AU583" s="274" t="s">
        <v>92</v>
      </c>
      <c r="AV583" s="13" t="s">
        <v>92</v>
      </c>
      <c r="AW583" s="13" t="s">
        <v>35</v>
      </c>
      <c r="AX583" s="13" t="s">
        <v>90</v>
      </c>
      <c r="AY583" s="274" t="s">
        <v>198</v>
      </c>
    </row>
    <row r="584" spans="1:65" s="2" customFormat="1" ht="37.8" customHeight="1">
      <c r="A584" s="41"/>
      <c r="B584" s="42"/>
      <c r="C584" s="250" t="s">
        <v>999</v>
      </c>
      <c r="D584" s="250" t="s">
        <v>200</v>
      </c>
      <c r="E584" s="251" t="s">
        <v>1000</v>
      </c>
      <c r="F584" s="252" t="s">
        <v>1001</v>
      </c>
      <c r="G584" s="253" t="s">
        <v>219</v>
      </c>
      <c r="H584" s="254">
        <v>217.2</v>
      </c>
      <c r="I584" s="255"/>
      <c r="J584" s="256">
        <f>ROUND(I584*H584,2)</f>
        <v>0</v>
      </c>
      <c r="K584" s="257"/>
      <c r="L584" s="44"/>
      <c r="M584" s="258" t="s">
        <v>1</v>
      </c>
      <c r="N584" s="259" t="s">
        <v>47</v>
      </c>
      <c r="O584" s="94"/>
      <c r="P584" s="260">
        <f>O584*H584</f>
        <v>0</v>
      </c>
      <c r="Q584" s="260">
        <v>0.0006</v>
      </c>
      <c r="R584" s="260">
        <f>Q584*H584</f>
        <v>0.13032</v>
      </c>
      <c r="S584" s="260">
        <v>0</v>
      </c>
      <c r="T584" s="261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62" t="s">
        <v>373</v>
      </c>
      <c r="AT584" s="262" t="s">
        <v>200</v>
      </c>
      <c r="AU584" s="262" t="s">
        <v>92</v>
      </c>
      <c r="AY584" s="18" t="s">
        <v>198</v>
      </c>
      <c r="BE584" s="154">
        <f>IF(N584="základní",J584,0)</f>
        <v>0</v>
      </c>
      <c r="BF584" s="154">
        <f>IF(N584="snížená",J584,0)</f>
        <v>0</v>
      </c>
      <c r="BG584" s="154">
        <f>IF(N584="zákl. přenesená",J584,0)</f>
        <v>0</v>
      </c>
      <c r="BH584" s="154">
        <f>IF(N584="sníž. přenesená",J584,0)</f>
        <v>0</v>
      </c>
      <c r="BI584" s="154">
        <f>IF(N584="nulová",J584,0)</f>
        <v>0</v>
      </c>
      <c r="BJ584" s="18" t="s">
        <v>90</v>
      </c>
      <c r="BK584" s="154">
        <f>ROUND(I584*H584,2)</f>
        <v>0</v>
      </c>
      <c r="BL584" s="18" t="s">
        <v>373</v>
      </c>
      <c r="BM584" s="262" t="s">
        <v>1002</v>
      </c>
    </row>
    <row r="585" spans="1:51" s="13" customFormat="1" ht="12">
      <c r="A585" s="13"/>
      <c r="B585" s="263"/>
      <c r="C585" s="264"/>
      <c r="D585" s="265" t="s">
        <v>206</v>
      </c>
      <c r="E585" s="266" t="s">
        <v>1</v>
      </c>
      <c r="F585" s="267" t="s">
        <v>1003</v>
      </c>
      <c r="G585" s="264"/>
      <c r="H585" s="268">
        <v>217.2</v>
      </c>
      <c r="I585" s="269"/>
      <c r="J585" s="264"/>
      <c r="K585" s="264"/>
      <c r="L585" s="270"/>
      <c r="M585" s="271"/>
      <c r="N585" s="272"/>
      <c r="O585" s="272"/>
      <c r="P585" s="272"/>
      <c r="Q585" s="272"/>
      <c r="R585" s="272"/>
      <c r="S585" s="272"/>
      <c r="T585" s="27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74" t="s">
        <v>206</v>
      </c>
      <c r="AU585" s="274" t="s">
        <v>92</v>
      </c>
      <c r="AV585" s="13" t="s">
        <v>92</v>
      </c>
      <c r="AW585" s="13" t="s">
        <v>35</v>
      </c>
      <c r="AX585" s="13" t="s">
        <v>90</v>
      </c>
      <c r="AY585" s="274" t="s">
        <v>198</v>
      </c>
    </row>
    <row r="586" spans="1:65" s="2" customFormat="1" ht="24.15" customHeight="1">
      <c r="A586" s="41"/>
      <c r="B586" s="42"/>
      <c r="C586" s="275" t="s">
        <v>1004</v>
      </c>
      <c r="D586" s="275" t="s">
        <v>210</v>
      </c>
      <c r="E586" s="276" t="s">
        <v>1005</v>
      </c>
      <c r="F586" s="277" t="s">
        <v>1006</v>
      </c>
      <c r="G586" s="278" t="s">
        <v>219</v>
      </c>
      <c r="H586" s="279">
        <v>114.03</v>
      </c>
      <c r="I586" s="280"/>
      <c r="J586" s="281">
        <f>ROUND(I586*H586,2)</f>
        <v>0</v>
      </c>
      <c r="K586" s="282"/>
      <c r="L586" s="283"/>
      <c r="M586" s="284" t="s">
        <v>1</v>
      </c>
      <c r="N586" s="285" t="s">
        <v>47</v>
      </c>
      <c r="O586" s="94"/>
      <c r="P586" s="260">
        <f>O586*H586</f>
        <v>0</v>
      </c>
      <c r="Q586" s="260">
        <v>0.0005</v>
      </c>
      <c r="R586" s="260">
        <f>Q586*H586</f>
        <v>0.057015</v>
      </c>
      <c r="S586" s="260">
        <v>0</v>
      </c>
      <c r="T586" s="261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62" t="s">
        <v>788</v>
      </c>
      <c r="AT586" s="262" t="s">
        <v>210</v>
      </c>
      <c r="AU586" s="262" t="s">
        <v>92</v>
      </c>
      <c r="AY586" s="18" t="s">
        <v>198</v>
      </c>
      <c r="BE586" s="154">
        <f>IF(N586="základní",J586,0)</f>
        <v>0</v>
      </c>
      <c r="BF586" s="154">
        <f>IF(N586="snížená",J586,0)</f>
        <v>0</v>
      </c>
      <c r="BG586" s="154">
        <f>IF(N586="zákl. přenesená",J586,0)</f>
        <v>0</v>
      </c>
      <c r="BH586" s="154">
        <f>IF(N586="sníž. přenesená",J586,0)</f>
        <v>0</v>
      </c>
      <c r="BI586" s="154">
        <f>IF(N586="nulová",J586,0)</f>
        <v>0</v>
      </c>
      <c r="BJ586" s="18" t="s">
        <v>90</v>
      </c>
      <c r="BK586" s="154">
        <f>ROUND(I586*H586,2)</f>
        <v>0</v>
      </c>
      <c r="BL586" s="18" t="s">
        <v>373</v>
      </c>
      <c r="BM586" s="262" t="s">
        <v>1007</v>
      </c>
    </row>
    <row r="587" spans="1:51" s="13" customFormat="1" ht="12">
      <c r="A587" s="13"/>
      <c r="B587" s="263"/>
      <c r="C587" s="264"/>
      <c r="D587" s="265" t="s">
        <v>206</v>
      </c>
      <c r="E587" s="266" t="s">
        <v>1</v>
      </c>
      <c r="F587" s="267" t="s">
        <v>1008</v>
      </c>
      <c r="G587" s="264"/>
      <c r="H587" s="268">
        <v>114.03</v>
      </c>
      <c r="I587" s="269"/>
      <c r="J587" s="264"/>
      <c r="K587" s="264"/>
      <c r="L587" s="270"/>
      <c r="M587" s="271"/>
      <c r="N587" s="272"/>
      <c r="O587" s="272"/>
      <c r="P587" s="272"/>
      <c r="Q587" s="272"/>
      <c r="R587" s="272"/>
      <c r="S587" s="272"/>
      <c r="T587" s="27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74" t="s">
        <v>206</v>
      </c>
      <c r="AU587" s="274" t="s">
        <v>92</v>
      </c>
      <c r="AV587" s="13" t="s">
        <v>92</v>
      </c>
      <c r="AW587" s="13" t="s">
        <v>35</v>
      </c>
      <c r="AX587" s="13" t="s">
        <v>90</v>
      </c>
      <c r="AY587" s="274" t="s">
        <v>198</v>
      </c>
    </row>
    <row r="588" spans="1:65" s="2" customFormat="1" ht="24.15" customHeight="1">
      <c r="A588" s="41"/>
      <c r="B588" s="42"/>
      <c r="C588" s="275" t="s">
        <v>1009</v>
      </c>
      <c r="D588" s="275" t="s">
        <v>210</v>
      </c>
      <c r="E588" s="276" t="s">
        <v>1010</v>
      </c>
      <c r="F588" s="277" t="s">
        <v>1011</v>
      </c>
      <c r="G588" s="278" t="s">
        <v>219</v>
      </c>
      <c r="H588" s="279">
        <v>228.06</v>
      </c>
      <c r="I588" s="280"/>
      <c r="J588" s="281">
        <f>ROUND(I588*H588,2)</f>
        <v>0</v>
      </c>
      <c r="K588" s="282"/>
      <c r="L588" s="283"/>
      <c r="M588" s="284" t="s">
        <v>1</v>
      </c>
      <c r="N588" s="285" t="s">
        <v>47</v>
      </c>
      <c r="O588" s="94"/>
      <c r="P588" s="260">
        <f>O588*H588</f>
        <v>0</v>
      </c>
      <c r="Q588" s="260">
        <v>0.0005</v>
      </c>
      <c r="R588" s="260">
        <f>Q588*H588</f>
        <v>0.11403</v>
      </c>
      <c r="S588" s="260">
        <v>0</v>
      </c>
      <c r="T588" s="261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62" t="s">
        <v>788</v>
      </c>
      <c r="AT588" s="262" t="s">
        <v>210</v>
      </c>
      <c r="AU588" s="262" t="s">
        <v>92</v>
      </c>
      <c r="AY588" s="18" t="s">
        <v>198</v>
      </c>
      <c r="BE588" s="154">
        <f>IF(N588="základní",J588,0)</f>
        <v>0</v>
      </c>
      <c r="BF588" s="154">
        <f>IF(N588="snížená",J588,0)</f>
        <v>0</v>
      </c>
      <c r="BG588" s="154">
        <f>IF(N588="zákl. přenesená",J588,0)</f>
        <v>0</v>
      </c>
      <c r="BH588" s="154">
        <f>IF(N588="sníž. přenesená",J588,0)</f>
        <v>0</v>
      </c>
      <c r="BI588" s="154">
        <f>IF(N588="nulová",J588,0)</f>
        <v>0</v>
      </c>
      <c r="BJ588" s="18" t="s">
        <v>90</v>
      </c>
      <c r="BK588" s="154">
        <f>ROUND(I588*H588,2)</f>
        <v>0</v>
      </c>
      <c r="BL588" s="18" t="s">
        <v>373</v>
      </c>
      <c r="BM588" s="262" t="s">
        <v>1012</v>
      </c>
    </row>
    <row r="589" spans="1:51" s="13" customFormat="1" ht="12">
      <c r="A589" s="13"/>
      <c r="B589" s="263"/>
      <c r="C589" s="264"/>
      <c r="D589" s="265" t="s">
        <v>206</v>
      </c>
      <c r="E589" s="266" t="s">
        <v>1</v>
      </c>
      <c r="F589" s="267" t="s">
        <v>1013</v>
      </c>
      <c r="G589" s="264"/>
      <c r="H589" s="268">
        <v>228.06</v>
      </c>
      <c r="I589" s="269"/>
      <c r="J589" s="264"/>
      <c r="K589" s="264"/>
      <c r="L589" s="270"/>
      <c r="M589" s="271"/>
      <c r="N589" s="272"/>
      <c r="O589" s="272"/>
      <c r="P589" s="272"/>
      <c r="Q589" s="272"/>
      <c r="R589" s="272"/>
      <c r="S589" s="272"/>
      <c r="T589" s="27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74" t="s">
        <v>206</v>
      </c>
      <c r="AU589" s="274" t="s">
        <v>92</v>
      </c>
      <c r="AV589" s="13" t="s">
        <v>92</v>
      </c>
      <c r="AW589" s="13" t="s">
        <v>35</v>
      </c>
      <c r="AX589" s="13" t="s">
        <v>90</v>
      </c>
      <c r="AY589" s="274" t="s">
        <v>198</v>
      </c>
    </row>
    <row r="590" spans="1:65" s="2" customFormat="1" ht="24.15" customHeight="1">
      <c r="A590" s="41"/>
      <c r="B590" s="42"/>
      <c r="C590" s="250" t="s">
        <v>1014</v>
      </c>
      <c r="D590" s="250" t="s">
        <v>200</v>
      </c>
      <c r="E590" s="251" t="s">
        <v>1015</v>
      </c>
      <c r="F590" s="252" t="s">
        <v>1016</v>
      </c>
      <c r="G590" s="253" t="s">
        <v>203</v>
      </c>
      <c r="H590" s="254">
        <v>562.35</v>
      </c>
      <c r="I590" s="255"/>
      <c r="J590" s="256">
        <f>ROUND(I590*H590,2)</f>
        <v>0</v>
      </c>
      <c r="K590" s="257"/>
      <c r="L590" s="44"/>
      <c r="M590" s="258" t="s">
        <v>1</v>
      </c>
      <c r="N590" s="259" t="s">
        <v>47</v>
      </c>
      <c r="O590" s="94"/>
      <c r="P590" s="260">
        <f>O590*H590</f>
        <v>0</v>
      </c>
      <c r="Q590" s="260">
        <v>0.00013</v>
      </c>
      <c r="R590" s="260">
        <f>Q590*H590</f>
        <v>0.07310549999999999</v>
      </c>
      <c r="S590" s="260">
        <v>0</v>
      </c>
      <c r="T590" s="261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62" t="s">
        <v>373</v>
      </c>
      <c r="AT590" s="262" t="s">
        <v>200</v>
      </c>
      <c r="AU590" s="262" t="s">
        <v>92</v>
      </c>
      <c r="AY590" s="18" t="s">
        <v>198</v>
      </c>
      <c r="BE590" s="154">
        <f>IF(N590="základní",J590,0)</f>
        <v>0</v>
      </c>
      <c r="BF590" s="154">
        <f>IF(N590="snížená",J590,0)</f>
        <v>0</v>
      </c>
      <c r="BG590" s="154">
        <f>IF(N590="zákl. přenesená",J590,0)</f>
        <v>0</v>
      </c>
      <c r="BH590" s="154">
        <f>IF(N590="sníž. přenesená",J590,0)</f>
        <v>0</v>
      </c>
      <c r="BI590" s="154">
        <f>IF(N590="nulová",J590,0)</f>
        <v>0</v>
      </c>
      <c r="BJ590" s="18" t="s">
        <v>90</v>
      </c>
      <c r="BK590" s="154">
        <f>ROUND(I590*H590,2)</f>
        <v>0</v>
      </c>
      <c r="BL590" s="18" t="s">
        <v>373</v>
      </c>
      <c r="BM590" s="262" t="s">
        <v>1017</v>
      </c>
    </row>
    <row r="591" spans="1:51" s="14" customFormat="1" ht="12">
      <c r="A591" s="14"/>
      <c r="B591" s="286"/>
      <c r="C591" s="287"/>
      <c r="D591" s="265" t="s">
        <v>206</v>
      </c>
      <c r="E591" s="288" t="s">
        <v>1</v>
      </c>
      <c r="F591" s="289" t="s">
        <v>1018</v>
      </c>
      <c r="G591" s="287"/>
      <c r="H591" s="288" t="s">
        <v>1</v>
      </c>
      <c r="I591" s="290"/>
      <c r="J591" s="287"/>
      <c r="K591" s="287"/>
      <c r="L591" s="291"/>
      <c r="M591" s="292"/>
      <c r="N591" s="293"/>
      <c r="O591" s="293"/>
      <c r="P591" s="293"/>
      <c r="Q591" s="293"/>
      <c r="R591" s="293"/>
      <c r="S591" s="293"/>
      <c r="T591" s="29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95" t="s">
        <v>206</v>
      </c>
      <c r="AU591" s="295" t="s">
        <v>92</v>
      </c>
      <c r="AV591" s="14" t="s">
        <v>90</v>
      </c>
      <c r="AW591" s="14" t="s">
        <v>35</v>
      </c>
      <c r="AX591" s="14" t="s">
        <v>82</v>
      </c>
      <c r="AY591" s="295" t="s">
        <v>198</v>
      </c>
    </row>
    <row r="592" spans="1:51" s="13" customFormat="1" ht="12">
      <c r="A592" s="13"/>
      <c r="B592" s="263"/>
      <c r="C592" s="264"/>
      <c r="D592" s="265" t="s">
        <v>206</v>
      </c>
      <c r="E592" s="266" t="s">
        <v>1</v>
      </c>
      <c r="F592" s="267" t="s">
        <v>1019</v>
      </c>
      <c r="G592" s="264"/>
      <c r="H592" s="268">
        <v>525.95</v>
      </c>
      <c r="I592" s="269"/>
      <c r="J592" s="264"/>
      <c r="K592" s="264"/>
      <c r="L592" s="270"/>
      <c r="M592" s="271"/>
      <c r="N592" s="272"/>
      <c r="O592" s="272"/>
      <c r="P592" s="272"/>
      <c r="Q592" s="272"/>
      <c r="R592" s="272"/>
      <c r="S592" s="272"/>
      <c r="T592" s="27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74" t="s">
        <v>206</v>
      </c>
      <c r="AU592" s="274" t="s">
        <v>92</v>
      </c>
      <c r="AV592" s="13" t="s">
        <v>92</v>
      </c>
      <c r="AW592" s="13" t="s">
        <v>35</v>
      </c>
      <c r="AX592" s="13" t="s">
        <v>82</v>
      </c>
      <c r="AY592" s="274" t="s">
        <v>198</v>
      </c>
    </row>
    <row r="593" spans="1:51" s="14" customFormat="1" ht="12">
      <c r="A593" s="14"/>
      <c r="B593" s="286"/>
      <c r="C593" s="287"/>
      <c r="D593" s="265" t="s">
        <v>206</v>
      </c>
      <c r="E593" s="288" t="s">
        <v>1</v>
      </c>
      <c r="F593" s="289" t="s">
        <v>1020</v>
      </c>
      <c r="G593" s="287"/>
      <c r="H593" s="288" t="s">
        <v>1</v>
      </c>
      <c r="I593" s="290"/>
      <c r="J593" s="287"/>
      <c r="K593" s="287"/>
      <c r="L593" s="291"/>
      <c r="M593" s="292"/>
      <c r="N593" s="293"/>
      <c r="O593" s="293"/>
      <c r="P593" s="293"/>
      <c r="Q593" s="293"/>
      <c r="R593" s="293"/>
      <c r="S593" s="293"/>
      <c r="T593" s="29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95" t="s">
        <v>206</v>
      </c>
      <c r="AU593" s="295" t="s">
        <v>92</v>
      </c>
      <c r="AV593" s="14" t="s">
        <v>90</v>
      </c>
      <c r="AW593" s="14" t="s">
        <v>35</v>
      </c>
      <c r="AX593" s="14" t="s">
        <v>82</v>
      </c>
      <c r="AY593" s="295" t="s">
        <v>198</v>
      </c>
    </row>
    <row r="594" spans="1:51" s="13" customFormat="1" ht="12">
      <c r="A594" s="13"/>
      <c r="B594" s="263"/>
      <c r="C594" s="264"/>
      <c r="D594" s="265" t="s">
        <v>206</v>
      </c>
      <c r="E594" s="266" t="s">
        <v>1</v>
      </c>
      <c r="F594" s="267" t="s">
        <v>1021</v>
      </c>
      <c r="G594" s="264"/>
      <c r="H594" s="268">
        <v>36.4</v>
      </c>
      <c r="I594" s="269"/>
      <c r="J594" s="264"/>
      <c r="K594" s="264"/>
      <c r="L594" s="270"/>
      <c r="M594" s="271"/>
      <c r="N594" s="272"/>
      <c r="O594" s="272"/>
      <c r="P594" s="272"/>
      <c r="Q594" s="272"/>
      <c r="R594" s="272"/>
      <c r="S594" s="272"/>
      <c r="T594" s="27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74" t="s">
        <v>206</v>
      </c>
      <c r="AU594" s="274" t="s">
        <v>92</v>
      </c>
      <c r="AV594" s="13" t="s">
        <v>92</v>
      </c>
      <c r="AW594" s="13" t="s">
        <v>35</v>
      </c>
      <c r="AX594" s="13" t="s">
        <v>82</v>
      </c>
      <c r="AY594" s="274" t="s">
        <v>198</v>
      </c>
    </row>
    <row r="595" spans="1:51" s="15" customFormat="1" ht="12">
      <c r="A595" s="15"/>
      <c r="B595" s="296"/>
      <c r="C595" s="297"/>
      <c r="D595" s="265" t="s">
        <v>206</v>
      </c>
      <c r="E595" s="298" t="s">
        <v>1</v>
      </c>
      <c r="F595" s="299" t="s">
        <v>238</v>
      </c>
      <c r="G595" s="297"/>
      <c r="H595" s="300">
        <v>562.35</v>
      </c>
      <c r="I595" s="301"/>
      <c r="J595" s="297"/>
      <c r="K595" s="297"/>
      <c r="L595" s="302"/>
      <c r="M595" s="303"/>
      <c r="N595" s="304"/>
      <c r="O595" s="304"/>
      <c r="P595" s="304"/>
      <c r="Q595" s="304"/>
      <c r="R595" s="304"/>
      <c r="S595" s="304"/>
      <c r="T595" s="30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306" t="s">
        <v>206</v>
      </c>
      <c r="AU595" s="306" t="s">
        <v>92</v>
      </c>
      <c r="AV595" s="15" t="s">
        <v>204</v>
      </c>
      <c r="AW595" s="15" t="s">
        <v>35</v>
      </c>
      <c r="AX595" s="15" t="s">
        <v>90</v>
      </c>
      <c r="AY595" s="306" t="s">
        <v>198</v>
      </c>
    </row>
    <row r="596" spans="1:65" s="2" customFormat="1" ht="16.5" customHeight="1">
      <c r="A596" s="41"/>
      <c r="B596" s="42"/>
      <c r="C596" s="275" t="s">
        <v>1022</v>
      </c>
      <c r="D596" s="275" t="s">
        <v>210</v>
      </c>
      <c r="E596" s="276" t="s">
        <v>1023</v>
      </c>
      <c r="F596" s="277" t="s">
        <v>1024</v>
      </c>
      <c r="G596" s="278" t="s">
        <v>203</v>
      </c>
      <c r="H596" s="279">
        <v>652.338</v>
      </c>
      <c r="I596" s="280"/>
      <c r="J596" s="281">
        <f>ROUND(I596*H596,2)</f>
        <v>0</v>
      </c>
      <c r="K596" s="282"/>
      <c r="L596" s="283"/>
      <c r="M596" s="284" t="s">
        <v>1</v>
      </c>
      <c r="N596" s="285" t="s">
        <v>47</v>
      </c>
      <c r="O596" s="94"/>
      <c r="P596" s="260">
        <f>O596*H596</f>
        <v>0</v>
      </c>
      <c r="Q596" s="260">
        <v>0.0005</v>
      </c>
      <c r="R596" s="260">
        <f>Q596*H596</f>
        <v>0.326169</v>
      </c>
      <c r="S596" s="260">
        <v>0</v>
      </c>
      <c r="T596" s="261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62" t="s">
        <v>788</v>
      </c>
      <c r="AT596" s="262" t="s">
        <v>210</v>
      </c>
      <c r="AU596" s="262" t="s">
        <v>92</v>
      </c>
      <c r="AY596" s="18" t="s">
        <v>198</v>
      </c>
      <c r="BE596" s="154">
        <f>IF(N596="základní",J596,0)</f>
        <v>0</v>
      </c>
      <c r="BF596" s="154">
        <f>IF(N596="snížená",J596,0)</f>
        <v>0</v>
      </c>
      <c r="BG596" s="154">
        <f>IF(N596="zákl. přenesená",J596,0)</f>
        <v>0</v>
      </c>
      <c r="BH596" s="154">
        <f>IF(N596="sníž. přenesená",J596,0)</f>
        <v>0</v>
      </c>
      <c r="BI596" s="154">
        <f>IF(N596="nulová",J596,0)</f>
        <v>0</v>
      </c>
      <c r="BJ596" s="18" t="s">
        <v>90</v>
      </c>
      <c r="BK596" s="154">
        <f>ROUND(I596*H596,2)</f>
        <v>0</v>
      </c>
      <c r="BL596" s="18" t="s">
        <v>373</v>
      </c>
      <c r="BM596" s="262" t="s">
        <v>1025</v>
      </c>
    </row>
    <row r="597" spans="1:51" s="13" customFormat="1" ht="12">
      <c r="A597" s="13"/>
      <c r="B597" s="263"/>
      <c r="C597" s="264"/>
      <c r="D597" s="265" t="s">
        <v>206</v>
      </c>
      <c r="E597" s="266" t="s">
        <v>1</v>
      </c>
      <c r="F597" s="267" t="s">
        <v>1026</v>
      </c>
      <c r="G597" s="264"/>
      <c r="H597" s="268">
        <v>562.36</v>
      </c>
      <c r="I597" s="269"/>
      <c r="J597" s="264"/>
      <c r="K597" s="264"/>
      <c r="L597" s="270"/>
      <c r="M597" s="271"/>
      <c r="N597" s="272"/>
      <c r="O597" s="272"/>
      <c r="P597" s="272"/>
      <c r="Q597" s="272"/>
      <c r="R597" s="272"/>
      <c r="S597" s="272"/>
      <c r="T597" s="27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74" t="s">
        <v>206</v>
      </c>
      <c r="AU597" s="274" t="s">
        <v>92</v>
      </c>
      <c r="AV597" s="13" t="s">
        <v>92</v>
      </c>
      <c r="AW597" s="13" t="s">
        <v>35</v>
      </c>
      <c r="AX597" s="13" t="s">
        <v>90</v>
      </c>
      <c r="AY597" s="274" t="s">
        <v>198</v>
      </c>
    </row>
    <row r="598" spans="1:51" s="13" customFormat="1" ht="12">
      <c r="A598" s="13"/>
      <c r="B598" s="263"/>
      <c r="C598" s="264"/>
      <c r="D598" s="265" t="s">
        <v>206</v>
      </c>
      <c r="E598" s="264"/>
      <c r="F598" s="267" t="s">
        <v>1027</v>
      </c>
      <c r="G598" s="264"/>
      <c r="H598" s="268">
        <v>652.338</v>
      </c>
      <c r="I598" s="269"/>
      <c r="J598" s="264"/>
      <c r="K598" s="264"/>
      <c r="L598" s="270"/>
      <c r="M598" s="271"/>
      <c r="N598" s="272"/>
      <c r="O598" s="272"/>
      <c r="P598" s="272"/>
      <c r="Q598" s="272"/>
      <c r="R598" s="272"/>
      <c r="S598" s="272"/>
      <c r="T598" s="27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74" t="s">
        <v>206</v>
      </c>
      <c r="AU598" s="274" t="s">
        <v>92</v>
      </c>
      <c r="AV598" s="13" t="s">
        <v>92</v>
      </c>
      <c r="AW598" s="13" t="s">
        <v>4</v>
      </c>
      <c r="AX598" s="13" t="s">
        <v>90</v>
      </c>
      <c r="AY598" s="274" t="s">
        <v>198</v>
      </c>
    </row>
    <row r="599" spans="1:65" s="2" customFormat="1" ht="37.8" customHeight="1">
      <c r="A599" s="41"/>
      <c r="B599" s="42"/>
      <c r="C599" s="250" t="s">
        <v>1028</v>
      </c>
      <c r="D599" s="250" t="s">
        <v>200</v>
      </c>
      <c r="E599" s="251" t="s">
        <v>1029</v>
      </c>
      <c r="F599" s="252" t="s">
        <v>1030</v>
      </c>
      <c r="G599" s="253" t="s">
        <v>203</v>
      </c>
      <c r="H599" s="254">
        <v>562.35</v>
      </c>
      <c r="I599" s="255"/>
      <c r="J599" s="256">
        <f>ROUND(I599*H599,2)</f>
        <v>0</v>
      </c>
      <c r="K599" s="257"/>
      <c r="L599" s="44"/>
      <c r="M599" s="258" t="s">
        <v>1</v>
      </c>
      <c r="N599" s="259" t="s">
        <v>47</v>
      </c>
      <c r="O599" s="94"/>
      <c r="P599" s="260">
        <f>O599*H599</f>
        <v>0</v>
      </c>
      <c r="Q599" s="260">
        <v>0</v>
      </c>
      <c r="R599" s="260">
        <f>Q599*H599</f>
        <v>0</v>
      </c>
      <c r="S599" s="260">
        <v>0</v>
      </c>
      <c r="T599" s="261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62" t="s">
        <v>373</v>
      </c>
      <c r="AT599" s="262" t="s">
        <v>200</v>
      </c>
      <c r="AU599" s="262" t="s">
        <v>92</v>
      </c>
      <c r="AY599" s="18" t="s">
        <v>198</v>
      </c>
      <c r="BE599" s="154">
        <f>IF(N599="základní",J599,0)</f>
        <v>0</v>
      </c>
      <c r="BF599" s="154">
        <f>IF(N599="snížená",J599,0)</f>
        <v>0</v>
      </c>
      <c r="BG599" s="154">
        <f>IF(N599="zákl. přenesená",J599,0)</f>
        <v>0</v>
      </c>
      <c r="BH599" s="154">
        <f>IF(N599="sníž. přenesená",J599,0)</f>
        <v>0</v>
      </c>
      <c r="BI599" s="154">
        <f>IF(N599="nulová",J599,0)</f>
        <v>0</v>
      </c>
      <c r="BJ599" s="18" t="s">
        <v>90</v>
      </c>
      <c r="BK599" s="154">
        <f>ROUND(I599*H599,2)</f>
        <v>0</v>
      </c>
      <c r="BL599" s="18" t="s">
        <v>373</v>
      </c>
      <c r="BM599" s="262" t="s">
        <v>1031</v>
      </c>
    </row>
    <row r="600" spans="1:51" s="14" customFormat="1" ht="12">
      <c r="A600" s="14"/>
      <c r="B600" s="286"/>
      <c r="C600" s="287"/>
      <c r="D600" s="265" t="s">
        <v>206</v>
      </c>
      <c r="E600" s="288" t="s">
        <v>1</v>
      </c>
      <c r="F600" s="289" t="s">
        <v>1018</v>
      </c>
      <c r="G600" s="287"/>
      <c r="H600" s="288" t="s">
        <v>1</v>
      </c>
      <c r="I600" s="290"/>
      <c r="J600" s="287"/>
      <c r="K600" s="287"/>
      <c r="L600" s="291"/>
      <c r="M600" s="292"/>
      <c r="N600" s="293"/>
      <c r="O600" s="293"/>
      <c r="P600" s="293"/>
      <c r="Q600" s="293"/>
      <c r="R600" s="293"/>
      <c r="S600" s="293"/>
      <c r="T600" s="29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95" t="s">
        <v>206</v>
      </c>
      <c r="AU600" s="295" t="s">
        <v>92</v>
      </c>
      <c r="AV600" s="14" t="s">
        <v>90</v>
      </c>
      <c r="AW600" s="14" t="s">
        <v>35</v>
      </c>
      <c r="AX600" s="14" t="s">
        <v>82</v>
      </c>
      <c r="AY600" s="295" t="s">
        <v>198</v>
      </c>
    </row>
    <row r="601" spans="1:51" s="13" customFormat="1" ht="12">
      <c r="A601" s="13"/>
      <c r="B601" s="263"/>
      <c r="C601" s="264"/>
      <c r="D601" s="265" t="s">
        <v>206</v>
      </c>
      <c r="E601" s="266" t="s">
        <v>1</v>
      </c>
      <c r="F601" s="267" t="s">
        <v>1019</v>
      </c>
      <c r="G601" s="264"/>
      <c r="H601" s="268">
        <v>525.95</v>
      </c>
      <c r="I601" s="269"/>
      <c r="J601" s="264"/>
      <c r="K601" s="264"/>
      <c r="L601" s="270"/>
      <c r="M601" s="271"/>
      <c r="N601" s="272"/>
      <c r="O601" s="272"/>
      <c r="P601" s="272"/>
      <c r="Q601" s="272"/>
      <c r="R601" s="272"/>
      <c r="S601" s="272"/>
      <c r="T601" s="27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74" t="s">
        <v>206</v>
      </c>
      <c r="AU601" s="274" t="s">
        <v>92</v>
      </c>
      <c r="AV601" s="13" t="s">
        <v>92</v>
      </c>
      <c r="AW601" s="13" t="s">
        <v>35</v>
      </c>
      <c r="AX601" s="13" t="s">
        <v>82</v>
      </c>
      <c r="AY601" s="274" t="s">
        <v>198</v>
      </c>
    </row>
    <row r="602" spans="1:51" s="14" customFormat="1" ht="12">
      <c r="A602" s="14"/>
      <c r="B602" s="286"/>
      <c r="C602" s="287"/>
      <c r="D602" s="265" t="s">
        <v>206</v>
      </c>
      <c r="E602" s="288" t="s">
        <v>1</v>
      </c>
      <c r="F602" s="289" t="s">
        <v>1020</v>
      </c>
      <c r="G602" s="287"/>
      <c r="H602" s="288" t="s">
        <v>1</v>
      </c>
      <c r="I602" s="290"/>
      <c r="J602" s="287"/>
      <c r="K602" s="287"/>
      <c r="L602" s="291"/>
      <c r="M602" s="292"/>
      <c r="N602" s="293"/>
      <c r="O602" s="293"/>
      <c r="P602" s="293"/>
      <c r="Q602" s="293"/>
      <c r="R602" s="293"/>
      <c r="S602" s="293"/>
      <c r="T602" s="29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95" t="s">
        <v>206</v>
      </c>
      <c r="AU602" s="295" t="s">
        <v>92</v>
      </c>
      <c r="AV602" s="14" t="s">
        <v>90</v>
      </c>
      <c r="AW602" s="14" t="s">
        <v>35</v>
      </c>
      <c r="AX602" s="14" t="s">
        <v>82</v>
      </c>
      <c r="AY602" s="295" t="s">
        <v>198</v>
      </c>
    </row>
    <row r="603" spans="1:51" s="13" customFormat="1" ht="12">
      <c r="A603" s="13"/>
      <c r="B603" s="263"/>
      <c r="C603" s="264"/>
      <c r="D603" s="265" t="s">
        <v>206</v>
      </c>
      <c r="E603" s="266" t="s">
        <v>1</v>
      </c>
      <c r="F603" s="267" t="s">
        <v>1021</v>
      </c>
      <c r="G603" s="264"/>
      <c r="H603" s="268">
        <v>36.4</v>
      </c>
      <c r="I603" s="269"/>
      <c r="J603" s="264"/>
      <c r="K603" s="264"/>
      <c r="L603" s="270"/>
      <c r="M603" s="271"/>
      <c r="N603" s="272"/>
      <c r="O603" s="272"/>
      <c r="P603" s="272"/>
      <c r="Q603" s="272"/>
      <c r="R603" s="272"/>
      <c r="S603" s="272"/>
      <c r="T603" s="27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74" t="s">
        <v>206</v>
      </c>
      <c r="AU603" s="274" t="s">
        <v>92</v>
      </c>
      <c r="AV603" s="13" t="s">
        <v>92</v>
      </c>
      <c r="AW603" s="13" t="s">
        <v>35</v>
      </c>
      <c r="AX603" s="13" t="s">
        <v>82</v>
      </c>
      <c r="AY603" s="274" t="s">
        <v>198</v>
      </c>
    </row>
    <row r="604" spans="1:51" s="15" customFormat="1" ht="12">
      <c r="A604" s="15"/>
      <c r="B604" s="296"/>
      <c r="C604" s="297"/>
      <c r="D604" s="265" t="s">
        <v>206</v>
      </c>
      <c r="E604" s="298" t="s">
        <v>1</v>
      </c>
      <c r="F604" s="299" t="s">
        <v>238</v>
      </c>
      <c r="G604" s="297"/>
      <c r="H604" s="300">
        <v>562.35</v>
      </c>
      <c r="I604" s="301"/>
      <c r="J604" s="297"/>
      <c r="K604" s="297"/>
      <c r="L604" s="302"/>
      <c r="M604" s="303"/>
      <c r="N604" s="304"/>
      <c r="O604" s="304"/>
      <c r="P604" s="304"/>
      <c r="Q604" s="304"/>
      <c r="R604" s="304"/>
      <c r="S604" s="304"/>
      <c r="T604" s="30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306" t="s">
        <v>206</v>
      </c>
      <c r="AU604" s="306" t="s">
        <v>92</v>
      </c>
      <c r="AV604" s="15" t="s">
        <v>204</v>
      </c>
      <c r="AW604" s="15" t="s">
        <v>35</v>
      </c>
      <c r="AX604" s="15" t="s">
        <v>90</v>
      </c>
      <c r="AY604" s="306" t="s">
        <v>198</v>
      </c>
    </row>
    <row r="605" spans="1:65" s="2" customFormat="1" ht="24.15" customHeight="1">
      <c r="A605" s="41"/>
      <c r="B605" s="42"/>
      <c r="C605" s="250" t="s">
        <v>1032</v>
      </c>
      <c r="D605" s="250" t="s">
        <v>200</v>
      </c>
      <c r="E605" s="251" t="s">
        <v>1033</v>
      </c>
      <c r="F605" s="252" t="s">
        <v>1034</v>
      </c>
      <c r="G605" s="253" t="s">
        <v>219</v>
      </c>
      <c r="H605" s="254">
        <v>251.6</v>
      </c>
      <c r="I605" s="255"/>
      <c r="J605" s="256">
        <f>ROUND(I605*H605,2)</f>
        <v>0</v>
      </c>
      <c r="K605" s="257"/>
      <c r="L605" s="44"/>
      <c r="M605" s="258" t="s">
        <v>1</v>
      </c>
      <c r="N605" s="259" t="s">
        <v>47</v>
      </c>
      <c r="O605" s="94"/>
      <c r="P605" s="260">
        <f>O605*H605</f>
        <v>0</v>
      </c>
      <c r="Q605" s="260">
        <v>0</v>
      </c>
      <c r="R605" s="260">
        <f>Q605*H605</f>
        <v>0</v>
      </c>
      <c r="S605" s="260">
        <v>0</v>
      </c>
      <c r="T605" s="261">
        <f>S605*H605</f>
        <v>0</v>
      </c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R605" s="262" t="s">
        <v>373</v>
      </c>
      <c r="AT605" s="262" t="s">
        <v>200</v>
      </c>
      <c r="AU605" s="262" t="s">
        <v>92</v>
      </c>
      <c r="AY605" s="18" t="s">
        <v>198</v>
      </c>
      <c r="BE605" s="154">
        <f>IF(N605="základní",J605,0)</f>
        <v>0</v>
      </c>
      <c r="BF605" s="154">
        <f>IF(N605="snížená",J605,0)</f>
        <v>0</v>
      </c>
      <c r="BG605" s="154">
        <f>IF(N605="zákl. přenesená",J605,0)</f>
        <v>0</v>
      </c>
      <c r="BH605" s="154">
        <f>IF(N605="sníž. přenesená",J605,0)</f>
        <v>0</v>
      </c>
      <c r="BI605" s="154">
        <f>IF(N605="nulová",J605,0)</f>
        <v>0</v>
      </c>
      <c r="BJ605" s="18" t="s">
        <v>90</v>
      </c>
      <c r="BK605" s="154">
        <f>ROUND(I605*H605,2)</f>
        <v>0</v>
      </c>
      <c r="BL605" s="18" t="s">
        <v>373</v>
      </c>
      <c r="BM605" s="262" t="s">
        <v>1035</v>
      </c>
    </row>
    <row r="606" spans="1:51" s="13" customFormat="1" ht="12">
      <c r="A606" s="13"/>
      <c r="B606" s="263"/>
      <c r="C606" s="264"/>
      <c r="D606" s="265" t="s">
        <v>206</v>
      </c>
      <c r="E606" s="266" t="s">
        <v>1</v>
      </c>
      <c r="F606" s="267" t="s">
        <v>1036</v>
      </c>
      <c r="G606" s="264"/>
      <c r="H606" s="268">
        <v>251.6</v>
      </c>
      <c r="I606" s="269"/>
      <c r="J606" s="264"/>
      <c r="K606" s="264"/>
      <c r="L606" s="270"/>
      <c r="M606" s="271"/>
      <c r="N606" s="272"/>
      <c r="O606" s="272"/>
      <c r="P606" s="272"/>
      <c r="Q606" s="272"/>
      <c r="R606" s="272"/>
      <c r="S606" s="272"/>
      <c r="T606" s="27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74" t="s">
        <v>206</v>
      </c>
      <c r="AU606" s="274" t="s">
        <v>92</v>
      </c>
      <c r="AV606" s="13" t="s">
        <v>92</v>
      </c>
      <c r="AW606" s="13" t="s">
        <v>35</v>
      </c>
      <c r="AX606" s="13" t="s">
        <v>90</v>
      </c>
      <c r="AY606" s="274" t="s">
        <v>198</v>
      </c>
    </row>
    <row r="607" spans="1:65" s="2" customFormat="1" ht="24.15" customHeight="1">
      <c r="A607" s="41"/>
      <c r="B607" s="42"/>
      <c r="C607" s="275" t="s">
        <v>1037</v>
      </c>
      <c r="D607" s="275" t="s">
        <v>210</v>
      </c>
      <c r="E607" s="276" t="s">
        <v>1038</v>
      </c>
      <c r="F607" s="277" t="s">
        <v>1039</v>
      </c>
      <c r="G607" s="278" t="s">
        <v>203</v>
      </c>
      <c r="H607" s="279">
        <v>652.326</v>
      </c>
      <c r="I607" s="280"/>
      <c r="J607" s="281">
        <f>ROUND(I607*H607,2)</f>
        <v>0</v>
      </c>
      <c r="K607" s="282"/>
      <c r="L607" s="283"/>
      <c r="M607" s="284" t="s">
        <v>1</v>
      </c>
      <c r="N607" s="285" t="s">
        <v>47</v>
      </c>
      <c r="O607" s="94"/>
      <c r="P607" s="260">
        <f>O607*H607</f>
        <v>0</v>
      </c>
      <c r="Q607" s="260">
        <v>0.0019</v>
      </c>
      <c r="R607" s="260">
        <f>Q607*H607</f>
        <v>1.2394194</v>
      </c>
      <c r="S607" s="260">
        <v>0</v>
      </c>
      <c r="T607" s="261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62" t="s">
        <v>788</v>
      </c>
      <c r="AT607" s="262" t="s">
        <v>210</v>
      </c>
      <c r="AU607" s="262" t="s">
        <v>92</v>
      </c>
      <c r="AY607" s="18" t="s">
        <v>198</v>
      </c>
      <c r="BE607" s="154">
        <f>IF(N607="základní",J607,0)</f>
        <v>0</v>
      </c>
      <c r="BF607" s="154">
        <f>IF(N607="snížená",J607,0)</f>
        <v>0</v>
      </c>
      <c r="BG607" s="154">
        <f>IF(N607="zákl. přenesená",J607,0)</f>
        <v>0</v>
      </c>
      <c r="BH607" s="154">
        <f>IF(N607="sníž. přenesená",J607,0)</f>
        <v>0</v>
      </c>
      <c r="BI607" s="154">
        <f>IF(N607="nulová",J607,0)</f>
        <v>0</v>
      </c>
      <c r="BJ607" s="18" t="s">
        <v>90</v>
      </c>
      <c r="BK607" s="154">
        <f>ROUND(I607*H607,2)</f>
        <v>0</v>
      </c>
      <c r="BL607" s="18" t="s">
        <v>373</v>
      </c>
      <c r="BM607" s="262" t="s">
        <v>1040</v>
      </c>
    </row>
    <row r="608" spans="1:51" s="14" customFormat="1" ht="12">
      <c r="A608" s="14"/>
      <c r="B608" s="286"/>
      <c r="C608" s="287"/>
      <c r="D608" s="265" t="s">
        <v>206</v>
      </c>
      <c r="E608" s="288" t="s">
        <v>1</v>
      </c>
      <c r="F608" s="289" t="s">
        <v>1018</v>
      </c>
      <c r="G608" s="287"/>
      <c r="H608" s="288" t="s">
        <v>1</v>
      </c>
      <c r="I608" s="290"/>
      <c r="J608" s="287"/>
      <c r="K608" s="287"/>
      <c r="L608" s="291"/>
      <c r="M608" s="292"/>
      <c r="N608" s="293"/>
      <c r="O608" s="293"/>
      <c r="P608" s="293"/>
      <c r="Q608" s="293"/>
      <c r="R608" s="293"/>
      <c r="S608" s="293"/>
      <c r="T608" s="29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95" t="s">
        <v>206</v>
      </c>
      <c r="AU608" s="295" t="s">
        <v>92</v>
      </c>
      <c r="AV608" s="14" t="s">
        <v>90</v>
      </c>
      <c r="AW608" s="14" t="s">
        <v>35</v>
      </c>
      <c r="AX608" s="14" t="s">
        <v>82</v>
      </c>
      <c r="AY608" s="295" t="s">
        <v>198</v>
      </c>
    </row>
    <row r="609" spans="1:51" s="13" customFormat="1" ht="12">
      <c r="A609" s="13"/>
      <c r="B609" s="263"/>
      <c r="C609" s="264"/>
      <c r="D609" s="265" t="s">
        <v>206</v>
      </c>
      <c r="E609" s="266" t="s">
        <v>1</v>
      </c>
      <c r="F609" s="267" t="s">
        <v>1019</v>
      </c>
      <c r="G609" s="264"/>
      <c r="H609" s="268">
        <v>525.95</v>
      </c>
      <c r="I609" s="269"/>
      <c r="J609" s="264"/>
      <c r="K609" s="264"/>
      <c r="L609" s="270"/>
      <c r="M609" s="271"/>
      <c r="N609" s="272"/>
      <c r="O609" s="272"/>
      <c r="P609" s="272"/>
      <c r="Q609" s="272"/>
      <c r="R609" s="272"/>
      <c r="S609" s="272"/>
      <c r="T609" s="27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74" t="s">
        <v>206</v>
      </c>
      <c r="AU609" s="274" t="s">
        <v>92</v>
      </c>
      <c r="AV609" s="13" t="s">
        <v>92</v>
      </c>
      <c r="AW609" s="13" t="s">
        <v>35</v>
      </c>
      <c r="AX609" s="13" t="s">
        <v>82</v>
      </c>
      <c r="AY609" s="274" t="s">
        <v>198</v>
      </c>
    </row>
    <row r="610" spans="1:51" s="14" customFormat="1" ht="12">
      <c r="A610" s="14"/>
      <c r="B610" s="286"/>
      <c r="C610" s="287"/>
      <c r="D610" s="265" t="s">
        <v>206</v>
      </c>
      <c r="E610" s="288" t="s">
        <v>1</v>
      </c>
      <c r="F610" s="289" t="s">
        <v>1020</v>
      </c>
      <c r="G610" s="287"/>
      <c r="H610" s="288" t="s">
        <v>1</v>
      </c>
      <c r="I610" s="290"/>
      <c r="J610" s="287"/>
      <c r="K610" s="287"/>
      <c r="L610" s="291"/>
      <c r="M610" s="292"/>
      <c r="N610" s="293"/>
      <c r="O610" s="293"/>
      <c r="P610" s="293"/>
      <c r="Q610" s="293"/>
      <c r="R610" s="293"/>
      <c r="S610" s="293"/>
      <c r="T610" s="29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95" t="s">
        <v>206</v>
      </c>
      <c r="AU610" s="295" t="s">
        <v>92</v>
      </c>
      <c r="AV610" s="14" t="s">
        <v>90</v>
      </c>
      <c r="AW610" s="14" t="s">
        <v>35</v>
      </c>
      <c r="AX610" s="14" t="s">
        <v>82</v>
      </c>
      <c r="AY610" s="295" t="s">
        <v>198</v>
      </c>
    </row>
    <row r="611" spans="1:51" s="13" customFormat="1" ht="12">
      <c r="A611" s="13"/>
      <c r="B611" s="263"/>
      <c r="C611" s="264"/>
      <c r="D611" s="265" t="s">
        <v>206</v>
      </c>
      <c r="E611" s="266" t="s">
        <v>1</v>
      </c>
      <c r="F611" s="267" t="s">
        <v>1021</v>
      </c>
      <c r="G611" s="264"/>
      <c r="H611" s="268">
        <v>36.4</v>
      </c>
      <c r="I611" s="269"/>
      <c r="J611" s="264"/>
      <c r="K611" s="264"/>
      <c r="L611" s="270"/>
      <c r="M611" s="271"/>
      <c r="N611" s="272"/>
      <c r="O611" s="272"/>
      <c r="P611" s="272"/>
      <c r="Q611" s="272"/>
      <c r="R611" s="272"/>
      <c r="S611" s="272"/>
      <c r="T611" s="27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74" t="s">
        <v>206</v>
      </c>
      <c r="AU611" s="274" t="s">
        <v>92</v>
      </c>
      <c r="AV611" s="13" t="s">
        <v>92</v>
      </c>
      <c r="AW611" s="13" t="s">
        <v>35</v>
      </c>
      <c r="AX611" s="13" t="s">
        <v>82</v>
      </c>
      <c r="AY611" s="274" t="s">
        <v>198</v>
      </c>
    </row>
    <row r="612" spans="1:51" s="15" customFormat="1" ht="12">
      <c r="A612" s="15"/>
      <c r="B612" s="296"/>
      <c r="C612" s="297"/>
      <c r="D612" s="265" t="s">
        <v>206</v>
      </c>
      <c r="E612" s="298" t="s">
        <v>1</v>
      </c>
      <c r="F612" s="299" t="s">
        <v>238</v>
      </c>
      <c r="G612" s="297"/>
      <c r="H612" s="300">
        <v>562.35</v>
      </c>
      <c r="I612" s="301"/>
      <c r="J612" s="297"/>
      <c r="K612" s="297"/>
      <c r="L612" s="302"/>
      <c r="M612" s="303"/>
      <c r="N612" s="304"/>
      <c r="O612" s="304"/>
      <c r="P612" s="304"/>
      <c r="Q612" s="304"/>
      <c r="R612" s="304"/>
      <c r="S612" s="304"/>
      <c r="T612" s="30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306" t="s">
        <v>206</v>
      </c>
      <c r="AU612" s="306" t="s">
        <v>92</v>
      </c>
      <c r="AV612" s="15" t="s">
        <v>204</v>
      </c>
      <c r="AW612" s="15" t="s">
        <v>35</v>
      </c>
      <c r="AX612" s="15" t="s">
        <v>90</v>
      </c>
      <c r="AY612" s="306" t="s">
        <v>198</v>
      </c>
    </row>
    <row r="613" spans="1:51" s="13" customFormat="1" ht="12">
      <c r="A613" s="13"/>
      <c r="B613" s="263"/>
      <c r="C613" s="264"/>
      <c r="D613" s="265" t="s">
        <v>206</v>
      </c>
      <c r="E613" s="264"/>
      <c r="F613" s="267" t="s">
        <v>1041</v>
      </c>
      <c r="G613" s="264"/>
      <c r="H613" s="268">
        <v>652.326</v>
      </c>
      <c r="I613" s="269"/>
      <c r="J613" s="264"/>
      <c r="K613" s="264"/>
      <c r="L613" s="270"/>
      <c r="M613" s="271"/>
      <c r="N613" s="272"/>
      <c r="O613" s="272"/>
      <c r="P613" s="272"/>
      <c r="Q613" s="272"/>
      <c r="R613" s="272"/>
      <c r="S613" s="272"/>
      <c r="T613" s="27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74" t="s">
        <v>206</v>
      </c>
      <c r="AU613" s="274" t="s">
        <v>92</v>
      </c>
      <c r="AV613" s="13" t="s">
        <v>92</v>
      </c>
      <c r="AW613" s="13" t="s">
        <v>4</v>
      </c>
      <c r="AX613" s="13" t="s">
        <v>90</v>
      </c>
      <c r="AY613" s="274" t="s">
        <v>198</v>
      </c>
    </row>
    <row r="614" spans="1:65" s="2" customFormat="1" ht="33" customHeight="1">
      <c r="A614" s="41"/>
      <c r="B614" s="42"/>
      <c r="C614" s="250" t="s">
        <v>1042</v>
      </c>
      <c r="D614" s="250" t="s">
        <v>200</v>
      </c>
      <c r="E614" s="251" t="s">
        <v>1043</v>
      </c>
      <c r="F614" s="252" t="s">
        <v>1044</v>
      </c>
      <c r="G614" s="253" t="s">
        <v>203</v>
      </c>
      <c r="H614" s="254">
        <v>22.4</v>
      </c>
      <c r="I614" s="255"/>
      <c r="J614" s="256">
        <f>ROUND(I614*H614,2)</f>
        <v>0</v>
      </c>
      <c r="K614" s="257"/>
      <c r="L614" s="44"/>
      <c r="M614" s="258" t="s">
        <v>1</v>
      </c>
      <c r="N614" s="259" t="s">
        <v>47</v>
      </c>
      <c r="O614" s="94"/>
      <c r="P614" s="260">
        <f>O614*H614</f>
        <v>0</v>
      </c>
      <c r="Q614" s="260">
        <v>0</v>
      </c>
      <c r="R614" s="260">
        <f>Q614*H614</f>
        <v>0</v>
      </c>
      <c r="S614" s="260">
        <v>0</v>
      </c>
      <c r="T614" s="261">
        <f>S614*H614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R614" s="262" t="s">
        <v>373</v>
      </c>
      <c r="AT614" s="262" t="s">
        <v>200</v>
      </c>
      <c r="AU614" s="262" t="s">
        <v>92</v>
      </c>
      <c r="AY614" s="18" t="s">
        <v>198</v>
      </c>
      <c r="BE614" s="154">
        <f>IF(N614="základní",J614,0)</f>
        <v>0</v>
      </c>
      <c r="BF614" s="154">
        <f>IF(N614="snížená",J614,0)</f>
        <v>0</v>
      </c>
      <c r="BG614" s="154">
        <f>IF(N614="zákl. přenesená",J614,0)</f>
        <v>0</v>
      </c>
      <c r="BH614" s="154">
        <f>IF(N614="sníž. přenesená",J614,0)</f>
        <v>0</v>
      </c>
      <c r="BI614" s="154">
        <f>IF(N614="nulová",J614,0)</f>
        <v>0</v>
      </c>
      <c r="BJ614" s="18" t="s">
        <v>90</v>
      </c>
      <c r="BK614" s="154">
        <f>ROUND(I614*H614,2)</f>
        <v>0</v>
      </c>
      <c r="BL614" s="18" t="s">
        <v>373</v>
      </c>
      <c r="BM614" s="262" t="s">
        <v>1045</v>
      </c>
    </row>
    <row r="615" spans="1:51" s="13" customFormat="1" ht="12">
      <c r="A615" s="13"/>
      <c r="B615" s="263"/>
      <c r="C615" s="264"/>
      <c r="D615" s="265" t="s">
        <v>206</v>
      </c>
      <c r="E615" s="266" t="s">
        <v>1</v>
      </c>
      <c r="F615" s="267" t="s">
        <v>1046</v>
      </c>
      <c r="G615" s="264"/>
      <c r="H615" s="268">
        <v>22.4</v>
      </c>
      <c r="I615" s="269"/>
      <c r="J615" s="264"/>
      <c r="K615" s="264"/>
      <c r="L615" s="270"/>
      <c r="M615" s="271"/>
      <c r="N615" s="272"/>
      <c r="O615" s="272"/>
      <c r="P615" s="272"/>
      <c r="Q615" s="272"/>
      <c r="R615" s="272"/>
      <c r="S615" s="272"/>
      <c r="T615" s="27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74" t="s">
        <v>206</v>
      </c>
      <c r="AU615" s="274" t="s">
        <v>92</v>
      </c>
      <c r="AV615" s="13" t="s">
        <v>92</v>
      </c>
      <c r="AW615" s="13" t="s">
        <v>35</v>
      </c>
      <c r="AX615" s="13" t="s">
        <v>90</v>
      </c>
      <c r="AY615" s="274" t="s">
        <v>198</v>
      </c>
    </row>
    <row r="616" spans="1:65" s="2" customFormat="1" ht="24.15" customHeight="1">
      <c r="A616" s="41"/>
      <c r="B616" s="42"/>
      <c r="C616" s="250" t="s">
        <v>1047</v>
      </c>
      <c r="D616" s="250" t="s">
        <v>200</v>
      </c>
      <c r="E616" s="251" t="s">
        <v>1048</v>
      </c>
      <c r="F616" s="252" t="s">
        <v>1049</v>
      </c>
      <c r="G616" s="253" t="s">
        <v>886</v>
      </c>
      <c r="H616" s="320"/>
      <c r="I616" s="255"/>
      <c r="J616" s="256">
        <f>ROUND(I616*H616,2)</f>
        <v>0</v>
      </c>
      <c r="K616" s="257"/>
      <c r="L616" s="44"/>
      <c r="M616" s="258" t="s">
        <v>1</v>
      </c>
      <c r="N616" s="259" t="s">
        <v>47</v>
      </c>
      <c r="O616" s="94"/>
      <c r="P616" s="260">
        <f>O616*H616</f>
        <v>0</v>
      </c>
      <c r="Q616" s="260">
        <v>0</v>
      </c>
      <c r="R616" s="260">
        <f>Q616*H616</f>
        <v>0</v>
      </c>
      <c r="S616" s="260">
        <v>0</v>
      </c>
      <c r="T616" s="261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62" t="s">
        <v>373</v>
      </c>
      <c r="AT616" s="262" t="s">
        <v>200</v>
      </c>
      <c r="AU616" s="262" t="s">
        <v>92</v>
      </c>
      <c r="AY616" s="18" t="s">
        <v>198</v>
      </c>
      <c r="BE616" s="154">
        <f>IF(N616="základní",J616,0)</f>
        <v>0</v>
      </c>
      <c r="BF616" s="154">
        <f>IF(N616="snížená",J616,0)</f>
        <v>0</v>
      </c>
      <c r="BG616" s="154">
        <f>IF(N616="zákl. přenesená",J616,0)</f>
        <v>0</v>
      </c>
      <c r="BH616" s="154">
        <f>IF(N616="sníž. přenesená",J616,0)</f>
        <v>0</v>
      </c>
      <c r="BI616" s="154">
        <f>IF(N616="nulová",J616,0)</f>
        <v>0</v>
      </c>
      <c r="BJ616" s="18" t="s">
        <v>90</v>
      </c>
      <c r="BK616" s="154">
        <f>ROUND(I616*H616,2)</f>
        <v>0</v>
      </c>
      <c r="BL616" s="18" t="s">
        <v>373</v>
      </c>
      <c r="BM616" s="262" t="s">
        <v>1050</v>
      </c>
    </row>
    <row r="617" spans="1:63" s="12" customFormat="1" ht="22.8" customHeight="1">
      <c r="A617" s="12"/>
      <c r="B617" s="236"/>
      <c r="C617" s="237"/>
      <c r="D617" s="238" t="s">
        <v>81</v>
      </c>
      <c r="E617" s="318" t="s">
        <v>1051</v>
      </c>
      <c r="F617" s="318" t="s">
        <v>1052</v>
      </c>
      <c r="G617" s="237"/>
      <c r="H617" s="237"/>
      <c r="I617" s="240"/>
      <c r="J617" s="319">
        <f>BK617</f>
        <v>0</v>
      </c>
      <c r="K617" s="237"/>
      <c r="L617" s="242"/>
      <c r="M617" s="243"/>
      <c r="N617" s="244"/>
      <c r="O617" s="244"/>
      <c r="P617" s="245">
        <f>SUM(P618:P657)</f>
        <v>0</v>
      </c>
      <c r="Q617" s="244"/>
      <c r="R617" s="245">
        <f>SUM(R618:R657)</f>
        <v>7.578958739999999</v>
      </c>
      <c r="S617" s="244"/>
      <c r="T617" s="246">
        <f>SUM(T618:T657)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47" t="s">
        <v>92</v>
      </c>
      <c r="AT617" s="248" t="s">
        <v>81</v>
      </c>
      <c r="AU617" s="248" t="s">
        <v>90</v>
      </c>
      <c r="AY617" s="247" t="s">
        <v>198</v>
      </c>
      <c r="BK617" s="249">
        <f>SUM(BK618:BK657)</f>
        <v>0</v>
      </c>
    </row>
    <row r="618" spans="1:65" s="2" customFormat="1" ht="24.15" customHeight="1">
      <c r="A618" s="41"/>
      <c r="B618" s="42"/>
      <c r="C618" s="250" t="s">
        <v>1053</v>
      </c>
      <c r="D618" s="250" t="s">
        <v>200</v>
      </c>
      <c r="E618" s="251" t="s">
        <v>1054</v>
      </c>
      <c r="F618" s="252" t="s">
        <v>1055</v>
      </c>
      <c r="G618" s="253" t="s">
        <v>203</v>
      </c>
      <c r="H618" s="254">
        <v>562.35</v>
      </c>
      <c r="I618" s="255"/>
      <c r="J618" s="256">
        <f>ROUND(I618*H618,2)</f>
        <v>0</v>
      </c>
      <c r="K618" s="257"/>
      <c r="L618" s="44"/>
      <c r="M618" s="258" t="s">
        <v>1</v>
      </c>
      <c r="N618" s="259" t="s">
        <v>47</v>
      </c>
      <c r="O618" s="94"/>
      <c r="P618" s="260">
        <f>O618*H618</f>
        <v>0</v>
      </c>
      <c r="Q618" s="260">
        <v>3E-05</v>
      </c>
      <c r="R618" s="260">
        <f>Q618*H618</f>
        <v>0.0168705</v>
      </c>
      <c r="S618" s="260">
        <v>0</v>
      </c>
      <c r="T618" s="261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62" t="s">
        <v>373</v>
      </c>
      <c r="AT618" s="262" t="s">
        <v>200</v>
      </c>
      <c r="AU618" s="262" t="s">
        <v>92</v>
      </c>
      <c r="AY618" s="18" t="s">
        <v>198</v>
      </c>
      <c r="BE618" s="154">
        <f>IF(N618="základní",J618,0)</f>
        <v>0</v>
      </c>
      <c r="BF618" s="154">
        <f>IF(N618="snížená",J618,0)</f>
        <v>0</v>
      </c>
      <c r="BG618" s="154">
        <f>IF(N618="zákl. přenesená",J618,0)</f>
        <v>0</v>
      </c>
      <c r="BH618" s="154">
        <f>IF(N618="sníž. přenesená",J618,0)</f>
        <v>0</v>
      </c>
      <c r="BI618" s="154">
        <f>IF(N618="nulová",J618,0)</f>
        <v>0</v>
      </c>
      <c r="BJ618" s="18" t="s">
        <v>90</v>
      </c>
      <c r="BK618" s="154">
        <f>ROUND(I618*H618,2)</f>
        <v>0</v>
      </c>
      <c r="BL618" s="18" t="s">
        <v>373</v>
      </c>
      <c r="BM618" s="262" t="s">
        <v>1056</v>
      </c>
    </row>
    <row r="619" spans="1:51" s="14" customFormat="1" ht="12">
      <c r="A619" s="14"/>
      <c r="B619" s="286"/>
      <c r="C619" s="287"/>
      <c r="D619" s="265" t="s">
        <v>206</v>
      </c>
      <c r="E619" s="288" t="s">
        <v>1</v>
      </c>
      <c r="F619" s="289" t="s">
        <v>1057</v>
      </c>
      <c r="G619" s="287"/>
      <c r="H619" s="288" t="s">
        <v>1</v>
      </c>
      <c r="I619" s="290"/>
      <c r="J619" s="287"/>
      <c r="K619" s="287"/>
      <c r="L619" s="291"/>
      <c r="M619" s="292"/>
      <c r="N619" s="293"/>
      <c r="O619" s="293"/>
      <c r="P619" s="293"/>
      <c r="Q619" s="293"/>
      <c r="R619" s="293"/>
      <c r="S619" s="293"/>
      <c r="T619" s="29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95" t="s">
        <v>206</v>
      </c>
      <c r="AU619" s="295" t="s">
        <v>92</v>
      </c>
      <c r="AV619" s="14" t="s">
        <v>90</v>
      </c>
      <c r="AW619" s="14" t="s">
        <v>35</v>
      </c>
      <c r="AX619" s="14" t="s">
        <v>82</v>
      </c>
      <c r="AY619" s="295" t="s">
        <v>198</v>
      </c>
    </row>
    <row r="620" spans="1:51" s="14" customFormat="1" ht="12">
      <c r="A620" s="14"/>
      <c r="B620" s="286"/>
      <c r="C620" s="287"/>
      <c r="D620" s="265" t="s">
        <v>206</v>
      </c>
      <c r="E620" s="288" t="s">
        <v>1</v>
      </c>
      <c r="F620" s="289" t="s">
        <v>1018</v>
      </c>
      <c r="G620" s="287"/>
      <c r="H620" s="288" t="s">
        <v>1</v>
      </c>
      <c r="I620" s="290"/>
      <c r="J620" s="287"/>
      <c r="K620" s="287"/>
      <c r="L620" s="291"/>
      <c r="M620" s="292"/>
      <c r="N620" s="293"/>
      <c r="O620" s="293"/>
      <c r="P620" s="293"/>
      <c r="Q620" s="293"/>
      <c r="R620" s="293"/>
      <c r="S620" s="293"/>
      <c r="T620" s="29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95" t="s">
        <v>206</v>
      </c>
      <c r="AU620" s="295" t="s">
        <v>92</v>
      </c>
      <c r="AV620" s="14" t="s">
        <v>90</v>
      </c>
      <c r="AW620" s="14" t="s">
        <v>35</v>
      </c>
      <c r="AX620" s="14" t="s">
        <v>82</v>
      </c>
      <c r="AY620" s="295" t="s">
        <v>198</v>
      </c>
    </row>
    <row r="621" spans="1:51" s="13" customFormat="1" ht="12">
      <c r="A621" s="13"/>
      <c r="B621" s="263"/>
      <c r="C621" s="264"/>
      <c r="D621" s="265" t="s">
        <v>206</v>
      </c>
      <c r="E621" s="266" t="s">
        <v>1</v>
      </c>
      <c r="F621" s="267" t="s">
        <v>1019</v>
      </c>
      <c r="G621" s="264"/>
      <c r="H621" s="268">
        <v>525.95</v>
      </c>
      <c r="I621" s="269"/>
      <c r="J621" s="264"/>
      <c r="K621" s="264"/>
      <c r="L621" s="270"/>
      <c r="M621" s="271"/>
      <c r="N621" s="272"/>
      <c r="O621" s="272"/>
      <c r="P621" s="272"/>
      <c r="Q621" s="272"/>
      <c r="R621" s="272"/>
      <c r="S621" s="272"/>
      <c r="T621" s="27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74" t="s">
        <v>206</v>
      </c>
      <c r="AU621" s="274" t="s">
        <v>92</v>
      </c>
      <c r="AV621" s="13" t="s">
        <v>92</v>
      </c>
      <c r="AW621" s="13" t="s">
        <v>35</v>
      </c>
      <c r="AX621" s="13" t="s">
        <v>82</v>
      </c>
      <c r="AY621" s="274" t="s">
        <v>198</v>
      </c>
    </row>
    <row r="622" spans="1:51" s="14" customFormat="1" ht="12">
      <c r="A622" s="14"/>
      <c r="B622" s="286"/>
      <c r="C622" s="287"/>
      <c r="D622" s="265" t="s">
        <v>206</v>
      </c>
      <c r="E622" s="288" t="s">
        <v>1</v>
      </c>
      <c r="F622" s="289" t="s">
        <v>1020</v>
      </c>
      <c r="G622" s="287"/>
      <c r="H622" s="288" t="s">
        <v>1</v>
      </c>
      <c r="I622" s="290"/>
      <c r="J622" s="287"/>
      <c r="K622" s="287"/>
      <c r="L622" s="291"/>
      <c r="M622" s="292"/>
      <c r="N622" s="293"/>
      <c r="O622" s="293"/>
      <c r="P622" s="293"/>
      <c r="Q622" s="293"/>
      <c r="R622" s="293"/>
      <c r="S622" s="293"/>
      <c r="T622" s="29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95" t="s">
        <v>206</v>
      </c>
      <c r="AU622" s="295" t="s">
        <v>92</v>
      </c>
      <c r="AV622" s="14" t="s">
        <v>90</v>
      </c>
      <c r="AW622" s="14" t="s">
        <v>35</v>
      </c>
      <c r="AX622" s="14" t="s">
        <v>82</v>
      </c>
      <c r="AY622" s="295" t="s">
        <v>198</v>
      </c>
    </row>
    <row r="623" spans="1:51" s="13" customFormat="1" ht="12">
      <c r="A623" s="13"/>
      <c r="B623" s="263"/>
      <c r="C623" s="264"/>
      <c r="D623" s="265" t="s">
        <v>206</v>
      </c>
      <c r="E623" s="266" t="s">
        <v>1</v>
      </c>
      <c r="F623" s="267" t="s">
        <v>1021</v>
      </c>
      <c r="G623" s="264"/>
      <c r="H623" s="268">
        <v>36.4</v>
      </c>
      <c r="I623" s="269"/>
      <c r="J623" s="264"/>
      <c r="K623" s="264"/>
      <c r="L623" s="270"/>
      <c r="M623" s="271"/>
      <c r="N623" s="272"/>
      <c r="O623" s="272"/>
      <c r="P623" s="272"/>
      <c r="Q623" s="272"/>
      <c r="R623" s="272"/>
      <c r="S623" s="272"/>
      <c r="T623" s="27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74" t="s">
        <v>206</v>
      </c>
      <c r="AU623" s="274" t="s">
        <v>92</v>
      </c>
      <c r="AV623" s="13" t="s">
        <v>92</v>
      </c>
      <c r="AW623" s="13" t="s">
        <v>35</v>
      </c>
      <c r="AX623" s="13" t="s">
        <v>82</v>
      </c>
      <c r="AY623" s="274" t="s">
        <v>198</v>
      </c>
    </row>
    <row r="624" spans="1:51" s="15" customFormat="1" ht="12">
      <c r="A624" s="15"/>
      <c r="B624" s="296"/>
      <c r="C624" s="297"/>
      <c r="D624" s="265" t="s">
        <v>206</v>
      </c>
      <c r="E624" s="298" t="s">
        <v>1</v>
      </c>
      <c r="F624" s="299" t="s">
        <v>238</v>
      </c>
      <c r="G624" s="297"/>
      <c r="H624" s="300">
        <v>562.35</v>
      </c>
      <c r="I624" s="301"/>
      <c r="J624" s="297"/>
      <c r="K624" s="297"/>
      <c r="L624" s="302"/>
      <c r="M624" s="303"/>
      <c r="N624" s="304"/>
      <c r="O624" s="304"/>
      <c r="P624" s="304"/>
      <c r="Q624" s="304"/>
      <c r="R624" s="304"/>
      <c r="S624" s="304"/>
      <c r="T624" s="30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306" t="s">
        <v>206</v>
      </c>
      <c r="AU624" s="306" t="s">
        <v>92</v>
      </c>
      <c r="AV624" s="15" t="s">
        <v>204</v>
      </c>
      <c r="AW624" s="15" t="s">
        <v>35</v>
      </c>
      <c r="AX624" s="15" t="s">
        <v>90</v>
      </c>
      <c r="AY624" s="306" t="s">
        <v>198</v>
      </c>
    </row>
    <row r="625" spans="1:65" s="2" customFormat="1" ht="37.8" customHeight="1">
      <c r="A625" s="41"/>
      <c r="B625" s="42"/>
      <c r="C625" s="250" t="s">
        <v>1058</v>
      </c>
      <c r="D625" s="250" t="s">
        <v>200</v>
      </c>
      <c r="E625" s="251" t="s">
        <v>1059</v>
      </c>
      <c r="F625" s="252" t="s">
        <v>1060</v>
      </c>
      <c r="G625" s="253" t="s">
        <v>203</v>
      </c>
      <c r="H625" s="254">
        <v>562.35</v>
      </c>
      <c r="I625" s="255"/>
      <c r="J625" s="256">
        <f>ROUND(I625*H625,2)</f>
        <v>0</v>
      </c>
      <c r="K625" s="257"/>
      <c r="L625" s="44"/>
      <c r="M625" s="258" t="s">
        <v>1</v>
      </c>
      <c r="N625" s="259" t="s">
        <v>47</v>
      </c>
      <c r="O625" s="94"/>
      <c r="P625" s="260">
        <f>O625*H625</f>
        <v>0</v>
      </c>
      <c r="Q625" s="260">
        <v>0.0002</v>
      </c>
      <c r="R625" s="260">
        <f>Q625*H625</f>
        <v>0.11247000000000001</v>
      </c>
      <c r="S625" s="260">
        <v>0</v>
      </c>
      <c r="T625" s="261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62" t="s">
        <v>373</v>
      </c>
      <c r="AT625" s="262" t="s">
        <v>200</v>
      </c>
      <c r="AU625" s="262" t="s">
        <v>92</v>
      </c>
      <c r="AY625" s="18" t="s">
        <v>198</v>
      </c>
      <c r="BE625" s="154">
        <f>IF(N625="základní",J625,0)</f>
        <v>0</v>
      </c>
      <c r="BF625" s="154">
        <f>IF(N625="snížená",J625,0)</f>
        <v>0</v>
      </c>
      <c r="BG625" s="154">
        <f>IF(N625="zákl. přenesená",J625,0)</f>
        <v>0</v>
      </c>
      <c r="BH625" s="154">
        <f>IF(N625="sníž. přenesená",J625,0)</f>
        <v>0</v>
      </c>
      <c r="BI625" s="154">
        <f>IF(N625="nulová",J625,0)</f>
        <v>0</v>
      </c>
      <c r="BJ625" s="18" t="s">
        <v>90</v>
      </c>
      <c r="BK625" s="154">
        <f>ROUND(I625*H625,2)</f>
        <v>0</v>
      </c>
      <c r="BL625" s="18" t="s">
        <v>373</v>
      </c>
      <c r="BM625" s="262" t="s">
        <v>1061</v>
      </c>
    </row>
    <row r="626" spans="1:51" s="14" customFormat="1" ht="12">
      <c r="A626" s="14"/>
      <c r="B626" s="286"/>
      <c r="C626" s="287"/>
      <c r="D626" s="265" t="s">
        <v>206</v>
      </c>
      <c r="E626" s="288" t="s">
        <v>1</v>
      </c>
      <c r="F626" s="289" t="s">
        <v>1057</v>
      </c>
      <c r="G626" s="287"/>
      <c r="H626" s="288" t="s">
        <v>1</v>
      </c>
      <c r="I626" s="290"/>
      <c r="J626" s="287"/>
      <c r="K626" s="287"/>
      <c r="L626" s="291"/>
      <c r="M626" s="292"/>
      <c r="N626" s="293"/>
      <c r="O626" s="293"/>
      <c r="P626" s="293"/>
      <c r="Q626" s="293"/>
      <c r="R626" s="293"/>
      <c r="S626" s="293"/>
      <c r="T626" s="29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95" t="s">
        <v>206</v>
      </c>
      <c r="AU626" s="295" t="s">
        <v>92</v>
      </c>
      <c r="AV626" s="14" t="s">
        <v>90</v>
      </c>
      <c r="AW626" s="14" t="s">
        <v>35</v>
      </c>
      <c r="AX626" s="14" t="s">
        <v>82</v>
      </c>
      <c r="AY626" s="295" t="s">
        <v>198</v>
      </c>
    </row>
    <row r="627" spans="1:51" s="14" customFormat="1" ht="12">
      <c r="A627" s="14"/>
      <c r="B627" s="286"/>
      <c r="C627" s="287"/>
      <c r="D627" s="265" t="s">
        <v>206</v>
      </c>
      <c r="E627" s="288" t="s">
        <v>1</v>
      </c>
      <c r="F627" s="289" t="s">
        <v>1018</v>
      </c>
      <c r="G627" s="287"/>
      <c r="H627" s="288" t="s">
        <v>1</v>
      </c>
      <c r="I627" s="290"/>
      <c r="J627" s="287"/>
      <c r="K627" s="287"/>
      <c r="L627" s="291"/>
      <c r="M627" s="292"/>
      <c r="N627" s="293"/>
      <c r="O627" s="293"/>
      <c r="P627" s="293"/>
      <c r="Q627" s="293"/>
      <c r="R627" s="293"/>
      <c r="S627" s="293"/>
      <c r="T627" s="29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95" t="s">
        <v>206</v>
      </c>
      <c r="AU627" s="295" t="s">
        <v>92</v>
      </c>
      <c r="AV627" s="14" t="s">
        <v>90</v>
      </c>
      <c r="AW627" s="14" t="s">
        <v>35</v>
      </c>
      <c r="AX627" s="14" t="s">
        <v>82</v>
      </c>
      <c r="AY627" s="295" t="s">
        <v>198</v>
      </c>
    </row>
    <row r="628" spans="1:51" s="13" customFormat="1" ht="12">
      <c r="A628" s="13"/>
      <c r="B628" s="263"/>
      <c r="C628" s="264"/>
      <c r="D628" s="265" t="s">
        <v>206</v>
      </c>
      <c r="E628" s="266" t="s">
        <v>1</v>
      </c>
      <c r="F628" s="267" t="s">
        <v>1019</v>
      </c>
      <c r="G628" s="264"/>
      <c r="H628" s="268">
        <v>525.95</v>
      </c>
      <c r="I628" s="269"/>
      <c r="J628" s="264"/>
      <c r="K628" s="264"/>
      <c r="L628" s="270"/>
      <c r="M628" s="271"/>
      <c r="N628" s="272"/>
      <c r="O628" s="272"/>
      <c r="P628" s="272"/>
      <c r="Q628" s="272"/>
      <c r="R628" s="272"/>
      <c r="S628" s="272"/>
      <c r="T628" s="27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74" t="s">
        <v>206</v>
      </c>
      <c r="AU628" s="274" t="s">
        <v>92</v>
      </c>
      <c r="AV628" s="13" t="s">
        <v>92</v>
      </c>
      <c r="AW628" s="13" t="s">
        <v>35</v>
      </c>
      <c r="AX628" s="13" t="s">
        <v>82</v>
      </c>
      <c r="AY628" s="274" t="s">
        <v>198</v>
      </c>
    </row>
    <row r="629" spans="1:51" s="14" customFormat="1" ht="12">
      <c r="A629" s="14"/>
      <c r="B629" s="286"/>
      <c r="C629" s="287"/>
      <c r="D629" s="265" t="s">
        <v>206</v>
      </c>
      <c r="E629" s="288" t="s">
        <v>1</v>
      </c>
      <c r="F629" s="289" t="s">
        <v>1020</v>
      </c>
      <c r="G629" s="287"/>
      <c r="H629" s="288" t="s">
        <v>1</v>
      </c>
      <c r="I629" s="290"/>
      <c r="J629" s="287"/>
      <c r="K629" s="287"/>
      <c r="L629" s="291"/>
      <c r="M629" s="292"/>
      <c r="N629" s="293"/>
      <c r="O629" s="293"/>
      <c r="P629" s="293"/>
      <c r="Q629" s="293"/>
      <c r="R629" s="293"/>
      <c r="S629" s="293"/>
      <c r="T629" s="29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95" t="s">
        <v>206</v>
      </c>
      <c r="AU629" s="295" t="s">
        <v>92</v>
      </c>
      <c r="AV629" s="14" t="s">
        <v>90</v>
      </c>
      <c r="AW629" s="14" t="s">
        <v>35</v>
      </c>
      <c r="AX629" s="14" t="s">
        <v>82</v>
      </c>
      <c r="AY629" s="295" t="s">
        <v>198</v>
      </c>
    </row>
    <row r="630" spans="1:51" s="13" customFormat="1" ht="12">
      <c r="A630" s="13"/>
      <c r="B630" s="263"/>
      <c r="C630" s="264"/>
      <c r="D630" s="265" t="s">
        <v>206</v>
      </c>
      <c r="E630" s="266" t="s">
        <v>1</v>
      </c>
      <c r="F630" s="267" t="s">
        <v>1021</v>
      </c>
      <c r="G630" s="264"/>
      <c r="H630" s="268">
        <v>36.4</v>
      </c>
      <c r="I630" s="269"/>
      <c r="J630" s="264"/>
      <c r="K630" s="264"/>
      <c r="L630" s="270"/>
      <c r="M630" s="271"/>
      <c r="N630" s="272"/>
      <c r="O630" s="272"/>
      <c r="P630" s="272"/>
      <c r="Q630" s="272"/>
      <c r="R630" s="272"/>
      <c r="S630" s="272"/>
      <c r="T630" s="27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74" t="s">
        <v>206</v>
      </c>
      <c r="AU630" s="274" t="s">
        <v>92</v>
      </c>
      <c r="AV630" s="13" t="s">
        <v>92</v>
      </c>
      <c r="AW630" s="13" t="s">
        <v>35</v>
      </c>
      <c r="AX630" s="13" t="s">
        <v>82</v>
      </c>
      <c r="AY630" s="274" t="s">
        <v>198</v>
      </c>
    </row>
    <row r="631" spans="1:51" s="15" customFormat="1" ht="12">
      <c r="A631" s="15"/>
      <c r="B631" s="296"/>
      <c r="C631" s="297"/>
      <c r="D631" s="265" t="s">
        <v>206</v>
      </c>
      <c r="E631" s="298" t="s">
        <v>1</v>
      </c>
      <c r="F631" s="299" t="s">
        <v>238</v>
      </c>
      <c r="G631" s="297"/>
      <c r="H631" s="300">
        <v>562.35</v>
      </c>
      <c r="I631" s="301"/>
      <c r="J631" s="297"/>
      <c r="K631" s="297"/>
      <c r="L631" s="302"/>
      <c r="M631" s="303"/>
      <c r="N631" s="304"/>
      <c r="O631" s="304"/>
      <c r="P631" s="304"/>
      <c r="Q631" s="304"/>
      <c r="R631" s="304"/>
      <c r="S631" s="304"/>
      <c r="T631" s="30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306" t="s">
        <v>206</v>
      </c>
      <c r="AU631" s="306" t="s">
        <v>92</v>
      </c>
      <c r="AV631" s="15" t="s">
        <v>204</v>
      </c>
      <c r="AW631" s="15" t="s">
        <v>35</v>
      </c>
      <c r="AX631" s="15" t="s">
        <v>90</v>
      </c>
      <c r="AY631" s="306" t="s">
        <v>198</v>
      </c>
    </row>
    <row r="632" spans="1:65" s="2" customFormat="1" ht="33" customHeight="1">
      <c r="A632" s="41"/>
      <c r="B632" s="42"/>
      <c r="C632" s="250" t="s">
        <v>1062</v>
      </c>
      <c r="D632" s="250" t="s">
        <v>200</v>
      </c>
      <c r="E632" s="251" t="s">
        <v>1063</v>
      </c>
      <c r="F632" s="252" t="s">
        <v>1064</v>
      </c>
      <c r="G632" s="253" t="s">
        <v>203</v>
      </c>
      <c r="H632" s="254">
        <v>562.35</v>
      </c>
      <c r="I632" s="255"/>
      <c r="J632" s="256">
        <f>ROUND(I632*H632,2)</f>
        <v>0</v>
      </c>
      <c r="K632" s="257"/>
      <c r="L632" s="44"/>
      <c r="M632" s="258" t="s">
        <v>1</v>
      </c>
      <c r="N632" s="259" t="s">
        <v>47</v>
      </c>
      <c r="O632" s="94"/>
      <c r="P632" s="260">
        <f>O632*H632</f>
        <v>0</v>
      </c>
      <c r="Q632" s="260">
        <v>1E-05</v>
      </c>
      <c r="R632" s="260">
        <f>Q632*H632</f>
        <v>0.005623500000000001</v>
      </c>
      <c r="S632" s="260">
        <v>0</v>
      </c>
      <c r="T632" s="261">
        <f>S632*H632</f>
        <v>0</v>
      </c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R632" s="262" t="s">
        <v>373</v>
      </c>
      <c r="AT632" s="262" t="s">
        <v>200</v>
      </c>
      <c r="AU632" s="262" t="s">
        <v>92</v>
      </c>
      <c r="AY632" s="18" t="s">
        <v>198</v>
      </c>
      <c r="BE632" s="154">
        <f>IF(N632="základní",J632,0)</f>
        <v>0</v>
      </c>
      <c r="BF632" s="154">
        <f>IF(N632="snížená",J632,0)</f>
        <v>0</v>
      </c>
      <c r="BG632" s="154">
        <f>IF(N632="zákl. přenesená",J632,0)</f>
        <v>0</v>
      </c>
      <c r="BH632" s="154">
        <f>IF(N632="sníž. přenesená",J632,0)</f>
        <v>0</v>
      </c>
      <c r="BI632" s="154">
        <f>IF(N632="nulová",J632,0)</f>
        <v>0</v>
      </c>
      <c r="BJ632" s="18" t="s">
        <v>90</v>
      </c>
      <c r="BK632" s="154">
        <f>ROUND(I632*H632,2)</f>
        <v>0</v>
      </c>
      <c r="BL632" s="18" t="s">
        <v>373</v>
      </c>
      <c r="BM632" s="262" t="s">
        <v>1065</v>
      </c>
    </row>
    <row r="633" spans="1:51" s="14" customFormat="1" ht="12">
      <c r="A633" s="14"/>
      <c r="B633" s="286"/>
      <c r="C633" s="287"/>
      <c r="D633" s="265" t="s">
        <v>206</v>
      </c>
      <c r="E633" s="288" t="s">
        <v>1</v>
      </c>
      <c r="F633" s="289" t="s">
        <v>1057</v>
      </c>
      <c r="G633" s="287"/>
      <c r="H633" s="288" t="s">
        <v>1</v>
      </c>
      <c r="I633" s="290"/>
      <c r="J633" s="287"/>
      <c r="K633" s="287"/>
      <c r="L633" s="291"/>
      <c r="M633" s="292"/>
      <c r="N633" s="293"/>
      <c r="O633" s="293"/>
      <c r="P633" s="293"/>
      <c r="Q633" s="293"/>
      <c r="R633" s="293"/>
      <c r="S633" s="293"/>
      <c r="T633" s="29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95" t="s">
        <v>206</v>
      </c>
      <c r="AU633" s="295" t="s">
        <v>92</v>
      </c>
      <c r="AV633" s="14" t="s">
        <v>90</v>
      </c>
      <c r="AW633" s="14" t="s">
        <v>35</v>
      </c>
      <c r="AX633" s="14" t="s">
        <v>82</v>
      </c>
      <c r="AY633" s="295" t="s">
        <v>198</v>
      </c>
    </row>
    <row r="634" spans="1:51" s="14" customFormat="1" ht="12">
      <c r="A634" s="14"/>
      <c r="B634" s="286"/>
      <c r="C634" s="287"/>
      <c r="D634" s="265" t="s">
        <v>206</v>
      </c>
      <c r="E634" s="288" t="s">
        <v>1</v>
      </c>
      <c r="F634" s="289" t="s">
        <v>1018</v>
      </c>
      <c r="G634" s="287"/>
      <c r="H634" s="288" t="s">
        <v>1</v>
      </c>
      <c r="I634" s="290"/>
      <c r="J634" s="287"/>
      <c r="K634" s="287"/>
      <c r="L634" s="291"/>
      <c r="M634" s="292"/>
      <c r="N634" s="293"/>
      <c r="O634" s="293"/>
      <c r="P634" s="293"/>
      <c r="Q634" s="293"/>
      <c r="R634" s="293"/>
      <c r="S634" s="293"/>
      <c r="T634" s="29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95" t="s">
        <v>206</v>
      </c>
      <c r="AU634" s="295" t="s">
        <v>92</v>
      </c>
      <c r="AV634" s="14" t="s">
        <v>90</v>
      </c>
      <c r="AW634" s="14" t="s">
        <v>35</v>
      </c>
      <c r="AX634" s="14" t="s">
        <v>82</v>
      </c>
      <c r="AY634" s="295" t="s">
        <v>198</v>
      </c>
    </row>
    <row r="635" spans="1:51" s="13" customFormat="1" ht="12">
      <c r="A635" s="13"/>
      <c r="B635" s="263"/>
      <c r="C635" s="264"/>
      <c r="D635" s="265" t="s">
        <v>206</v>
      </c>
      <c r="E635" s="266" t="s">
        <v>1</v>
      </c>
      <c r="F635" s="267" t="s">
        <v>1019</v>
      </c>
      <c r="G635" s="264"/>
      <c r="H635" s="268">
        <v>525.95</v>
      </c>
      <c r="I635" s="269"/>
      <c r="J635" s="264"/>
      <c r="K635" s="264"/>
      <c r="L635" s="270"/>
      <c r="M635" s="271"/>
      <c r="N635" s="272"/>
      <c r="O635" s="272"/>
      <c r="P635" s="272"/>
      <c r="Q635" s="272"/>
      <c r="R635" s="272"/>
      <c r="S635" s="272"/>
      <c r="T635" s="27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74" t="s">
        <v>206</v>
      </c>
      <c r="AU635" s="274" t="s">
        <v>92</v>
      </c>
      <c r="AV635" s="13" t="s">
        <v>92</v>
      </c>
      <c r="AW635" s="13" t="s">
        <v>35</v>
      </c>
      <c r="AX635" s="13" t="s">
        <v>82</v>
      </c>
      <c r="AY635" s="274" t="s">
        <v>198</v>
      </c>
    </row>
    <row r="636" spans="1:51" s="14" customFormat="1" ht="12">
      <c r="A636" s="14"/>
      <c r="B636" s="286"/>
      <c r="C636" s="287"/>
      <c r="D636" s="265" t="s">
        <v>206</v>
      </c>
      <c r="E636" s="288" t="s">
        <v>1</v>
      </c>
      <c r="F636" s="289" t="s">
        <v>1020</v>
      </c>
      <c r="G636" s="287"/>
      <c r="H636" s="288" t="s">
        <v>1</v>
      </c>
      <c r="I636" s="290"/>
      <c r="J636" s="287"/>
      <c r="K636" s="287"/>
      <c r="L636" s="291"/>
      <c r="M636" s="292"/>
      <c r="N636" s="293"/>
      <c r="O636" s="293"/>
      <c r="P636" s="293"/>
      <c r="Q636" s="293"/>
      <c r="R636" s="293"/>
      <c r="S636" s="293"/>
      <c r="T636" s="29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95" t="s">
        <v>206</v>
      </c>
      <c r="AU636" s="295" t="s">
        <v>92</v>
      </c>
      <c r="AV636" s="14" t="s">
        <v>90</v>
      </c>
      <c r="AW636" s="14" t="s">
        <v>35</v>
      </c>
      <c r="AX636" s="14" t="s">
        <v>82</v>
      </c>
      <c r="AY636" s="295" t="s">
        <v>198</v>
      </c>
    </row>
    <row r="637" spans="1:51" s="13" customFormat="1" ht="12">
      <c r="A637" s="13"/>
      <c r="B637" s="263"/>
      <c r="C637" s="264"/>
      <c r="D637" s="265" t="s">
        <v>206</v>
      </c>
      <c r="E637" s="266" t="s">
        <v>1</v>
      </c>
      <c r="F637" s="267" t="s">
        <v>1021</v>
      </c>
      <c r="G637" s="264"/>
      <c r="H637" s="268">
        <v>36.4</v>
      </c>
      <c r="I637" s="269"/>
      <c r="J637" s="264"/>
      <c r="K637" s="264"/>
      <c r="L637" s="270"/>
      <c r="M637" s="271"/>
      <c r="N637" s="272"/>
      <c r="O637" s="272"/>
      <c r="P637" s="272"/>
      <c r="Q637" s="272"/>
      <c r="R637" s="272"/>
      <c r="S637" s="272"/>
      <c r="T637" s="27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74" t="s">
        <v>206</v>
      </c>
      <c r="AU637" s="274" t="s">
        <v>92</v>
      </c>
      <c r="AV637" s="13" t="s">
        <v>92</v>
      </c>
      <c r="AW637" s="13" t="s">
        <v>35</v>
      </c>
      <c r="AX637" s="13" t="s">
        <v>82</v>
      </c>
      <c r="AY637" s="274" t="s">
        <v>198</v>
      </c>
    </row>
    <row r="638" spans="1:51" s="15" customFormat="1" ht="12">
      <c r="A638" s="15"/>
      <c r="B638" s="296"/>
      <c r="C638" s="297"/>
      <c r="D638" s="265" t="s">
        <v>206</v>
      </c>
      <c r="E638" s="298" t="s">
        <v>1</v>
      </c>
      <c r="F638" s="299" t="s">
        <v>238</v>
      </c>
      <c r="G638" s="297"/>
      <c r="H638" s="300">
        <v>562.35</v>
      </c>
      <c r="I638" s="301"/>
      <c r="J638" s="297"/>
      <c r="K638" s="297"/>
      <c r="L638" s="302"/>
      <c r="M638" s="303"/>
      <c r="N638" s="304"/>
      <c r="O638" s="304"/>
      <c r="P638" s="304"/>
      <c r="Q638" s="304"/>
      <c r="R638" s="304"/>
      <c r="S638" s="304"/>
      <c r="T638" s="30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306" t="s">
        <v>206</v>
      </c>
      <c r="AU638" s="306" t="s">
        <v>92</v>
      </c>
      <c r="AV638" s="15" t="s">
        <v>204</v>
      </c>
      <c r="AW638" s="15" t="s">
        <v>35</v>
      </c>
      <c r="AX638" s="15" t="s">
        <v>90</v>
      </c>
      <c r="AY638" s="306" t="s">
        <v>198</v>
      </c>
    </row>
    <row r="639" spans="1:65" s="2" customFormat="1" ht="24.15" customHeight="1">
      <c r="A639" s="41"/>
      <c r="B639" s="42"/>
      <c r="C639" s="275" t="s">
        <v>1066</v>
      </c>
      <c r="D639" s="275" t="s">
        <v>210</v>
      </c>
      <c r="E639" s="276" t="s">
        <v>1067</v>
      </c>
      <c r="F639" s="277" t="s">
        <v>1068</v>
      </c>
      <c r="G639" s="278" t="s">
        <v>203</v>
      </c>
      <c r="H639" s="279">
        <v>730.081</v>
      </c>
      <c r="I639" s="280"/>
      <c r="J639" s="281">
        <f>ROUND(I639*H639,2)</f>
        <v>0</v>
      </c>
      <c r="K639" s="282"/>
      <c r="L639" s="283"/>
      <c r="M639" s="284" t="s">
        <v>1</v>
      </c>
      <c r="N639" s="285" t="s">
        <v>47</v>
      </c>
      <c r="O639" s="94"/>
      <c r="P639" s="260">
        <f>O639*H639</f>
        <v>0</v>
      </c>
      <c r="Q639" s="260">
        <v>0.00014</v>
      </c>
      <c r="R639" s="260">
        <f>Q639*H639</f>
        <v>0.10221134</v>
      </c>
      <c r="S639" s="260">
        <v>0</v>
      </c>
      <c r="T639" s="261">
        <f>S639*H639</f>
        <v>0</v>
      </c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R639" s="262" t="s">
        <v>788</v>
      </c>
      <c r="AT639" s="262" t="s">
        <v>210</v>
      </c>
      <c r="AU639" s="262" t="s">
        <v>92</v>
      </c>
      <c r="AY639" s="18" t="s">
        <v>198</v>
      </c>
      <c r="BE639" s="154">
        <f>IF(N639="základní",J639,0)</f>
        <v>0</v>
      </c>
      <c r="BF639" s="154">
        <f>IF(N639="snížená",J639,0)</f>
        <v>0</v>
      </c>
      <c r="BG639" s="154">
        <f>IF(N639="zákl. přenesená",J639,0)</f>
        <v>0</v>
      </c>
      <c r="BH639" s="154">
        <f>IF(N639="sníž. přenesená",J639,0)</f>
        <v>0</v>
      </c>
      <c r="BI639" s="154">
        <f>IF(N639="nulová",J639,0)</f>
        <v>0</v>
      </c>
      <c r="BJ639" s="18" t="s">
        <v>90</v>
      </c>
      <c r="BK639" s="154">
        <f>ROUND(I639*H639,2)</f>
        <v>0</v>
      </c>
      <c r="BL639" s="18" t="s">
        <v>373</v>
      </c>
      <c r="BM639" s="262" t="s">
        <v>1069</v>
      </c>
    </row>
    <row r="640" spans="1:51" s="13" customFormat="1" ht="12">
      <c r="A640" s="13"/>
      <c r="B640" s="263"/>
      <c r="C640" s="264"/>
      <c r="D640" s="265" t="s">
        <v>206</v>
      </c>
      <c r="E640" s="266" t="s">
        <v>1</v>
      </c>
      <c r="F640" s="267" t="s">
        <v>1070</v>
      </c>
      <c r="G640" s="264"/>
      <c r="H640" s="268">
        <v>597.937</v>
      </c>
      <c r="I640" s="269"/>
      <c r="J640" s="264"/>
      <c r="K640" s="264"/>
      <c r="L640" s="270"/>
      <c r="M640" s="271"/>
      <c r="N640" s="272"/>
      <c r="O640" s="272"/>
      <c r="P640" s="272"/>
      <c r="Q640" s="272"/>
      <c r="R640" s="272"/>
      <c r="S640" s="272"/>
      <c r="T640" s="27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74" t="s">
        <v>206</v>
      </c>
      <c r="AU640" s="274" t="s">
        <v>92</v>
      </c>
      <c r="AV640" s="13" t="s">
        <v>92</v>
      </c>
      <c r="AW640" s="13" t="s">
        <v>35</v>
      </c>
      <c r="AX640" s="13" t="s">
        <v>82</v>
      </c>
      <c r="AY640" s="274" t="s">
        <v>198</v>
      </c>
    </row>
    <row r="641" spans="1:51" s="13" customFormat="1" ht="12">
      <c r="A641" s="13"/>
      <c r="B641" s="263"/>
      <c r="C641" s="264"/>
      <c r="D641" s="265" t="s">
        <v>206</v>
      </c>
      <c r="E641" s="266" t="s">
        <v>1</v>
      </c>
      <c r="F641" s="267" t="s">
        <v>1071</v>
      </c>
      <c r="G641" s="264"/>
      <c r="H641" s="268">
        <v>730.081</v>
      </c>
      <c r="I641" s="269"/>
      <c r="J641" s="264"/>
      <c r="K641" s="264"/>
      <c r="L641" s="270"/>
      <c r="M641" s="271"/>
      <c r="N641" s="272"/>
      <c r="O641" s="272"/>
      <c r="P641" s="272"/>
      <c r="Q641" s="272"/>
      <c r="R641" s="272"/>
      <c r="S641" s="272"/>
      <c r="T641" s="27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74" t="s">
        <v>206</v>
      </c>
      <c r="AU641" s="274" t="s">
        <v>92</v>
      </c>
      <c r="AV641" s="13" t="s">
        <v>92</v>
      </c>
      <c r="AW641" s="13" t="s">
        <v>35</v>
      </c>
      <c r="AX641" s="13" t="s">
        <v>90</v>
      </c>
      <c r="AY641" s="274" t="s">
        <v>198</v>
      </c>
    </row>
    <row r="642" spans="1:65" s="2" customFormat="1" ht="24.15" customHeight="1">
      <c r="A642" s="41"/>
      <c r="B642" s="42"/>
      <c r="C642" s="250" t="s">
        <v>1072</v>
      </c>
      <c r="D642" s="250" t="s">
        <v>200</v>
      </c>
      <c r="E642" s="251" t="s">
        <v>1073</v>
      </c>
      <c r="F642" s="252" t="s">
        <v>1074</v>
      </c>
      <c r="G642" s="253" t="s">
        <v>203</v>
      </c>
      <c r="H642" s="254">
        <v>562.35</v>
      </c>
      <c r="I642" s="255"/>
      <c r="J642" s="256">
        <f>ROUND(I642*H642,2)</f>
        <v>0</v>
      </c>
      <c r="K642" s="257"/>
      <c r="L642" s="44"/>
      <c r="M642" s="258" t="s">
        <v>1</v>
      </c>
      <c r="N642" s="259" t="s">
        <v>47</v>
      </c>
      <c r="O642" s="94"/>
      <c r="P642" s="260">
        <f>O642*H642</f>
        <v>0</v>
      </c>
      <c r="Q642" s="260">
        <v>0</v>
      </c>
      <c r="R642" s="260">
        <f>Q642*H642</f>
        <v>0</v>
      </c>
      <c r="S642" s="260">
        <v>0</v>
      </c>
      <c r="T642" s="261">
        <f>S642*H642</f>
        <v>0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62" t="s">
        <v>373</v>
      </c>
      <c r="AT642" s="262" t="s">
        <v>200</v>
      </c>
      <c r="AU642" s="262" t="s">
        <v>92</v>
      </c>
      <c r="AY642" s="18" t="s">
        <v>198</v>
      </c>
      <c r="BE642" s="154">
        <f>IF(N642="základní",J642,0)</f>
        <v>0</v>
      </c>
      <c r="BF642" s="154">
        <f>IF(N642="snížená",J642,0)</f>
        <v>0</v>
      </c>
      <c r="BG642" s="154">
        <f>IF(N642="zákl. přenesená",J642,0)</f>
        <v>0</v>
      </c>
      <c r="BH642" s="154">
        <f>IF(N642="sníž. přenesená",J642,0)</f>
        <v>0</v>
      </c>
      <c r="BI642" s="154">
        <f>IF(N642="nulová",J642,0)</f>
        <v>0</v>
      </c>
      <c r="BJ642" s="18" t="s">
        <v>90</v>
      </c>
      <c r="BK642" s="154">
        <f>ROUND(I642*H642,2)</f>
        <v>0</v>
      </c>
      <c r="BL642" s="18" t="s">
        <v>373</v>
      </c>
      <c r="BM642" s="262" t="s">
        <v>1075</v>
      </c>
    </row>
    <row r="643" spans="1:65" s="2" customFormat="1" ht="16.5" customHeight="1">
      <c r="A643" s="41"/>
      <c r="B643" s="42"/>
      <c r="C643" s="275" t="s">
        <v>1076</v>
      </c>
      <c r="D643" s="275" t="s">
        <v>210</v>
      </c>
      <c r="E643" s="276" t="s">
        <v>1077</v>
      </c>
      <c r="F643" s="277" t="s">
        <v>1078</v>
      </c>
      <c r="G643" s="278" t="s">
        <v>260</v>
      </c>
      <c r="H643" s="279">
        <v>39.365</v>
      </c>
      <c r="I643" s="280"/>
      <c r="J643" s="281">
        <f>ROUND(I643*H643,2)</f>
        <v>0</v>
      </c>
      <c r="K643" s="282"/>
      <c r="L643" s="283"/>
      <c r="M643" s="284" t="s">
        <v>1</v>
      </c>
      <c r="N643" s="285" t="s">
        <v>47</v>
      </c>
      <c r="O643" s="94"/>
      <c r="P643" s="260">
        <f>O643*H643</f>
        <v>0</v>
      </c>
      <c r="Q643" s="260">
        <v>0.03</v>
      </c>
      <c r="R643" s="260">
        <f>Q643*H643</f>
        <v>1.18095</v>
      </c>
      <c r="S643" s="260">
        <v>0</v>
      </c>
      <c r="T643" s="261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62" t="s">
        <v>788</v>
      </c>
      <c r="AT643" s="262" t="s">
        <v>210</v>
      </c>
      <c r="AU643" s="262" t="s">
        <v>92</v>
      </c>
      <c r="AY643" s="18" t="s">
        <v>198</v>
      </c>
      <c r="BE643" s="154">
        <f>IF(N643="základní",J643,0)</f>
        <v>0</v>
      </c>
      <c r="BF643" s="154">
        <f>IF(N643="snížená",J643,0)</f>
        <v>0</v>
      </c>
      <c r="BG643" s="154">
        <f>IF(N643="zákl. přenesená",J643,0)</f>
        <v>0</v>
      </c>
      <c r="BH643" s="154">
        <f>IF(N643="sníž. přenesená",J643,0)</f>
        <v>0</v>
      </c>
      <c r="BI643" s="154">
        <f>IF(N643="nulová",J643,0)</f>
        <v>0</v>
      </c>
      <c r="BJ643" s="18" t="s">
        <v>90</v>
      </c>
      <c r="BK643" s="154">
        <f>ROUND(I643*H643,2)</f>
        <v>0</v>
      </c>
      <c r="BL643" s="18" t="s">
        <v>373</v>
      </c>
      <c r="BM643" s="262" t="s">
        <v>1079</v>
      </c>
    </row>
    <row r="644" spans="1:51" s="13" customFormat="1" ht="12">
      <c r="A644" s="13"/>
      <c r="B644" s="263"/>
      <c r="C644" s="264"/>
      <c r="D644" s="265" t="s">
        <v>206</v>
      </c>
      <c r="E644" s="266" t="s">
        <v>1</v>
      </c>
      <c r="F644" s="267" t="s">
        <v>1080</v>
      </c>
      <c r="G644" s="264"/>
      <c r="H644" s="268">
        <v>39.365</v>
      </c>
      <c r="I644" s="269"/>
      <c r="J644" s="264"/>
      <c r="K644" s="264"/>
      <c r="L644" s="270"/>
      <c r="M644" s="271"/>
      <c r="N644" s="272"/>
      <c r="O644" s="272"/>
      <c r="P644" s="272"/>
      <c r="Q644" s="272"/>
      <c r="R644" s="272"/>
      <c r="S644" s="272"/>
      <c r="T644" s="27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74" t="s">
        <v>206</v>
      </c>
      <c r="AU644" s="274" t="s">
        <v>92</v>
      </c>
      <c r="AV644" s="13" t="s">
        <v>92</v>
      </c>
      <c r="AW644" s="13" t="s">
        <v>35</v>
      </c>
      <c r="AX644" s="13" t="s">
        <v>90</v>
      </c>
      <c r="AY644" s="274" t="s">
        <v>198</v>
      </c>
    </row>
    <row r="645" spans="1:65" s="2" customFormat="1" ht="24.15" customHeight="1">
      <c r="A645" s="41"/>
      <c r="B645" s="42"/>
      <c r="C645" s="250" t="s">
        <v>1081</v>
      </c>
      <c r="D645" s="250" t="s">
        <v>200</v>
      </c>
      <c r="E645" s="251" t="s">
        <v>1082</v>
      </c>
      <c r="F645" s="252" t="s">
        <v>1083</v>
      </c>
      <c r="G645" s="253" t="s">
        <v>203</v>
      </c>
      <c r="H645" s="254">
        <v>562.35</v>
      </c>
      <c r="I645" s="255"/>
      <c r="J645" s="256">
        <f>ROUND(I645*H645,2)</f>
        <v>0</v>
      </c>
      <c r="K645" s="257"/>
      <c r="L645" s="44"/>
      <c r="M645" s="258" t="s">
        <v>1</v>
      </c>
      <c r="N645" s="259" t="s">
        <v>47</v>
      </c>
      <c r="O645" s="94"/>
      <c r="P645" s="260">
        <f>O645*H645</f>
        <v>0</v>
      </c>
      <c r="Q645" s="260">
        <v>0</v>
      </c>
      <c r="R645" s="260">
        <f>Q645*H645</f>
        <v>0</v>
      </c>
      <c r="S645" s="260">
        <v>0</v>
      </c>
      <c r="T645" s="261">
        <f>S645*H645</f>
        <v>0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62" t="s">
        <v>373</v>
      </c>
      <c r="AT645" s="262" t="s">
        <v>200</v>
      </c>
      <c r="AU645" s="262" t="s">
        <v>92</v>
      </c>
      <c r="AY645" s="18" t="s">
        <v>198</v>
      </c>
      <c r="BE645" s="154">
        <f>IF(N645="základní",J645,0)</f>
        <v>0</v>
      </c>
      <c r="BF645" s="154">
        <f>IF(N645="snížená",J645,0)</f>
        <v>0</v>
      </c>
      <c r="BG645" s="154">
        <f>IF(N645="zákl. přenesená",J645,0)</f>
        <v>0</v>
      </c>
      <c r="BH645" s="154">
        <f>IF(N645="sníž. přenesená",J645,0)</f>
        <v>0</v>
      </c>
      <c r="BI645" s="154">
        <f>IF(N645="nulová",J645,0)</f>
        <v>0</v>
      </c>
      <c r="BJ645" s="18" t="s">
        <v>90</v>
      </c>
      <c r="BK645" s="154">
        <f>ROUND(I645*H645,2)</f>
        <v>0</v>
      </c>
      <c r="BL645" s="18" t="s">
        <v>373</v>
      </c>
      <c r="BM645" s="262" t="s">
        <v>1084</v>
      </c>
    </row>
    <row r="646" spans="1:65" s="2" customFormat="1" ht="62.7" customHeight="1">
      <c r="A646" s="41"/>
      <c r="B646" s="42"/>
      <c r="C646" s="275" t="s">
        <v>1085</v>
      </c>
      <c r="D646" s="275" t="s">
        <v>210</v>
      </c>
      <c r="E646" s="276" t="s">
        <v>1086</v>
      </c>
      <c r="F646" s="277" t="s">
        <v>1087</v>
      </c>
      <c r="G646" s="278" t="s">
        <v>203</v>
      </c>
      <c r="H646" s="279">
        <v>573.597</v>
      </c>
      <c r="I646" s="280"/>
      <c r="J646" s="281">
        <f>ROUND(I646*H646,2)</f>
        <v>0</v>
      </c>
      <c r="K646" s="282"/>
      <c r="L646" s="283"/>
      <c r="M646" s="284" t="s">
        <v>1</v>
      </c>
      <c r="N646" s="285" t="s">
        <v>47</v>
      </c>
      <c r="O646" s="94"/>
      <c r="P646" s="260">
        <f>O646*H646</f>
        <v>0</v>
      </c>
      <c r="Q646" s="260">
        <v>0.0042</v>
      </c>
      <c r="R646" s="260">
        <f>Q646*H646</f>
        <v>2.4091074</v>
      </c>
      <c r="S646" s="260">
        <v>0</v>
      </c>
      <c r="T646" s="261">
        <f>S646*H646</f>
        <v>0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62" t="s">
        <v>788</v>
      </c>
      <c r="AT646" s="262" t="s">
        <v>210</v>
      </c>
      <c r="AU646" s="262" t="s">
        <v>92</v>
      </c>
      <c r="AY646" s="18" t="s">
        <v>198</v>
      </c>
      <c r="BE646" s="154">
        <f>IF(N646="základní",J646,0)</f>
        <v>0</v>
      </c>
      <c r="BF646" s="154">
        <f>IF(N646="snížená",J646,0)</f>
        <v>0</v>
      </c>
      <c r="BG646" s="154">
        <f>IF(N646="zákl. přenesená",J646,0)</f>
        <v>0</v>
      </c>
      <c r="BH646" s="154">
        <f>IF(N646="sníž. přenesená",J646,0)</f>
        <v>0</v>
      </c>
      <c r="BI646" s="154">
        <f>IF(N646="nulová",J646,0)</f>
        <v>0</v>
      </c>
      <c r="BJ646" s="18" t="s">
        <v>90</v>
      </c>
      <c r="BK646" s="154">
        <f>ROUND(I646*H646,2)</f>
        <v>0</v>
      </c>
      <c r="BL646" s="18" t="s">
        <v>373</v>
      </c>
      <c r="BM646" s="262" t="s">
        <v>1088</v>
      </c>
    </row>
    <row r="647" spans="1:51" s="13" customFormat="1" ht="12">
      <c r="A647" s="13"/>
      <c r="B647" s="263"/>
      <c r="C647" s="264"/>
      <c r="D647" s="265" t="s">
        <v>206</v>
      </c>
      <c r="E647" s="266" t="s">
        <v>1</v>
      </c>
      <c r="F647" s="267" t="s">
        <v>1089</v>
      </c>
      <c r="G647" s="264"/>
      <c r="H647" s="268">
        <v>573.597</v>
      </c>
      <c r="I647" s="269"/>
      <c r="J647" s="264"/>
      <c r="K647" s="264"/>
      <c r="L647" s="270"/>
      <c r="M647" s="271"/>
      <c r="N647" s="272"/>
      <c r="O647" s="272"/>
      <c r="P647" s="272"/>
      <c r="Q647" s="272"/>
      <c r="R647" s="272"/>
      <c r="S647" s="272"/>
      <c r="T647" s="27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74" t="s">
        <v>206</v>
      </c>
      <c r="AU647" s="274" t="s">
        <v>92</v>
      </c>
      <c r="AV647" s="13" t="s">
        <v>92</v>
      </c>
      <c r="AW647" s="13" t="s">
        <v>35</v>
      </c>
      <c r="AX647" s="13" t="s">
        <v>90</v>
      </c>
      <c r="AY647" s="274" t="s">
        <v>198</v>
      </c>
    </row>
    <row r="648" spans="1:65" s="2" customFormat="1" ht="62.7" customHeight="1">
      <c r="A648" s="41"/>
      <c r="B648" s="42"/>
      <c r="C648" s="275" t="s">
        <v>1090</v>
      </c>
      <c r="D648" s="275" t="s">
        <v>210</v>
      </c>
      <c r="E648" s="276" t="s">
        <v>1091</v>
      </c>
      <c r="F648" s="277" t="s">
        <v>1092</v>
      </c>
      <c r="G648" s="278" t="s">
        <v>203</v>
      </c>
      <c r="H648" s="279">
        <v>573.597</v>
      </c>
      <c r="I648" s="280"/>
      <c r="J648" s="281">
        <f>ROUND(I648*H648,2)</f>
        <v>0</v>
      </c>
      <c r="K648" s="282"/>
      <c r="L648" s="283"/>
      <c r="M648" s="284" t="s">
        <v>1</v>
      </c>
      <c r="N648" s="285" t="s">
        <v>47</v>
      </c>
      <c r="O648" s="94"/>
      <c r="P648" s="260">
        <f>O648*H648</f>
        <v>0</v>
      </c>
      <c r="Q648" s="260">
        <v>0.0049</v>
      </c>
      <c r="R648" s="260">
        <f>Q648*H648</f>
        <v>2.8106253</v>
      </c>
      <c r="S648" s="260">
        <v>0</v>
      </c>
      <c r="T648" s="261">
        <f>S648*H648</f>
        <v>0</v>
      </c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R648" s="262" t="s">
        <v>788</v>
      </c>
      <c r="AT648" s="262" t="s">
        <v>210</v>
      </c>
      <c r="AU648" s="262" t="s">
        <v>92</v>
      </c>
      <c r="AY648" s="18" t="s">
        <v>198</v>
      </c>
      <c r="BE648" s="154">
        <f>IF(N648="základní",J648,0)</f>
        <v>0</v>
      </c>
      <c r="BF648" s="154">
        <f>IF(N648="snížená",J648,0)</f>
        <v>0</v>
      </c>
      <c r="BG648" s="154">
        <f>IF(N648="zákl. přenesená",J648,0)</f>
        <v>0</v>
      </c>
      <c r="BH648" s="154">
        <f>IF(N648="sníž. přenesená",J648,0)</f>
        <v>0</v>
      </c>
      <c r="BI648" s="154">
        <f>IF(N648="nulová",J648,0)</f>
        <v>0</v>
      </c>
      <c r="BJ648" s="18" t="s">
        <v>90</v>
      </c>
      <c r="BK648" s="154">
        <f>ROUND(I648*H648,2)</f>
        <v>0</v>
      </c>
      <c r="BL648" s="18" t="s">
        <v>373</v>
      </c>
      <c r="BM648" s="262" t="s">
        <v>1093</v>
      </c>
    </row>
    <row r="649" spans="1:51" s="13" customFormat="1" ht="12">
      <c r="A649" s="13"/>
      <c r="B649" s="263"/>
      <c r="C649" s="264"/>
      <c r="D649" s="265" t="s">
        <v>206</v>
      </c>
      <c r="E649" s="266" t="s">
        <v>1</v>
      </c>
      <c r="F649" s="267" t="s">
        <v>1089</v>
      </c>
      <c r="G649" s="264"/>
      <c r="H649" s="268">
        <v>573.597</v>
      </c>
      <c r="I649" s="269"/>
      <c r="J649" s="264"/>
      <c r="K649" s="264"/>
      <c r="L649" s="270"/>
      <c r="M649" s="271"/>
      <c r="N649" s="272"/>
      <c r="O649" s="272"/>
      <c r="P649" s="272"/>
      <c r="Q649" s="272"/>
      <c r="R649" s="272"/>
      <c r="S649" s="272"/>
      <c r="T649" s="27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74" t="s">
        <v>206</v>
      </c>
      <c r="AU649" s="274" t="s">
        <v>92</v>
      </c>
      <c r="AV649" s="13" t="s">
        <v>92</v>
      </c>
      <c r="AW649" s="13" t="s">
        <v>35</v>
      </c>
      <c r="AX649" s="13" t="s">
        <v>90</v>
      </c>
      <c r="AY649" s="274" t="s">
        <v>198</v>
      </c>
    </row>
    <row r="650" spans="1:65" s="2" customFormat="1" ht="16.5" customHeight="1">
      <c r="A650" s="41"/>
      <c r="B650" s="42"/>
      <c r="C650" s="250" t="s">
        <v>1094</v>
      </c>
      <c r="D650" s="250" t="s">
        <v>200</v>
      </c>
      <c r="E650" s="251" t="s">
        <v>1095</v>
      </c>
      <c r="F650" s="252" t="s">
        <v>1096</v>
      </c>
      <c r="G650" s="253" t="s">
        <v>203</v>
      </c>
      <c r="H650" s="254">
        <v>1039.89</v>
      </c>
      <c r="I650" s="255"/>
      <c r="J650" s="256">
        <f>ROUND(I650*H650,2)</f>
        <v>0</v>
      </c>
      <c r="K650" s="257"/>
      <c r="L650" s="44"/>
      <c r="M650" s="258" t="s">
        <v>1</v>
      </c>
      <c r="N650" s="259" t="s">
        <v>47</v>
      </c>
      <c r="O650" s="94"/>
      <c r="P650" s="260">
        <f>O650*H650</f>
        <v>0</v>
      </c>
      <c r="Q650" s="260">
        <v>0.00033</v>
      </c>
      <c r="R650" s="260">
        <f>Q650*H650</f>
        <v>0.3431637</v>
      </c>
      <c r="S650" s="260">
        <v>0</v>
      </c>
      <c r="T650" s="261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62" t="s">
        <v>204</v>
      </c>
      <c r="AT650" s="262" t="s">
        <v>200</v>
      </c>
      <c r="AU650" s="262" t="s">
        <v>92</v>
      </c>
      <c r="AY650" s="18" t="s">
        <v>198</v>
      </c>
      <c r="BE650" s="154">
        <f>IF(N650="základní",J650,0)</f>
        <v>0</v>
      </c>
      <c r="BF650" s="154">
        <f>IF(N650="snížená",J650,0)</f>
        <v>0</v>
      </c>
      <c r="BG650" s="154">
        <f>IF(N650="zákl. přenesená",J650,0)</f>
        <v>0</v>
      </c>
      <c r="BH650" s="154">
        <f>IF(N650="sníž. přenesená",J650,0)</f>
        <v>0</v>
      </c>
      <c r="BI650" s="154">
        <f>IF(N650="nulová",J650,0)</f>
        <v>0</v>
      </c>
      <c r="BJ650" s="18" t="s">
        <v>90</v>
      </c>
      <c r="BK650" s="154">
        <f>ROUND(I650*H650,2)</f>
        <v>0</v>
      </c>
      <c r="BL650" s="18" t="s">
        <v>204</v>
      </c>
      <c r="BM650" s="262" t="s">
        <v>1097</v>
      </c>
    </row>
    <row r="651" spans="1:51" s="14" customFormat="1" ht="12">
      <c r="A651" s="14"/>
      <c r="B651" s="286"/>
      <c r="C651" s="287"/>
      <c r="D651" s="265" t="s">
        <v>206</v>
      </c>
      <c r="E651" s="288" t="s">
        <v>1</v>
      </c>
      <c r="F651" s="289" t="s">
        <v>1098</v>
      </c>
      <c r="G651" s="287"/>
      <c r="H651" s="288" t="s">
        <v>1</v>
      </c>
      <c r="I651" s="290"/>
      <c r="J651" s="287"/>
      <c r="K651" s="287"/>
      <c r="L651" s="291"/>
      <c r="M651" s="292"/>
      <c r="N651" s="293"/>
      <c r="O651" s="293"/>
      <c r="P651" s="293"/>
      <c r="Q651" s="293"/>
      <c r="R651" s="293"/>
      <c r="S651" s="293"/>
      <c r="T651" s="29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95" t="s">
        <v>206</v>
      </c>
      <c r="AU651" s="295" t="s">
        <v>92</v>
      </c>
      <c r="AV651" s="14" t="s">
        <v>90</v>
      </c>
      <c r="AW651" s="14" t="s">
        <v>35</v>
      </c>
      <c r="AX651" s="14" t="s">
        <v>82</v>
      </c>
      <c r="AY651" s="295" t="s">
        <v>198</v>
      </c>
    </row>
    <row r="652" spans="1:51" s="13" customFormat="1" ht="12">
      <c r="A652" s="13"/>
      <c r="B652" s="263"/>
      <c r="C652" s="264"/>
      <c r="D652" s="265" t="s">
        <v>206</v>
      </c>
      <c r="E652" s="266" t="s">
        <v>1</v>
      </c>
      <c r="F652" s="267" t="s">
        <v>1099</v>
      </c>
      <c r="G652" s="264"/>
      <c r="H652" s="268">
        <v>1039.89</v>
      </c>
      <c r="I652" s="269"/>
      <c r="J652" s="264"/>
      <c r="K652" s="264"/>
      <c r="L652" s="270"/>
      <c r="M652" s="271"/>
      <c r="N652" s="272"/>
      <c r="O652" s="272"/>
      <c r="P652" s="272"/>
      <c r="Q652" s="272"/>
      <c r="R652" s="272"/>
      <c r="S652" s="272"/>
      <c r="T652" s="27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74" t="s">
        <v>206</v>
      </c>
      <c r="AU652" s="274" t="s">
        <v>92</v>
      </c>
      <c r="AV652" s="13" t="s">
        <v>92</v>
      </c>
      <c r="AW652" s="13" t="s">
        <v>35</v>
      </c>
      <c r="AX652" s="13" t="s">
        <v>90</v>
      </c>
      <c r="AY652" s="274" t="s">
        <v>198</v>
      </c>
    </row>
    <row r="653" spans="1:65" s="2" customFormat="1" ht="16.5" customHeight="1">
      <c r="A653" s="41"/>
      <c r="B653" s="42"/>
      <c r="C653" s="275" t="s">
        <v>1100</v>
      </c>
      <c r="D653" s="275" t="s">
        <v>210</v>
      </c>
      <c r="E653" s="276" t="s">
        <v>1101</v>
      </c>
      <c r="F653" s="277" t="s">
        <v>1102</v>
      </c>
      <c r="G653" s="278" t="s">
        <v>203</v>
      </c>
      <c r="H653" s="279">
        <v>1195.874</v>
      </c>
      <c r="I653" s="280"/>
      <c r="J653" s="281">
        <f>ROUND(I653*H653,2)</f>
        <v>0</v>
      </c>
      <c r="K653" s="282"/>
      <c r="L653" s="283"/>
      <c r="M653" s="284" t="s">
        <v>1</v>
      </c>
      <c r="N653" s="285" t="s">
        <v>47</v>
      </c>
      <c r="O653" s="94"/>
      <c r="P653" s="260">
        <f>O653*H653</f>
        <v>0</v>
      </c>
      <c r="Q653" s="260">
        <v>0.0005</v>
      </c>
      <c r="R653" s="260">
        <f>Q653*H653</f>
        <v>0.597937</v>
      </c>
      <c r="S653" s="260">
        <v>0</v>
      </c>
      <c r="T653" s="261">
        <f>S653*H653</f>
        <v>0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62" t="s">
        <v>213</v>
      </c>
      <c r="AT653" s="262" t="s">
        <v>210</v>
      </c>
      <c r="AU653" s="262" t="s">
        <v>92</v>
      </c>
      <c r="AY653" s="18" t="s">
        <v>198</v>
      </c>
      <c r="BE653" s="154">
        <f>IF(N653="základní",J653,0)</f>
        <v>0</v>
      </c>
      <c r="BF653" s="154">
        <f>IF(N653="snížená",J653,0)</f>
        <v>0</v>
      </c>
      <c r="BG653" s="154">
        <f>IF(N653="zákl. přenesená",J653,0)</f>
        <v>0</v>
      </c>
      <c r="BH653" s="154">
        <f>IF(N653="sníž. přenesená",J653,0)</f>
        <v>0</v>
      </c>
      <c r="BI653" s="154">
        <f>IF(N653="nulová",J653,0)</f>
        <v>0</v>
      </c>
      <c r="BJ653" s="18" t="s">
        <v>90</v>
      </c>
      <c r="BK653" s="154">
        <f>ROUND(I653*H653,2)</f>
        <v>0</v>
      </c>
      <c r="BL653" s="18" t="s">
        <v>204</v>
      </c>
      <c r="BM653" s="262" t="s">
        <v>1103</v>
      </c>
    </row>
    <row r="654" spans="1:51" s="14" customFormat="1" ht="12">
      <c r="A654" s="14"/>
      <c r="B654" s="286"/>
      <c r="C654" s="287"/>
      <c r="D654" s="265" t="s">
        <v>206</v>
      </c>
      <c r="E654" s="288" t="s">
        <v>1</v>
      </c>
      <c r="F654" s="289" t="s">
        <v>1104</v>
      </c>
      <c r="G654" s="287"/>
      <c r="H654" s="288" t="s">
        <v>1</v>
      </c>
      <c r="I654" s="290"/>
      <c r="J654" s="287"/>
      <c r="K654" s="287"/>
      <c r="L654" s="291"/>
      <c r="M654" s="292"/>
      <c r="N654" s="293"/>
      <c r="O654" s="293"/>
      <c r="P654" s="293"/>
      <c r="Q654" s="293"/>
      <c r="R654" s="293"/>
      <c r="S654" s="293"/>
      <c r="T654" s="29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95" t="s">
        <v>206</v>
      </c>
      <c r="AU654" s="295" t="s">
        <v>92</v>
      </c>
      <c r="AV654" s="14" t="s">
        <v>90</v>
      </c>
      <c r="AW654" s="14" t="s">
        <v>35</v>
      </c>
      <c r="AX654" s="14" t="s">
        <v>82</v>
      </c>
      <c r="AY654" s="295" t="s">
        <v>198</v>
      </c>
    </row>
    <row r="655" spans="1:51" s="13" customFormat="1" ht="12">
      <c r="A655" s="13"/>
      <c r="B655" s="263"/>
      <c r="C655" s="264"/>
      <c r="D655" s="265" t="s">
        <v>206</v>
      </c>
      <c r="E655" s="266" t="s">
        <v>1</v>
      </c>
      <c r="F655" s="267" t="s">
        <v>1099</v>
      </c>
      <c r="G655" s="264"/>
      <c r="H655" s="268">
        <v>1039.89</v>
      </c>
      <c r="I655" s="269"/>
      <c r="J655" s="264"/>
      <c r="K655" s="264"/>
      <c r="L655" s="270"/>
      <c r="M655" s="271"/>
      <c r="N655" s="272"/>
      <c r="O655" s="272"/>
      <c r="P655" s="272"/>
      <c r="Q655" s="272"/>
      <c r="R655" s="272"/>
      <c r="S655" s="272"/>
      <c r="T655" s="27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74" t="s">
        <v>206</v>
      </c>
      <c r="AU655" s="274" t="s">
        <v>92</v>
      </c>
      <c r="AV655" s="13" t="s">
        <v>92</v>
      </c>
      <c r="AW655" s="13" t="s">
        <v>35</v>
      </c>
      <c r="AX655" s="13" t="s">
        <v>82</v>
      </c>
      <c r="AY655" s="274" t="s">
        <v>198</v>
      </c>
    </row>
    <row r="656" spans="1:51" s="13" customFormat="1" ht="12">
      <c r="A656" s="13"/>
      <c r="B656" s="263"/>
      <c r="C656" s="264"/>
      <c r="D656" s="265" t="s">
        <v>206</v>
      </c>
      <c r="E656" s="266" t="s">
        <v>1</v>
      </c>
      <c r="F656" s="267" t="s">
        <v>1105</v>
      </c>
      <c r="G656" s="264"/>
      <c r="H656" s="268">
        <v>1195.874</v>
      </c>
      <c r="I656" s="269"/>
      <c r="J656" s="264"/>
      <c r="K656" s="264"/>
      <c r="L656" s="270"/>
      <c r="M656" s="271"/>
      <c r="N656" s="272"/>
      <c r="O656" s="272"/>
      <c r="P656" s="272"/>
      <c r="Q656" s="272"/>
      <c r="R656" s="272"/>
      <c r="S656" s="272"/>
      <c r="T656" s="27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74" t="s">
        <v>206</v>
      </c>
      <c r="AU656" s="274" t="s">
        <v>92</v>
      </c>
      <c r="AV656" s="13" t="s">
        <v>92</v>
      </c>
      <c r="AW656" s="13" t="s">
        <v>35</v>
      </c>
      <c r="AX656" s="13" t="s">
        <v>90</v>
      </c>
      <c r="AY656" s="274" t="s">
        <v>198</v>
      </c>
    </row>
    <row r="657" spans="1:65" s="2" customFormat="1" ht="24.15" customHeight="1">
      <c r="A657" s="41"/>
      <c r="B657" s="42"/>
      <c r="C657" s="250" t="s">
        <v>1106</v>
      </c>
      <c r="D657" s="250" t="s">
        <v>200</v>
      </c>
      <c r="E657" s="251" t="s">
        <v>1107</v>
      </c>
      <c r="F657" s="252" t="s">
        <v>1108</v>
      </c>
      <c r="G657" s="253" t="s">
        <v>886</v>
      </c>
      <c r="H657" s="320"/>
      <c r="I657" s="255"/>
      <c r="J657" s="256">
        <f>ROUND(I657*H657,2)</f>
        <v>0</v>
      </c>
      <c r="K657" s="257"/>
      <c r="L657" s="44"/>
      <c r="M657" s="258" t="s">
        <v>1</v>
      </c>
      <c r="N657" s="259" t="s">
        <v>47</v>
      </c>
      <c r="O657" s="94"/>
      <c r="P657" s="260">
        <f>O657*H657</f>
        <v>0</v>
      </c>
      <c r="Q657" s="260">
        <v>0</v>
      </c>
      <c r="R657" s="260">
        <f>Q657*H657</f>
        <v>0</v>
      </c>
      <c r="S657" s="260">
        <v>0</v>
      </c>
      <c r="T657" s="261">
        <f>S657*H657</f>
        <v>0</v>
      </c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R657" s="262" t="s">
        <v>373</v>
      </c>
      <c r="AT657" s="262" t="s">
        <v>200</v>
      </c>
      <c r="AU657" s="262" t="s">
        <v>92</v>
      </c>
      <c r="AY657" s="18" t="s">
        <v>198</v>
      </c>
      <c r="BE657" s="154">
        <f>IF(N657="základní",J657,0)</f>
        <v>0</v>
      </c>
      <c r="BF657" s="154">
        <f>IF(N657="snížená",J657,0)</f>
        <v>0</v>
      </c>
      <c r="BG657" s="154">
        <f>IF(N657="zákl. přenesená",J657,0)</f>
        <v>0</v>
      </c>
      <c r="BH657" s="154">
        <f>IF(N657="sníž. přenesená",J657,0)</f>
        <v>0</v>
      </c>
      <c r="BI657" s="154">
        <f>IF(N657="nulová",J657,0)</f>
        <v>0</v>
      </c>
      <c r="BJ657" s="18" t="s">
        <v>90</v>
      </c>
      <c r="BK657" s="154">
        <f>ROUND(I657*H657,2)</f>
        <v>0</v>
      </c>
      <c r="BL657" s="18" t="s">
        <v>373</v>
      </c>
      <c r="BM657" s="262" t="s">
        <v>1109</v>
      </c>
    </row>
    <row r="658" spans="1:63" s="12" customFormat="1" ht="22.8" customHeight="1">
      <c r="A658" s="12"/>
      <c r="B658" s="236"/>
      <c r="C658" s="237"/>
      <c r="D658" s="238" t="s">
        <v>81</v>
      </c>
      <c r="E658" s="318" t="s">
        <v>1110</v>
      </c>
      <c r="F658" s="318" t="s">
        <v>1111</v>
      </c>
      <c r="G658" s="237"/>
      <c r="H658" s="237"/>
      <c r="I658" s="240"/>
      <c r="J658" s="319">
        <f>BK658</f>
        <v>0</v>
      </c>
      <c r="K658" s="237"/>
      <c r="L658" s="242"/>
      <c r="M658" s="243"/>
      <c r="N658" s="244"/>
      <c r="O658" s="244"/>
      <c r="P658" s="245">
        <f>SUM(P659:P663)</f>
        <v>0</v>
      </c>
      <c r="Q658" s="244"/>
      <c r="R658" s="245">
        <f>SUM(R659:R663)</f>
        <v>1.8530451000000001</v>
      </c>
      <c r="S658" s="244"/>
      <c r="T658" s="246">
        <f>SUM(T659:T663)</f>
        <v>0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R658" s="247" t="s">
        <v>92</v>
      </c>
      <c r="AT658" s="248" t="s">
        <v>81</v>
      </c>
      <c r="AU658" s="248" t="s">
        <v>90</v>
      </c>
      <c r="AY658" s="247" t="s">
        <v>198</v>
      </c>
      <c r="BK658" s="249">
        <f>SUM(BK659:BK663)</f>
        <v>0</v>
      </c>
    </row>
    <row r="659" spans="1:65" s="2" customFormat="1" ht="24.15" customHeight="1">
      <c r="A659" s="41"/>
      <c r="B659" s="42"/>
      <c r="C659" s="250" t="s">
        <v>1112</v>
      </c>
      <c r="D659" s="250" t="s">
        <v>200</v>
      </c>
      <c r="E659" s="251" t="s">
        <v>1113</v>
      </c>
      <c r="F659" s="252" t="s">
        <v>1114</v>
      </c>
      <c r="G659" s="253" t="s">
        <v>203</v>
      </c>
      <c r="H659" s="254">
        <v>84.73</v>
      </c>
      <c r="I659" s="255"/>
      <c r="J659" s="256">
        <f>ROUND(I659*H659,2)</f>
        <v>0</v>
      </c>
      <c r="K659" s="257"/>
      <c r="L659" s="44"/>
      <c r="M659" s="258" t="s">
        <v>1</v>
      </c>
      <c r="N659" s="259" t="s">
        <v>47</v>
      </c>
      <c r="O659" s="94"/>
      <c r="P659" s="260">
        <f>O659*H659</f>
        <v>0</v>
      </c>
      <c r="Q659" s="260">
        <v>0.02187</v>
      </c>
      <c r="R659" s="260">
        <f>Q659*H659</f>
        <v>1.8530451000000001</v>
      </c>
      <c r="S659" s="260">
        <v>0</v>
      </c>
      <c r="T659" s="261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62" t="s">
        <v>373</v>
      </c>
      <c r="AT659" s="262" t="s">
        <v>200</v>
      </c>
      <c r="AU659" s="262" t="s">
        <v>92</v>
      </c>
      <c r="AY659" s="18" t="s">
        <v>198</v>
      </c>
      <c r="BE659" s="154">
        <f>IF(N659="základní",J659,0)</f>
        <v>0</v>
      </c>
      <c r="BF659" s="154">
        <f>IF(N659="snížená",J659,0)</f>
        <v>0</v>
      </c>
      <c r="BG659" s="154">
        <f>IF(N659="zákl. přenesená",J659,0)</f>
        <v>0</v>
      </c>
      <c r="BH659" s="154">
        <f>IF(N659="sníž. přenesená",J659,0)</f>
        <v>0</v>
      </c>
      <c r="BI659" s="154">
        <f>IF(N659="nulová",J659,0)</f>
        <v>0</v>
      </c>
      <c r="BJ659" s="18" t="s">
        <v>90</v>
      </c>
      <c r="BK659" s="154">
        <f>ROUND(I659*H659,2)</f>
        <v>0</v>
      </c>
      <c r="BL659" s="18" t="s">
        <v>373</v>
      </c>
      <c r="BM659" s="262" t="s">
        <v>1115</v>
      </c>
    </row>
    <row r="660" spans="1:51" s="13" customFormat="1" ht="12">
      <c r="A660" s="13"/>
      <c r="B660" s="263"/>
      <c r="C660" s="264"/>
      <c r="D660" s="265" t="s">
        <v>206</v>
      </c>
      <c r="E660" s="266" t="s">
        <v>1</v>
      </c>
      <c r="F660" s="267" t="s">
        <v>1116</v>
      </c>
      <c r="G660" s="264"/>
      <c r="H660" s="268">
        <v>43.95</v>
      </c>
      <c r="I660" s="269"/>
      <c r="J660" s="264"/>
      <c r="K660" s="264"/>
      <c r="L660" s="270"/>
      <c r="M660" s="271"/>
      <c r="N660" s="272"/>
      <c r="O660" s="272"/>
      <c r="P660" s="272"/>
      <c r="Q660" s="272"/>
      <c r="R660" s="272"/>
      <c r="S660" s="272"/>
      <c r="T660" s="27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74" t="s">
        <v>206</v>
      </c>
      <c r="AU660" s="274" t="s">
        <v>92</v>
      </c>
      <c r="AV660" s="13" t="s">
        <v>92</v>
      </c>
      <c r="AW660" s="13" t="s">
        <v>35</v>
      </c>
      <c r="AX660" s="13" t="s">
        <v>82</v>
      </c>
      <c r="AY660" s="274" t="s">
        <v>198</v>
      </c>
    </row>
    <row r="661" spans="1:51" s="13" customFormat="1" ht="12">
      <c r="A661" s="13"/>
      <c r="B661" s="263"/>
      <c r="C661" s="264"/>
      <c r="D661" s="265" t="s">
        <v>206</v>
      </c>
      <c r="E661" s="266" t="s">
        <v>1</v>
      </c>
      <c r="F661" s="267" t="s">
        <v>1117</v>
      </c>
      <c r="G661" s="264"/>
      <c r="H661" s="268">
        <v>40.78</v>
      </c>
      <c r="I661" s="269"/>
      <c r="J661" s="264"/>
      <c r="K661" s="264"/>
      <c r="L661" s="270"/>
      <c r="M661" s="271"/>
      <c r="N661" s="272"/>
      <c r="O661" s="272"/>
      <c r="P661" s="272"/>
      <c r="Q661" s="272"/>
      <c r="R661" s="272"/>
      <c r="S661" s="272"/>
      <c r="T661" s="27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74" t="s">
        <v>206</v>
      </c>
      <c r="AU661" s="274" t="s">
        <v>92</v>
      </c>
      <c r="AV661" s="13" t="s">
        <v>92</v>
      </c>
      <c r="AW661" s="13" t="s">
        <v>35</v>
      </c>
      <c r="AX661" s="13" t="s">
        <v>82</v>
      </c>
      <c r="AY661" s="274" t="s">
        <v>198</v>
      </c>
    </row>
    <row r="662" spans="1:51" s="15" customFormat="1" ht="12">
      <c r="A662" s="15"/>
      <c r="B662" s="296"/>
      <c r="C662" s="297"/>
      <c r="D662" s="265" t="s">
        <v>206</v>
      </c>
      <c r="E662" s="298" t="s">
        <v>1</v>
      </c>
      <c r="F662" s="299" t="s">
        <v>238</v>
      </c>
      <c r="G662" s="297"/>
      <c r="H662" s="300">
        <v>84.73</v>
      </c>
      <c r="I662" s="301"/>
      <c r="J662" s="297"/>
      <c r="K662" s="297"/>
      <c r="L662" s="302"/>
      <c r="M662" s="303"/>
      <c r="N662" s="304"/>
      <c r="O662" s="304"/>
      <c r="P662" s="304"/>
      <c r="Q662" s="304"/>
      <c r="R662" s="304"/>
      <c r="S662" s="304"/>
      <c r="T662" s="30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306" t="s">
        <v>206</v>
      </c>
      <c r="AU662" s="306" t="s">
        <v>92</v>
      </c>
      <c r="AV662" s="15" t="s">
        <v>204</v>
      </c>
      <c r="AW662" s="15" t="s">
        <v>35</v>
      </c>
      <c r="AX662" s="15" t="s">
        <v>90</v>
      </c>
      <c r="AY662" s="306" t="s">
        <v>198</v>
      </c>
    </row>
    <row r="663" spans="1:65" s="2" customFormat="1" ht="24.15" customHeight="1">
      <c r="A663" s="41"/>
      <c r="B663" s="42"/>
      <c r="C663" s="250" t="s">
        <v>1118</v>
      </c>
      <c r="D663" s="250" t="s">
        <v>200</v>
      </c>
      <c r="E663" s="251" t="s">
        <v>1119</v>
      </c>
      <c r="F663" s="252" t="s">
        <v>1120</v>
      </c>
      <c r="G663" s="253" t="s">
        <v>886</v>
      </c>
      <c r="H663" s="320"/>
      <c r="I663" s="255"/>
      <c r="J663" s="256">
        <f>ROUND(I663*H663,2)</f>
        <v>0</v>
      </c>
      <c r="K663" s="257"/>
      <c r="L663" s="44"/>
      <c r="M663" s="258" t="s">
        <v>1</v>
      </c>
      <c r="N663" s="259" t="s">
        <v>47</v>
      </c>
      <c r="O663" s="94"/>
      <c r="P663" s="260">
        <f>O663*H663</f>
        <v>0</v>
      </c>
      <c r="Q663" s="260">
        <v>0</v>
      </c>
      <c r="R663" s="260">
        <f>Q663*H663</f>
        <v>0</v>
      </c>
      <c r="S663" s="260">
        <v>0</v>
      </c>
      <c r="T663" s="261">
        <f>S663*H663</f>
        <v>0</v>
      </c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R663" s="262" t="s">
        <v>373</v>
      </c>
      <c r="AT663" s="262" t="s">
        <v>200</v>
      </c>
      <c r="AU663" s="262" t="s">
        <v>92</v>
      </c>
      <c r="AY663" s="18" t="s">
        <v>198</v>
      </c>
      <c r="BE663" s="154">
        <f>IF(N663="základní",J663,0)</f>
        <v>0</v>
      </c>
      <c r="BF663" s="154">
        <f>IF(N663="snížená",J663,0)</f>
        <v>0</v>
      </c>
      <c r="BG663" s="154">
        <f>IF(N663="zákl. přenesená",J663,0)</f>
        <v>0</v>
      </c>
      <c r="BH663" s="154">
        <f>IF(N663="sníž. přenesená",J663,0)</f>
        <v>0</v>
      </c>
      <c r="BI663" s="154">
        <f>IF(N663="nulová",J663,0)</f>
        <v>0</v>
      </c>
      <c r="BJ663" s="18" t="s">
        <v>90</v>
      </c>
      <c r="BK663" s="154">
        <f>ROUND(I663*H663,2)</f>
        <v>0</v>
      </c>
      <c r="BL663" s="18" t="s">
        <v>373</v>
      </c>
      <c r="BM663" s="262" t="s">
        <v>1121</v>
      </c>
    </row>
    <row r="664" spans="1:63" s="12" customFormat="1" ht="22.8" customHeight="1">
      <c r="A664" s="12"/>
      <c r="B664" s="236"/>
      <c r="C664" s="237"/>
      <c r="D664" s="238" t="s">
        <v>81</v>
      </c>
      <c r="E664" s="318" t="s">
        <v>1122</v>
      </c>
      <c r="F664" s="318" t="s">
        <v>1123</v>
      </c>
      <c r="G664" s="237"/>
      <c r="H664" s="237"/>
      <c r="I664" s="240"/>
      <c r="J664" s="319">
        <f>BK664</f>
        <v>0</v>
      </c>
      <c r="K664" s="237"/>
      <c r="L664" s="242"/>
      <c r="M664" s="243"/>
      <c r="N664" s="244"/>
      <c r="O664" s="244"/>
      <c r="P664" s="245">
        <f>SUM(P665:P672)</f>
        <v>0</v>
      </c>
      <c r="Q664" s="244"/>
      <c r="R664" s="245">
        <f>SUM(R665:R672)</f>
        <v>0.374</v>
      </c>
      <c r="S664" s="244"/>
      <c r="T664" s="246">
        <f>SUM(T665:T672)</f>
        <v>0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47" t="s">
        <v>92</v>
      </c>
      <c r="AT664" s="248" t="s">
        <v>81</v>
      </c>
      <c r="AU664" s="248" t="s">
        <v>90</v>
      </c>
      <c r="AY664" s="247" t="s">
        <v>198</v>
      </c>
      <c r="BK664" s="249">
        <f>SUM(BK665:BK672)</f>
        <v>0</v>
      </c>
    </row>
    <row r="665" spans="1:65" s="2" customFormat="1" ht="33" customHeight="1">
      <c r="A665" s="41"/>
      <c r="B665" s="42"/>
      <c r="C665" s="250" t="s">
        <v>1124</v>
      </c>
      <c r="D665" s="250" t="s">
        <v>200</v>
      </c>
      <c r="E665" s="251" t="s">
        <v>1125</v>
      </c>
      <c r="F665" s="252" t="s">
        <v>1126</v>
      </c>
      <c r="G665" s="253" t="s">
        <v>219</v>
      </c>
      <c r="H665" s="254">
        <v>108.6</v>
      </c>
      <c r="I665" s="255"/>
      <c r="J665" s="256">
        <f>ROUND(I665*H665,2)</f>
        <v>0</v>
      </c>
      <c r="K665" s="257"/>
      <c r="L665" s="44"/>
      <c r="M665" s="258" t="s">
        <v>1</v>
      </c>
      <c r="N665" s="259" t="s">
        <v>47</v>
      </c>
      <c r="O665" s="94"/>
      <c r="P665" s="260">
        <f>O665*H665</f>
        <v>0</v>
      </c>
      <c r="Q665" s="260">
        <v>0.00314</v>
      </c>
      <c r="R665" s="260">
        <f>Q665*H665</f>
        <v>0.341004</v>
      </c>
      <c r="S665" s="260">
        <v>0</v>
      </c>
      <c r="T665" s="261">
        <f>S665*H665</f>
        <v>0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62" t="s">
        <v>373</v>
      </c>
      <c r="AT665" s="262" t="s">
        <v>200</v>
      </c>
      <c r="AU665" s="262" t="s">
        <v>92</v>
      </c>
      <c r="AY665" s="18" t="s">
        <v>198</v>
      </c>
      <c r="BE665" s="154">
        <f>IF(N665="základní",J665,0)</f>
        <v>0</v>
      </c>
      <c r="BF665" s="154">
        <f>IF(N665="snížená",J665,0)</f>
        <v>0</v>
      </c>
      <c r="BG665" s="154">
        <f>IF(N665="zákl. přenesená",J665,0)</f>
        <v>0</v>
      </c>
      <c r="BH665" s="154">
        <f>IF(N665="sníž. přenesená",J665,0)</f>
        <v>0</v>
      </c>
      <c r="BI665" s="154">
        <f>IF(N665="nulová",J665,0)</f>
        <v>0</v>
      </c>
      <c r="BJ665" s="18" t="s">
        <v>90</v>
      </c>
      <c r="BK665" s="154">
        <f>ROUND(I665*H665,2)</f>
        <v>0</v>
      </c>
      <c r="BL665" s="18" t="s">
        <v>373</v>
      </c>
      <c r="BM665" s="262" t="s">
        <v>1127</v>
      </c>
    </row>
    <row r="666" spans="1:51" s="13" customFormat="1" ht="12">
      <c r="A666" s="13"/>
      <c r="B666" s="263"/>
      <c r="C666" s="264"/>
      <c r="D666" s="265" t="s">
        <v>206</v>
      </c>
      <c r="E666" s="266" t="s">
        <v>1</v>
      </c>
      <c r="F666" s="267" t="s">
        <v>998</v>
      </c>
      <c r="G666" s="264"/>
      <c r="H666" s="268">
        <v>108.6</v>
      </c>
      <c r="I666" s="269"/>
      <c r="J666" s="264"/>
      <c r="K666" s="264"/>
      <c r="L666" s="270"/>
      <c r="M666" s="271"/>
      <c r="N666" s="272"/>
      <c r="O666" s="272"/>
      <c r="P666" s="272"/>
      <c r="Q666" s="272"/>
      <c r="R666" s="272"/>
      <c r="S666" s="272"/>
      <c r="T666" s="27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74" t="s">
        <v>206</v>
      </c>
      <c r="AU666" s="274" t="s">
        <v>92</v>
      </c>
      <c r="AV666" s="13" t="s">
        <v>92</v>
      </c>
      <c r="AW666" s="13" t="s">
        <v>35</v>
      </c>
      <c r="AX666" s="13" t="s">
        <v>90</v>
      </c>
      <c r="AY666" s="274" t="s">
        <v>198</v>
      </c>
    </row>
    <row r="667" spans="1:65" s="2" customFormat="1" ht="33" customHeight="1">
      <c r="A667" s="41"/>
      <c r="B667" s="42"/>
      <c r="C667" s="250" t="s">
        <v>1128</v>
      </c>
      <c r="D667" s="250" t="s">
        <v>200</v>
      </c>
      <c r="E667" s="251" t="s">
        <v>1129</v>
      </c>
      <c r="F667" s="252" t="s">
        <v>1130</v>
      </c>
      <c r="G667" s="253" t="s">
        <v>363</v>
      </c>
      <c r="H667" s="254">
        <v>4</v>
      </c>
      <c r="I667" s="255"/>
      <c r="J667" s="256">
        <f>ROUND(I667*H667,2)</f>
        <v>0</v>
      </c>
      <c r="K667" s="257"/>
      <c r="L667" s="44"/>
      <c r="M667" s="258" t="s">
        <v>1</v>
      </c>
      <c r="N667" s="259" t="s">
        <v>47</v>
      </c>
      <c r="O667" s="94"/>
      <c r="P667" s="260">
        <f>O667*H667</f>
        <v>0</v>
      </c>
      <c r="Q667" s="260">
        <v>0</v>
      </c>
      <c r="R667" s="260">
        <f>Q667*H667</f>
        <v>0</v>
      </c>
      <c r="S667" s="260">
        <v>0</v>
      </c>
      <c r="T667" s="261">
        <f>S667*H667</f>
        <v>0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62" t="s">
        <v>373</v>
      </c>
      <c r="AT667" s="262" t="s">
        <v>200</v>
      </c>
      <c r="AU667" s="262" t="s">
        <v>92</v>
      </c>
      <c r="AY667" s="18" t="s">
        <v>198</v>
      </c>
      <c r="BE667" s="154">
        <f>IF(N667="základní",J667,0)</f>
        <v>0</v>
      </c>
      <c r="BF667" s="154">
        <f>IF(N667="snížená",J667,0)</f>
        <v>0</v>
      </c>
      <c r="BG667" s="154">
        <f>IF(N667="zákl. přenesená",J667,0)</f>
        <v>0</v>
      </c>
      <c r="BH667" s="154">
        <f>IF(N667="sníž. přenesená",J667,0)</f>
        <v>0</v>
      </c>
      <c r="BI667" s="154">
        <f>IF(N667="nulová",J667,0)</f>
        <v>0</v>
      </c>
      <c r="BJ667" s="18" t="s">
        <v>90</v>
      </c>
      <c r="BK667" s="154">
        <f>ROUND(I667*H667,2)</f>
        <v>0</v>
      </c>
      <c r="BL667" s="18" t="s">
        <v>373</v>
      </c>
      <c r="BM667" s="262" t="s">
        <v>1131</v>
      </c>
    </row>
    <row r="668" spans="1:65" s="2" customFormat="1" ht="24.15" customHeight="1">
      <c r="A668" s="41"/>
      <c r="B668" s="42"/>
      <c r="C668" s="250" t="s">
        <v>1132</v>
      </c>
      <c r="D668" s="250" t="s">
        <v>200</v>
      </c>
      <c r="E668" s="251" t="s">
        <v>1133</v>
      </c>
      <c r="F668" s="252" t="s">
        <v>1134</v>
      </c>
      <c r="G668" s="253" t="s">
        <v>219</v>
      </c>
      <c r="H668" s="254">
        <v>22.6</v>
      </c>
      <c r="I668" s="255"/>
      <c r="J668" s="256">
        <f>ROUND(I668*H668,2)</f>
        <v>0</v>
      </c>
      <c r="K668" s="257"/>
      <c r="L668" s="44"/>
      <c r="M668" s="258" t="s">
        <v>1</v>
      </c>
      <c r="N668" s="259" t="s">
        <v>47</v>
      </c>
      <c r="O668" s="94"/>
      <c r="P668" s="260">
        <f>O668*H668</f>
        <v>0</v>
      </c>
      <c r="Q668" s="260">
        <v>0.00146</v>
      </c>
      <c r="R668" s="260">
        <f>Q668*H668</f>
        <v>0.032996</v>
      </c>
      <c r="S668" s="260">
        <v>0</v>
      </c>
      <c r="T668" s="261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62" t="s">
        <v>373</v>
      </c>
      <c r="AT668" s="262" t="s">
        <v>200</v>
      </c>
      <c r="AU668" s="262" t="s">
        <v>92</v>
      </c>
      <c r="AY668" s="18" t="s">
        <v>198</v>
      </c>
      <c r="BE668" s="154">
        <f>IF(N668="základní",J668,0)</f>
        <v>0</v>
      </c>
      <c r="BF668" s="154">
        <f>IF(N668="snížená",J668,0)</f>
        <v>0</v>
      </c>
      <c r="BG668" s="154">
        <f>IF(N668="zákl. přenesená",J668,0)</f>
        <v>0</v>
      </c>
      <c r="BH668" s="154">
        <f>IF(N668="sníž. přenesená",J668,0)</f>
        <v>0</v>
      </c>
      <c r="BI668" s="154">
        <f>IF(N668="nulová",J668,0)</f>
        <v>0</v>
      </c>
      <c r="BJ668" s="18" t="s">
        <v>90</v>
      </c>
      <c r="BK668" s="154">
        <f>ROUND(I668*H668,2)</f>
        <v>0</v>
      </c>
      <c r="BL668" s="18" t="s">
        <v>373</v>
      </c>
      <c r="BM668" s="262" t="s">
        <v>1135</v>
      </c>
    </row>
    <row r="669" spans="1:51" s="13" customFormat="1" ht="12">
      <c r="A669" s="13"/>
      <c r="B669" s="263"/>
      <c r="C669" s="264"/>
      <c r="D669" s="265" t="s">
        <v>206</v>
      </c>
      <c r="E669" s="266" t="s">
        <v>1</v>
      </c>
      <c r="F669" s="267" t="s">
        <v>1136</v>
      </c>
      <c r="G669" s="264"/>
      <c r="H669" s="268">
        <v>22.6</v>
      </c>
      <c r="I669" s="269"/>
      <c r="J669" s="264"/>
      <c r="K669" s="264"/>
      <c r="L669" s="270"/>
      <c r="M669" s="271"/>
      <c r="N669" s="272"/>
      <c r="O669" s="272"/>
      <c r="P669" s="272"/>
      <c r="Q669" s="272"/>
      <c r="R669" s="272"/>
      <c r="S669" s="272"/>
      <c r="T669" s="27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74" t="s">
        <v>206</v>
      </c>
      <c r="AU669" s="274" t="s">
        <v>92</v>
      </c>
      <c r="AV669" s="13" t="s">
        <v>92</v>
      </c>
      <c r="AW669" s="13" t="s">
        <v>35</v>
      </c>
      <c r="AX669" s="13" t="s">
        <v>90</v>
      </c>
      <c r="AY669" s="274" t="s">
        <v>198</v>
      </c>
    </row>
    <row r="670" spans="1:65" s="2" customFormat="1" ht="24.15" customHeight="1">
      <c r="A670" s="41"/>
      <c r="B670" s="42"/>
      <c r="C670" s="250" t="s">
        <v>1137</v>
      </c>
      <c r="D670" s="250" t="s">
        <v>200</v>
      </c>
      <c r="E670" s="251" t="s">
        <v>1138</v>
      </c>
      <c r="F670" s="252" t="s">
        <v>1139</v>
      </c>
      <c r="G670" s="253" t="s">
        <v>363</v>
      </c>
      <c r="H670" s="254">
        <v>18</v>
      </c>
      <c r="I670" s="255"/>
      <c r="J670" s="256">
        <f>ROUND(I670*H670,2)</f>
        <v>0</v>
      </c>
      <c r="K670" s="257"/>
      <c r="L670" s="44"/>
      <c r="M670" s="258" t="s">
        <v>1</v>
      </c>
      <c r="N670" s="259" t="s">
        <v>47</v>
      </c>
      <c r="O670" s="94"/>
      <c r="P670" s="260">
        <f>O670*H670</f>
        <v>0</v>
      </c>
      <c r="Q670" s="260">
        <v>0</v>
      </c>
      <c r="R670" s="260">
        <f>Q670*H670</f>
        <v>0</v>
      </c>
      <c r="S670" s="260">
        <v>0</v>
      </c>
      <c r="T670" s="261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62" t="s">
        <v>373</v>
      </c>
      <c r="AT670" s="262" t="s">
        <v>200</v>
      </c>
      <c r="AU670" s="262" t="s">
        <v>92</v>
      </c>
      <c r="AY670" s="18" t="s">
        <v>198</v>
      </c>
      <c r="BE670" s="154">
        <f>IF(N670="základní",J670,0)</f>
        <v>0</v>
      </c>
      <c r="BF670" s="154">
        <f>IF(N670="snížená",J670,0)</f>
        <v>0</v>
      </c>
      <c r="BG670" s="154">
        <f>IF(N670="zákl. přenesená",J670,0)</f>
        <v>0</v>
      </c>
      <c r="BH670" s="154">
        <f>IF(N670="sníž. přenesená",J670,0)</f>
        <v>0</v>
      </c>
      <c r="BI670" s="154">
        <f>IF(N670="nulová",J670,0)</f>
        <v>0</v>
      </c>
      <c r="BJ670" s="18" t="s">
        <v>90</v>
      </c>
      <c r="BK670" s="154">
        <f>ROUND(I670*H670,2)</f>
        <v>0</v>
      </c>
      <c r="BL670" s="18" t="s">
        <v>373</v>
      </c>
      <c r="BM670" s="262" t="s">
        <v>1140</v>
      </c>
    </row>
    <row r="671" spans="1:51" s="13" customFormat="1" ht="12">
      <c r="A671" s="13"/>
      <c r="B671" s="263"/>
      <c r="C671" s="264"/>
      <c r="D671" s="265" t="s">
        <v>206</v>
      </c>
      <c r="E671" s="266" t="s">
        <v>1</v>
      </c>
      <c r="F671" s="267" t="s">
        <v>1141</v>
      </c>
      <c r="G671" s="264"/>
      <c r="H671" s="268">
        <v>18</v>
      </c>
      <c r="I671" s="269"/>
      <c r="J671" s="264"/>
      <c r="K671" s="264"/>
      <c r="L671" s="270"/>
      <c r="M671" s="271"/>
      <c r="N671" s="272"/>
      <c r="O671" s="272"/>
      <c r="P671" s="272"/>
      <c r="Q671" s="272"/>
      <c r="R671" s="272"/>
      <c r="S671" s="272"/>
      <c r="T671" s="27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74" t="s">
        <v>206</v>
      </c>
      <c r="AU671" s="274" t="s">
        <v>92</v>
      </c>
      <c r="AV671" s="13" t="s">
        <v>92</v>
      </c>
      <c r="AW671" s="13" t="s">
        <v>35</v>
      </c>
      <c r="AX671" s="13" t="s">
        <v>90</v>
      </c>
      <c r="AY671" s="274" t="s">
        <v>198</v>
      </c>
    </row>
    <row r="672" spans="1:65" s="2" customFormat="1" ht="24.15" customHeight="1">
      <c r="A672" s="41"/>
      <c r="B672" s="42"/>
      <c r="C672" s="250" t="s">
        <v>1142</v>
      </c>
      <c r="D672" s="250" t="s">
        <v>200</v>
      </c>
      <c r="E672" s="251" t="s">
        <v>1143</v>
      </c>
      <c r="F672" s="252" t="s">
        <v>1144</v>
      </c>
      <c r="G672" s="253" t="s">
        <v>886</v>
      </c>
      <c r="H672" s="320"/>
      <c r="I672" s="255"/>
      <c r="J672" s="256">
        <f>ROUND(I672*H672,2)</f>
        <v>0</v>
      </c>
      <c r="K672" s="257"/>
      <c r="L672" s="44"/>
      <c r="M672" s="258" t="s">
        <v>1</v>
      </c>
      <c r="N672" s="259" t="s">
        <v>47</v>
      </c>
      <c r="O672" s="94"/>
      <c r="P672" s="260">
        <f>O672*H672</f>
        <v>0</v>
      </c>
      <c r="Q672" s="260">
        <v>0</v>
      </c>
      <c r="R672" s="260">
        <f>Q672*H672</f>
        <v>0</v>
      </c>
      <c r="S672" s="260">
        <v>0</v>
      </c>
      <c r="T672" s="261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62" t="s">
        <v>373</v>
      </c>
      <c r="AT672" s="262" t="s">
        <v>200</v>
      </c>
      <c r="AU672" s="262" t="s">
        <v>92</v>
      </c>
      <c r="AY672" s="18" t="s">
        <v>198</v>
      </c>
      <c r="BE672" s="154">
        <f>IF(N672="základní",J672,0)</f>
        <v>0</v>
      </c>
      <c r="BF672" s="154">
        <f>IF(N672="snížená",J672,0)</f>
        <v>0</v>
      </c>
      <c r="BG672" s="154">
        <f>IF(N672="zákl. přenesená",J672,0)</f>
        <v>0</v>
      </c>
      <c r="BH672" s="154">
        <f>IF(N672="sníž. přenesená",J672,0)</f>
        <v>0</v>
      </c>
      <c r="BI672" s="154">
        <f>IF(N672="nulová",J672,0)</f>
        <v>0</v>
      </c>
      <c r="BJ672" s="18" t="s">
        <v>90</v>
      </c>
      <c r="BK672" s="154">
        <f>ROUND(I672*H672,2)</f>
        <v>0</v>
      </c>
      <c r="BL672" s="18" t="s">
        <v>373</v>
      </c>
      <c r="BM672" s="262" t="s">
        <v>1145</v>
      </c>
    </row>
    <row r="673" spans="1:63" s="12" customFormat="1" ht="22.8" customHeight="1">
      <c r="A673" s="12"/>
      <c r="B673" s="236"/>
      <c r="C673" s="237"/>
      <c r="D673" s="238" t="s">
        <v>81</v>
      </c>
      <c r="E673" s="318" t="s">
        <v>1146</v>
      </c>
      <c r="F673" s="318" t="s">
        <v>1147</v>
      </c>
      <c r="G673" s="237"/>
      <c r="H673" s="237"/>
      <c r="I673" s="240"/>
      <c r="J673" s="319">
        <f>BK673</f>
        <v>0</v>
      </c>
      <c r="K673" s="237"/>
      <c r="L673" s="242"/>
      <c r="M673" s="243"/>
      <c r="N673" s="244"/>
      <c r="O673" s="244"/>
      <c r="P673" s="245">
        <f>SUM(P674:P741)</f>
        <v>0</v>
      </c>
      <c r="Q673" s="244"/>
      <c r="R673" s="245">
        <f>SUM(R674:R741)</f>
        <v>1.8205209199999997</v>
      </c>
      <c r="S673" s="244"/>
      <c r="T673" s="246">
        <f>SUM(T674:T741)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47" t="s">
        <v>92</v>
      </c>
      <c r="AT673" s="248" t="s">
        <v>81</v>
      </c>
      <c r="AU673" s="248" t="s">
        <v>90</v>
      </c>
      <c r="AY673" s="247" t="s">
        <v>198</v>
      </c>
      <c r="BK673" s="249">
        <f>SUM(BK674:BK741)</f>
        <v>0</v>
      </c>
    </row>
    <row r="674" spans="1:65" s="2" customFormat="1" ht="24.15" customHeight="1">
      <c r="A674" s="41"/>
      <c r="B674" s="42"/>
      <c r="C674" s="250" t="s">
        <v>1148</v>
      </c>
      <c r="D674" s="250" t="s">
        <v>200</v>
      </c>
      <c r="E674" s="251" t="s">
        <v>1149</v>
      </c>
      <c r="F674" s="252" t="s">
        <v>1150</v>
      </c>
      <c r="G674" s="253" t="s">
        <v>203</v>
      </c>
      <c r="H674" s="254">
        <v>10.2</v>
      </c>
      <c r="I674" s="255"/>
      <c r="J674" s="256">
        <f>ROUND(I674*H674,2)</f>
        <v>0</v>
      </c>
      <c r="K674" s="257"/>
      <c r="L674" s="44"/>
      <c r="M674" s="258" t="s">
        <v>1</v>
      </c>
      <c r="N674" s="259" t="s">
        <v>47</v>
      </c>
      <c r="O674" s="94"/>
      <c r="P674" s="260">
        <f>O674*H674</f>
        <v>0</v>
      </c>
      <c r="Q674" s="260">
        <v>0.00027</v>
      </c>
      <c r="R674" s="260">
        <f>Q674*H674</f>
        <v>0.002754</v>
      </c>
      <c r="S674" s="260">
        <v>0</v>
      </c>
      <c r="T674" s="261">
        <f>S674*H674</f>
        <v>0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62" t="s">
        <v>373</v>
      </c>
      <c r="AT674" s="262" t="s">
        <v>200</v>
      </c>
      <c r="AU674" s="262" t="s">
        <v>92</v>
      </c>
      <c r="AY674" s="18" t="s">
        <v>198</v>
      </c>
      <c r="BE674" s="154">
        <f>IF(N674="základní",J674,0)</f>
        <v>0</v>
      </c>
      <c r="BF674" s="154">
        <f>IF(N674="snížená",J674,0)</f>
        <v>0</v>
      </c>
      <c r="BG674" s="154">
        <f>IF(N674="zákl. přenesená",J674,0)</f>
        <v>0</v>
      </c>
      <c r="BH674" s="154">
        <f>IF(N674="sníž. přenesená",J674,0)</f>
        <v>0</v>
      </c>
      <c r="BI674" s="154">
        <f>IF(N674="nulová",J674,0)</f>
        <v>0</v>
      </c>
      <c r="BJ674" s="18" t="s">
        <v>90</v>
      </c>
      <c r="BK674" s="154">
        <f>ROUND(I674*H674,2)</f>
        <v>0</v>
      </c>
      <c r="BL674" s="18" t="s">
        <v>373</v>
      </c>
      <c r="BM674" s="262" t="s">
        <v>1151</v>
      </c>
    </row>
    <row r="675" spans="1:51" s="13" customFormat="1" ht="12">
      <c r="A675" s="13"/>
      <c r="B675" s="263"/>
      <c r="C675" s="264"/>
      <c r="D675" s="265" t="s">
        <v>206</v>
      </c>
      <c r="E675" s="266" t="s">
        <v>1</v>
      </c>
      <c r="F675" s="267" t="s">
        <v>1152</v>
      </c>
      <c r="G675" s="264"/>
      <c r="H675" s="268">
        <v>10.2</v>
      </c>
      <c r="I675" s="269"/>
      <c r="J675" s="264"/>
      <c r="K675" s="264"/>
      <c r="L675" s="270"/>
      <c r="M675" s="271"/>
      <c r="N675" s="272"/>
      <c r="O675" s="272"/>
      <c r="P675" s="272"/>
      <c r="Q675" s="272"/>
      <c r="R675" s="272"/>
      <c r="S675" s="272"/>
      <c r="T675" s="27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74" t="s">
        <v>206</v>
      </c>
      <c r="AU675" s="274" t="s">
        <v>92</v>
      </c>
      <c r="AV675" s="13" t="s">
        <v>92</v>
      </c>
      <c r="AW675" s="13" t="s">
        <v>35</v>
      </c>
      <c r="AX675" s="13" t="s">
        <v>90</v>
      </c>
      <c r="AY675" s="274" t="s">
        <v>198</v>
      </c>
    </row>
    <row r="676" spans="1:65" s="2" customFormat="1" ht="24.15" customHeight="1">
      <c r="A676" s="41"/>
      <c r="B676" s="42"/>
      <c r="C676" s="275" t="s">
        <v>1153</v>
      </c>
      <c r="D676" s="275" t="s">
        <v>210</v>
      </c>
      <c r="E676" s="276" t="s">
        <v>1154</v>
      </c>
      <c r="F676" s="277" t="s">
        <v>1155</v>
      </c>
      <c r="G676" s="278" t="s">
        <v>203</v>
      </c>
      <c r="H676" s="279">
        <v>10.2</v>
      </c>
      <c r="I676" s="280"/>
      <c r="J676" s="281">
        <f>ROUND(I676*H676,2)</f>
        <v>0</v>
      </c>
      <c r="K676" s="282"/>
      <c r="L676" s="283"/>
      <c r="M676" s="284" t="s">
        <v>1</v>
      </c>
      <c r="N676" s="285" t="s">
        <v>47</v>
      </c>
      <c r="O676" s="94"/>
      <c r="P676" s="260">
        <f>O676*H676</f>
        <v>0</v>
      </c>
      <c r="Q676" s="260">
        <v>0.03681</v>
      </c>
      <c r="R676" s="260">
        <f>Q676*H676</f>
        <v>0.375462</v>
      </c>
      <c r="S676" s="260">
        <v>0</v>
      </c>
      <c r="T676" s="261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62" t="s">
        <v>788</v>
      </c>
      <c r="AT676" s="262" t="s">
        <v>210</v>
      </c>
      <c r="AU676" s="262" t="s">
        <v>92</v>
      </c>
      <c r="AY676" s="18" t="s">
        <v>198</v>
      </c>
      <c r="BE676" s="154">
        <f>IF(N676="základní",J676,0)</f>
        <v>0</v>
      </c>
      <c r="BF676" s="154">
        <f>IF(N676="snížená",J676,0)</f>
        <v>0</v>
      </c>
      <c r="BG676" s="154">
        <f>IF(N676="zákl. přenesená",J676,0)</f>
        <v>0</v>
      </c>
      <c r="BH676" s="154">
        <f>IF(N676="sníž. přenesená",J676,0)</f>
        <v>0</v>
      </c>
      <c r="BI676" s="154">
        <f>IF(N676="nulová",J676,0)</f>
        <v>0</v>
      </c>
      <c r="BJ676" s="18" t="s">
        <v>90</v>
      </c>
      <c r="BK676" s="154">
        <f>ROUND(I676*H676,2)</f>
        <v>0</v>
      </c>
      <c r="BL676" s="18" t="s">
        <v>373</v>
      </c>
      <c r="BM676" s="262" t="s">
        <v>1156</v>
      </c>
    </row>
    <row r="677" spans="1:65" s="2" customFormat="1" ht="24.15" customHeight="1">
      <c r="A677" s="41"/>
      <c r="B677" s="42"/>
      <c r="C677" s="250" t="s">
        <v>1157</v>
      </c>
      <c r="D677" s="250" t="s">
        <v>200</v>
      </c>
      <c r="E677" s="251" t="s">
        <v>1158</v>
      </c>
      <c r="F677" s="252" t="s">
        <v>1159</v>
      </c>
      <c r="G677" s="253" t="s">
        <v>219</v>
      </c>
      <c r="H677" s="254">
        <v>10.2</v>
      </c>
      <c r="I677" s="255"/>
      <c r="J677" s="256">
        <f>ROUND(I677*H677,2)</f>
        <v>0</v>
      </c>
      <c r="K677" s="257"/>
      <c r="L677" s="44"/>
      <c r="M677" s="258" t="s">
        <v>1</v>
      </c>
      <c r="N677" s="259" t="s">
        <v>47</v>
      </c>
      <c r="O677" s="94"/>
      <c r="P677" s="260">
        <f>O677*H677</f>
        <v>0</v>
      </c>
      <c r="Q677" s="260">
        <v>0.00391</v>
      </c>
      <c r="R677" s="260">
        <f>Q677*H677</f>
        <v>0.039882</v>
      </c>
      <c r="S677" s="260">
        <v>0</v>
      </c>
      <c r="T677" s="261">
        <f>S677*H677</f>
        <v>0</v>
      </c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R677" s="262" t="s">
        <v>373</v>
      </c>
      <c r="AT677" s="262" t="s">
        <v>200</v>
      </c>
      <c r="AU677" s="262" t="s">
        <v>92</v>
      </c>
      <c r="AY677" s="18" t="s">
        <v>198</v>
      </c>
      <c r="BE677" s="154">
        <f>IF(N677="základní",J677,0)</f>
        <v>0</v>
      </c>
      <c r="BF677" s="154">
        <f>IF(N677="snížená",J677,0)</f>
        <v>0</v>
      </c>
      <c r="BG677" s="154">
        <f>IF(N677="zákl. přenesená",J677,0)</f>
        <v>0</v>
      </c>
      <c r="BH677" s="154">
        <f>IF(N677="sníž. přenesená",J677,0)</f>
        <v>0</v>
      </c>
      <c r="BI677" s="154">
        <f>IF(N677="nulová",J677,0)</f>
        <v>0</v>
      </c>
      <c r="BJ677" s="18" t="s">
        <v>90</v>
      </c>
      <c r="BK677" s="154">
        <f>ROUND(I677*H677,2)</f>
        <v>0</v>
      </c>
      <c r="BL677" s="18" t="s">
        <v>373</v>
      </c>
      <c r="BM677" s="262" t="s">
        <v>1160</v>
      </c>
    </row>
    <row r="678" spans="1:65" s="2" customFormat="1" ht="21.75" customHeight="1">
      <c r="A678" s="41"/>
      <c r="B678" s="42"/>
      <c r="C678" s="250" t="s">
        <v>1161</v>
      </c>
      <c r="D678" s="250" t="s">
        <v>200</v>
      </c>
      <c r="E678" s="251" t="s">
        <v>1162</v>
      </c>
      <c r="F678" s="252" t="s">
        <v>1163</v>
      </c>
      <c r="G678" s="253" t="s">
        <v>219</v>
      </c>
      <c r="H678" s="254">
        <v>13.6</v>
      </c>
      <c r="I678" s="255"/>
      <c r="J678" s="256">
        <f>ROUND(I678*H678,2)</f>
        <v>0</v>
      </c>
      <c r="K678" s="257"/>
      <c r="L678" s="44"/>
      <c r="M678" s="258" t="s">
        <v>1</v>
      </c>
      <c r="N678" s="259" t="s">
        <v>47</v>
      </c>
      <c r="O678" s="94"/>
      <c r="P678" s="260">
        <f>O678*H678</f>
        <v>0</v>
      </c>
      <c r="Q678" s="260">
        <v>5E-05</v>
      </c>
      <c r="R678" s="260">
        <f>Q678*H678</f>
        <v>0.00068</v>
      </c>
      <c r="S678" s="260">
        <v>0</v>
      </c>
      <c r="T678" s="261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62" t="s">
        <v>373</v>
      </c>
      <c r="AT678" s="262" t="s">
        <v>200</v>
      </c>
      <c r="AU678" s="262" t="s">
        <v>92</v>
      </c>
      <c r="AY678" s="18" t="s">
        <v>198</v>
      </c>
      <c r="BE678" s="154">
        <f>IF(N678="základní",J678,0)</f>
        <v>0</v>
      </c>
      <c r="BF678" s="154">
        <f>IF(N678="snížená",J678,0)</f>
        <v>0</v>
      </c>
      <c r="BG678" s="154">
        <f>IF(N678="zákl. přenesená",J678,0)</f>
        <v>0</v>
      </c>
      <c r="BH678" s="154">
        <f>IF(N678="sníž. přenesená",J678,0)</f>
        <v>0</v>
      </c>
      <c r="BI678" s="154">
        <f>IF(N678="nulová",J678,0)</f>
        <v>0</v>
      </c>
      <c r="BJ678" s="18" t="s">
        <v>90</v>
      </c>
      <c r="BK678" s="154">
        <f>ROUND(I678*H678,2)</f>
        <v>0</v>
      </c>
      <c r="BL678" s="18" t="s">
        <v>373</v>
      </c>
      <c r="BM678" s="262" t="s">
        <v>1164</v>
      </c>
    </row>
    <row r="679" spans="1:51" s="13" customFormat="1" ht="12">
      <c r="A679" s="13"/>
      <c r="B679" s="263"/>
      <c r="C679" s="264"/>
      <c r="D679" s="265" t="s">
        <v>206</v>
      </c>
      <c r="E679" s="266" t="s">
        <v>1</v>
      </c>
      <c r="F679" s="267" t="s">
        <v>1165</v>
      </c>
      <c r="G679" s="264"/>
      <c r="H679" s="268">
        <v>13.6</v>
      </c>
      <c r="I679" s="269"/>
      <c r="J679" s="264"/>
      <c r="K679" s="264"/>
      <c r="L679" s="270"/>
      <c r="M679" s="271"/>
      <c r="N679" s="272"/>
      <c r="O679" s="272"/>
      <c r="P679" s="272"/>
      <c r="Q679" s="272"/>
      <c r="R679" s="272"/>
      <c r="S679" s="272"/>
      <c r="T679" s="27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74" t="s">
        <v>206</v>
      </c>
      <c r="AU679" s="274" t="s">
        <v>92</v>
      </c>
      <c r="AV679" s="13" t="s">
        <v>92</v>
      </c>
      <c r="AW679" s="13" t="s">
        <v>35</v>
      </c>
      <c r="AX679" s="13" t="s">
        <v>90</v>
      </c>
      <c r="AY679" s="274" t="s">
        <v>198</v>
      </c>
    </row>
    <row r="680" spans="1:65" s="2" customFormat="1" ht="24.15" customHeight="1">
      <c r="A680" s="41"/>
      <c r="B680" s="42"/>
      <c r="C680" s="250" t="s">
        <v>1166</v>
      </c>
      <c r="D680" s="250" t="s">
        <v>200</v>
      </c>
      <c r="E680" s="251" t="s">
        <v>1167</v>
      </c>
      <c r="F680" s="252" t="s">
        <v>1168</v>
      </c>
      <c r="G680" s="253" t="s">
        <v>219</v>
      </c>
      <c r="H680" s="254">
        <v>29.56</v>
      </c>
      <c r="I680" s="255"/>
      <c r="J680" s="256">
        <f>ROUND(I680*H680,2)</f>
        <v>0</v>
      </c>
      <c r="K680" s="257"/>
      <c r="L680" s="44"/>
      <c r="M680" s="258" t="s">
        <v>1</v>
      </c>
      <c r="N680" s="259" t="s">
        <v>47</v>
      </c>
      <c r="O680" s="94"/>
      <c r="P680" s="260">
        <f>O680*H680</f>
        <v>0</v>
      </c>
      <c r="Q680" s="260">
        <v>2E-05</v>
      </c>
      <c r="R680" s="260">
        <f>Q680*H680</f>
        <v>0.0005912000000000001</v>
      </c>
      <c r="S680" s="260">
        <v>0</v>
      </c>
      <c r="T680" s="261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62" t="s">
        <v>373</v>
      </c>
      <c r="AT680" s="262" t="s">
        <v>200</v>
      </c>
      <c r="AU680" s="262" t="s">
        <v>92</v>
      </c>
      <c r="AY680" s="18" t="s">
        <v>198</v>
      </c>
      <c r="BE680" s="154">
        <f>IF(N680="základní",J680,0)</f>
        <v>0</v>
      </c>
      <c r="BF680" s="154">
        <f>IF(N680="snížená",J680,0)</f>
        <v>0</v>
      </c>
      <c r="BG680" s="154">
        <f>IF(N680="zákl. přenesená",J680,0)</f>
        <v>0</v>
      </c>
      <c r="BH680" s="154">
        <f>IF(N680="sníž. přenesená",J680,0)</f>
        <v>0</v>
      </c>
      <c r="BI680" s="154">
        <f>IF(N680="nulová",J680,0)</f>
        <v>0</v>
      </c>
      <c r="BJ680" s="18" t="s">
        <v>90</v>
      </c>
      <c r="BK680" s="154">
        <f>ROUND(I680*H680,2)</f>
        <v>0</v>
      </c>
      <c r="BL680" s="18" t="s">
        <v>373</v>
      </c>
      <c r="BM680" s="262" t="s">
        <v>1169</v>
      </c>
    </row>
    <row r="681" spans="1:51" s="13" customFormat="1" ht="12">
      <c r="A681" s="13"/>
      <c r="B681" s="263"/>
      <c r="C681" s="264"/>
      <c r="D681" s="265" t="s">
        <v>206</v>
      </c>
      <c r="E681" s="266" t="s">
        <v>1</v>
      </c>
      <c r="F681" s="267" t="s">
        <v>1170</v>
      </c>
      <c r="G681" s="264"/>
      <c r="H681" s="268">
        <v>24.4</v>
      </c>
      <c r="I681" s="269"/>
      <c r="J681" s="264"/>
      <c r="K681" s="264"/>
      <c r="L681" s="270"/>
      <c r="M681" s="271"/>
      <c r="N681" s="272"/>
      <c r="O681" s="272"/>
      <c r="P681" s="272"/>
      <c r="Q681" s="272"/>
      <c r="R681" s="272"/>
      <c r="S681" s="272"/>
      <c r="T681" s="27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74" t="s">
        <v>206</v>
      </c>
      <c r="AU681" s="274" t="s">
        <v>92</v>
      </c>
      <c r="AV681" s="13" t="s">
        <v>92</v>
      </c>
      <c r="AW681" s="13" t="s">
        <v>35</v>
      </c>
      <c r="AX681" s="13" t="s">
        <v>82</v>
      </c>
      <c r="AY681" s="274" t="s">
        <v>198</v>
      </c>
    </row>
    <row r="682" spans="1:51" s="13" customFormat="1" ht="12">
      <c r="A682" s="13"/>
      <c r="B682" s="263"/>
      <c r="C682" s="264"/>
      <c r="D682" s="265" t="s">
        <v>206</v>
      </c>
      <c r="E682" s="266" t="s">
        <v>1</v>
      </c>
      <c r="F682" s="267" t="s">
        <v>1171</v>
      </c>
      <c r="G682" s="264"/>
      <c r="H682" s="268">
        <v>5.16</v>
      </c>
      <c r="I682" s="269"/>
      <c r="J682" s="264"/>
      <c r="K682" s="264"/>
      <c r="L682" s="270"/>
      <c r="M682" s="271"/>
      <c r="N682" s="272"/>
      <c r="O682" s="272"/>
      <c r="P682" s="272"/>
      <c r="Q682" s="272"/>
      <c r="R682" s="272"/>
      <c r="S682" s="272"/>
      <c r="T682" s="27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74" t="s">
        <v>206</v>
      </c>
      <c r="AU682" s="274" t="s">
        <v>92</v>
      </c>
      <c r="AV682" s="13" t="s">
        <v>92</v>
      </c>
      <c r="AW682" s="13" t="s">
        <v>35</v>
      </c>
      <c r="AX682" s="13" t="s">
        <v>82</v>
      </c>
      <c r="AY682" s="274" t="s">
        <v>198</v>
      </c>
    </row>
    <row r="683" spans="1:51" s="15" customFormat="1" ht="12">
      <c r="A683" s="15"/>
      <c r="B683" s="296"/>
      <c r="C683" s="297"/>
      <c r="D683" s="265" t="s">
        <v>206</v>
      </c>
      <c r="E683" s="298" t="s">
        <v>1</v>
      </c>
      <c r="F683" s="299" t="s">
        <v>238</v>
      </c>
      <c r="G683" s="297"/>
      <c r="H683" s="300">
        <v>29.56</v>
      </c>
      <c r="I683" s="301"/>
      <c r="J683" s="297"/>
      <c r="K683" s="297"/>
      <c r="L683" s="302"/>
      <c r="M683" s="303"/>
      <c r="N683" s="304"/>
      <c r="O683" s="304"/>
      <c r="P683" s="304"/>
      <c r="Q683" s="304"/>
      <c r="R683" s="304"/>
      <c r="S683" s="304"/>
      <c r="T683" s="30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T683" s="306" t="s">
        <v>206</v>
      </c>
      <c r="AU683" s="306" t="s">
        <v>92</v>
      </c>
      <c r="AV683" s="15" t="s">
        <v>204</v>
      </c>
      <c r="AW683" s="15" t="s">
        <v>35</v>
      </c>
      <c r="AX683" s="15" t="s">
        <v>90</v>
      </c>
      <c r="AY683" s="306" t="s">
        <v>198</v>
      </c>
    </row>
    <row r="684" spans="1:65" s="2" customFormat="1" ht="24.15" customHeight="1">
      <c r="A684" s="41"/>
      <c r="B684" s="42"/>
      <c r="C684" s="275" t="s">
        <v>1172</v>
      </c>
      <c r="D684" s="275" t="s">
        <v>210</v>
      </c>
      <c r="E684" s="276" t="s">
        <v>1173</v>
      </c>
      <c r="F684" s="277" t="s">
        <v>1174</v>
      </c>
      <c r="G684" s="278" t="s">
        <v>219</v>
      </c>
      <c r="H684" s="279">
        <v>32.516</v>
      </c>
      <c r="I684" s="280"/>
      <c r="J684" s="281">
        <f>ROUND(I684*H684,2)</f>
        <v>0</v>
      </c>
      <c r="K684" s="282"/>
      <c r="L684" s="283"/>
      <c r="M684" s="284" t="s">
        <v>1</v>
      </c>
      <c r="N684" s="285" t="s">
        <v>47</v>
      </c>
      <c r="O684" s="94"/>
      <c r="P684" s="260">
        <f>O684*H684</f>
        <v>0</v>
      </c>
      <c r="Q684" s="260">
        <v>0.00025</v>
      </c>
      <c r="R684" s="260">
        <f>Q684*H684</f>
        <v>0.008128999999999999</v>
      </c>
      <c r="S684" s="260">
        <v>0</v>
      </c>
      <c r="T684" s="261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62" t="s">
        <v>788</v>
      </c>
      <c r="AT684" s="262" t="s">
        <v>210</v>
      </c>
      <c r="AU684" s="262" t="s">
        <v>92</v>
      </c>
      <c r="AY684" s="18" t="s">
        <v>198</v>
      </c>
      <c r="BE684" s="154">
        <f>IF(N684="základní",J684,0)</f>
        <v>0</v>
      </c>
      <c r="BF684" s="154">
        <f>IF(N684="snížená",J684,0)</f>
        <v>0</v>
      </c>
      <c r="BG684" s="154">
        <f>IF(N684="zákl. přenesená",J684,0)</f>
        <v>0</v>
      </c>
      <c r="BH684" s="154">
        <f>IF(N684="sníž. přenesená",J684,0)</f>
        <v>0</v>
      </c>
      <c r="BI684" s="154">
        <f>IF(N684="nulová",J684,0)</f>
        <v>0</v>
      </c>
      <c r="BJ684" s="18" t="s">
        <v>90</v>
      </c>
      <c r="BK684" s="154">
        <f>ROUND(I684*H684,2)</f>
        <v>0</v>
      </c>
      <c r="BL684" s="18" t="s">
        <v>373</v>
      </c>
      <c r="BM684" s="262" t="s">
        <v>1175</v>
      </c>
    </row>
    <row r="685" spans="1:51" s="13" customFormat="1" ht="12">
      <c r="A685" s="13"/>
      <c r="B685" s="263"/>
      <c r="C685" s="264"/>
      <c r="D685" s="265" t="s">
        <v>206</v>
      </c>
      <c r="E685" s="266" t="s">
        <v>1</v>
      </c>
      <c r="F685" s="267" t="s">
        <v>1176</v>
      </c>
      <c r="G685" s="264"/>
      <c r="H685" s="268">
        <v>32.516</v>
      </c>
      <c r="I685" s="269"/>
      <c r="J685" s="264"/>
      <c r="K685" s="264"/>
      <c r="L685" s="270"/>
      <c r="M685" s="271"/>
      <c r="N685" s="272"/>
      <c r="O685" s="272"/>
      <c r="P685" s="272"/>
      <c r="Q685" s="272"/>
      <c r="R685" s="272"/>
      <c r="S685" s="272"/>
      <c r="T685" s="27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74" t="s">
        <v>206</v>
      </c>
      <c r="AU685" s="274" t="s">
        <v>92</v>
      </c>
      <c r="AV685" s="13" t="s">
        <v>92</v>
      </c>
      <c r="AW685" s="13" t="s">
        <v>35</v>
      </c>
      <c r="AX685" s="13" t="s">
        <v>90</v>
      </c>
      <c r="AY685" s="274" t="s">
        <v>198</v>
      </c>
    </row>
    <row r="686" spans="1:65" s="2" customFormat="1" ht="24.15" customHeight="1">
      <c r="A686" s="41"/>
      <c r="B686" s="42"/>
      <c r="C686" s="250" t="s">
        <v>1177</v>
      </c>
      <c r="D686" s="250" t="s">
        <v>200</v>
      </c>
      <c r="E686" s="251" t="s">
        <v>1178</v>
      </c>
      <c r="F686" s="252" t="s">
        <v>1179</v>
      </c>
      <c r="G686" s="253" t="s">
        <v>219</v>
      </c>
      <c r="H686" s="254">
        <v>29.56</v>
      </c>
      <c r="I686" s="255"/>
      <c r="J686" s="256">
        <f>ROUND(I686*H686,2)</f>
        <v>0</v>
      </c>
      <c r="K686" s="257"/>
      <c r="L686" s="44"/>
      <c r="M686" s="258" t="s">
        <v>1</v>
      </c>
      <c r="N686" s="259" t="s">
        <v>47</v>
      </c>
      <c r="O686" s="94"/>
      <c r="P686" s="260">
        <f>O686*H686</f>
        <v>0</v>
      </c>
      <c r="Q686" s="260">
        <v>3E-05</v>
      </c>
      <c r="R686" s="260">
        <f>Q686*H686</f>
        <v>0.0008868</v>
      </c>
      <c r="S686" s="260">
        <v>0</v>
      </c>
      <c r="T686" s="261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62" t="s">
        <v>373</v>
      </c>
      <c r="AT686" s="262" t="s">
        <v>200</v>
      </c>
      <c r="AU686" s="262" t="s">
        <v>92</v>
      </c>
      <c r="AY686" s="18" t="s">
        <v>198</v>
      </c>
      <c r="BE686" s="154">
        <f>IF(N686="základní",J686,0)</f>
        <v>0</v>
      </c>
      <c r="BF686" s="154">
        <f>IF(N686="snížená",J686,0)</f>
        <v>0</v>
      </c>
      <c r="BG686" s="154">
        <f>IF(N686="zákl. přenesená",J686,0)</f>
        <v>0</v>
      </c>
      <c r="BH686" s="154">
        <f>IF(N686="sníž. přenesená",J686,0)</f>
        <v>0</v>
      </c>
      <c r="BI686" s="154">
        <f>IF(N686="nulová",J686,0)</f>
        <v>0</v>
      </c>
      <c r="BJ686" s="18" t="s">
        <v>90</v>
      </c>
      <c r="BK686" s="154">
        <f>ROUND(I686*H686,2)</f>
        <v>0</v>
      </c>
      <c r="BL686" s="18" t="s">
        <v>373</v>
      </c>
      <c r="BM686" s="262" t="s">
        <v>1180</v>
      </c>
    </row>
    <row r="687" spans="1:65" s="2" customFormat="1" ht="33" customHeight="1">
      <c r="A687" s="41"/>
      <c r="B687" s="42"/>
      <c r="C687" s="275" t="s">
        <v>1181</v>
      </c>
      <c r="D687" s="275" t="s">
        <v>210</v>
      </c>
      <c r="E687" s="276" t="s">
        <v>1182</v>
      </c>
      <c r="F687" s="277" t="s">
        <v>1183</v>
      </c>
      <c r="G687" s="278" t="s">
        <v>219</v>
      </c>
      <c r="H687" s="279">
        <v>47.476</v>
      </c>
      <c r="I687" s="280"/>
      <c r="J687" s="281">
        <f>ROUND(I687*H687,2)</f>
        <v>0</v>
      </c>
      <c r="K687" s="282"/>
      <c r="L687" s="283"/>
      <c r="M687" s="284" t="s">
        <v>1</v>
      </c>
      <c r="N687" s="285" t="s">
        <v>47</v>
      </c>
      <c r="O687" s="94"/>
      <c r="P687" s="260">
        <f>O687*H687</f>
        <v>0</v>
      </c>
      <c r="Q687" s="260">
        <v>4E-05</v>
      </c>
      <c r="R687" s="260">
        <f>Q687*H687</f>
        <v>0.00189904</v>
      </c>
      <c r="S687" s="260">
        <v>0</v>
      </c>
      <c r="T687" s="261">
        <f>S687*H687</f>
        <v>0</v>
      </c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R687" s="262" t="s">
        <v>788</v>
      </c>
      <c r="AT687" s="262" t="s">
        <v>210</v>
      </c>
      <c r="AU687" s="262" t="s">
        <v>92</v>
      </c>
      <c r="AY687" s="18" t="s">
        <v>198</v>
      </c>
      <c r="BE687" s="154">
        <f>IF(N687="základní",J687,0)</f>
        <v>0</v>
      </c>
      <c r="BF687" s="154">
        <f>IF(N687="snížená",J687,0)</f>
        <v>0</v>
      </c>
      <c r="BG687" s="154">
        <f>IF(N687="zákl. přenesená",J687,0)</f>
        <v>0</v>
      </c>
      <c r="BH687" s="154">
        <f>IF(N687="sníž. přenesená",J687,0)</f>
        <v>0</v>
      </c>
      <c r="BI687" s="154">
        <f>IF(N687="nulová",J687,0)</f>
        <v>0</v>
      </c>
      <c r="BJ687" s="18" t="s">
        <v>90</v>
      </c>
      <c r="BK687" s="154">
        <f>ROUND(I687*H687,2)</f>
        <v>0</v>
      </c>
      <c r="BL687" s="18" t="s">
        <v>373</v>
      </c>
      <c r="BM687" s="262" t="s">
        <v>1184</v>
      </c>
    </row>
    <row r="688" spans="1:51" s="13" customFormat="1" ht="12">
      <c r="A688" s="13"/>
      <c r="B688" s="263"/>
      <c r="C688" s="264"/>
      <c r="D688" s="265" t="s">
        <v>206</v>
      </c>
      <c r="E688" s="266" t="s">
        <v>1</v>
      </c>
      <c r="F688" s="267" t="s">
        <v>1185</v>
      </c>
      <c r="G688" s="264"/>
      <c r="H688" s="268">
        <v>43.16</v>
      </c>
      <c r="I688" s="269"/>
      <c r="J688" s="264"/>
      <c r="K688" s="264"/>
      <c r="L688" s="270"/>
      <c r="M688" s="271"/>
      <c r="N688" s="272"/>
      <c r="O688" s="272"/>
      <c r="P688" s="272"/>
      <c r="Q688" s="272"/>
      <c r="R688" s="272"/>
      <c r="S688" s="272"/>
      <c r="T688" s="27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74" t="s">
        <v>206</v>
      </c>
      <c r="AU688" s="274" t="s">
        <v>92</v>
      </c>
      <c r="AV688" s="13" t="s">
        <v>92</v>
      </c>
      <c r="AW688" s="13" t="s">
        <v>35</v>
      </c>
      <c r="AX688" s="13" t="s">
        <v>82</v>
      </c>
      <c r="AY688" s="274" t="s">
        <v>198</v>
      </c>
    </row>
    <row r="689" spans="1:51" s="15" customFormat="1" ht="12">
      <c r="A689" s="15"/>
      <c r="B689" s="296"/>
      <c r="C689" s="297"/>
      <c r="D689" s="265" t="s">
        <v>206</v>
      </c>
      <c r="E689" s="298" t="s">
        <v>1</v>
      </c>
      <c r="F689" s="299" t="s">
        <v>238</v>
      </c>
      <c r="G689" s="297"/>
      <c r="H689" s="300">
        <v>43.16</v>
      </c>
      <c r="I689" s="301"/>
      <c r="J689" s="297"/>
      <c r="K689" s="297"/>
      <c r="L689" s="302"/>
      <c r="M689" s="303"/>
      <c r="N689" s="304"/>
      <c r="O689" s="304"/>
      <c r="P689" s="304"/>
      <c r="Q689" s="304"/>
      <c r="R689" s="304"/>
      <c r="S689" s="304"/>
      <c r="T689" s="30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306" t="s">
        <v>206</v>
      </c>
      <c r="AU689" s="306" t="s">
        <v>92</v>
      </c>
      <c r="AV689" s="15" t="s">
        <v>204</v>
      </c>
      <c r="AW689" s="15" t="s">
        <v>35</v>
      </c>
      <c r="AX689" s="15" t="s">
        <v>82</v>
      </c>
      <c r="AY689" s="306" t="s">
        <v>198</v>
      </c>
    </row>
    <row r="690" spans="1:51" s="13" customFormat="1" ht="12">
      <c r="A690" s="13"/>
      <c r="B690" s="263"/>
      <c r="C690" s="264"/>
      <c r="D690" s="265" t="s">
        <v>206</v>
      </c>
      <c r="E690" s="266" t="s">
        <v>1</v>
      </c>
      <c r="F690" s="267" t="s">
        <v>1186</v>
      </c>
      <c r="G690" s="264"/>
      <c r="H690" s="268">
        <v>47.476</v>
      </c>
      <c r="I690" s="269"/>
      <c r="J690" s="264"/>
      <c r="K690" s="264"/>
      <c r="L690" s="270"/>
      <c r="M690" s="271"/>
      <c r="N690" s="272"/>
      <c r="O690" s="272"/>
      <c r="P690" s="272"/>
      <c r="Q690" s="272"/>
      <c r="R690" s="272"/>
      <c r="S690" s="272"/>
      <c r="T690" s="27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74" t="s">
        <v>206</v>
      </c>
      <c r="AU690" s="274" t="s">
        <v>92</v>
      </c>
      <c r="AV690" s="13" t="s">
        <v>92</v>
      </c>
      <c r="AW690" s="13" t="s">
        <v>35</v>
      </c>
      <c r="AX690" s="13" t="s">
        <v>90</v>
      </c>
      <c r="AY690" s="274" t="s">
        <v>198</v>
      </c>
    </row>
    <row r="691" spans="1:65" s="2" customFormat="1" ht="24.15" customHeight="1">
      <c r="A691" s="41"/>
      <c r="B691" s="42"/>
      <c r="C691" s="250" t="s">
        <v>1187</v>
      </c>
      <c r="D691" s="250" t="s">
        <v>200</v>
      </c>
      <c r="E691" s="251" t="s">
        <v>1188</v>
      </c>
      <c r="F691" s="252" t="s">
        <v>1189</v>
      </c>
      <c r="G691" s="253" t="s">
        <v>363</v>
      </c>
      <c r="H691" s="254">
        <v>5</v>
      </c>
      <c r="I691" s="255"/>
      <c r="J691" s="256">
        <f>ROUND(I691*H691,2)</f>
        <v>0</v>
      </c>
      <c r="K691" s="257"/>
      <c r="L691" s="44"/>
      <c r="M691" s="258" t="s">
        <v>1</v>
      </c>
      <c r="N691" s="259" t="s">
        <v>47</v>
      </c>
      <c r="O691" s="94"/>
      <c r="P691" s="260">
        <f>O691*H691</f>
        <v>0</v>
      </c>
      <c r="Q691" s="260">
        <v>0</v>
      </c>
      <c r="R691" s="260">
        <f>Q691*H691</f>
        <v>0</v>
      </c>
      <c r="S691" s="260">
        <v>0</v>
      </c>
      <c r="T691" s="261">
        <f>S691*H691</f>
        <v>0</v>
      </c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R691" s="262" t="s">
        <v>373</v>
      </c>
      <c r="AT691" s="262" t="s">
        <v>200</v>
      </c>
      <c r="AU691" s="262" t="s">
        <v>92</v>
      </c>
      <c r="AY691" s="18" t="s">
        <v>198</v>
      </c>
      <c r="BE691" s="154">
        <f>IF(N691="základní",J691,0)</f>
        <v>0</v>
      </c>
      <c r="BF691" s="154">
        <f>IF(N691="snížená",J691,0)</f>
        <v>0</v>
      </c>
      <c r="BG691" s="154">
        <f>IF(N691="zákl. přenesená",J691,0)</f>
        <v>0</v>
      </c>
      <c r="BH691" s="154">
        <f>IF(N691="sníž. přenesená",J691,0)</f>
        <v>0</v>
      </c>
      <c r="BI691" s="154">
        <f>IF(N691="nulová",J691,0)</f>
        <v>0</v>
      </c>
      <c r="BJ691" s="18" t="s">
        <v>90</v>
      </c>
      <c r="BK691" s="154">
        <f>ROUND(I691*H691,2)</f>
        <v>0</v>
      </c>
      <c r="BL691" s="18" t="s">
        <v>373</v>
      </c>
      <c r="BM691" s="262" t="s">
        <v>1190</v>
      </c>
    </row>
    <row r="692" spans="1:51" s="14" customFormat="1" ht="12">
      <c r="A692" s="14"/>
      <c r="B692" s="286"/>
      <c r="C692" s="287"/>
      <c r="D692" s="265" t="s">
        <v>206</v>
      </c>
      <c r="E692" s="288" t="s">
        <v>1</v>
      </c>
      <c r="F692" s="289" t="s">
        <v>1191</v>
      </c>
      <c r="G692" s="287"/>
      <c r="H692" s="288" t="s">
        <v>1</v>
      </c>
      <c r="I692" s="290"/>
      <c r="J692" s="287"/>
      <c r="K692" s="287"/>
      <c r="L692" s="291"/>
      <c r="M692" s="292"/>
      <c r="N692" s="293"/>
      <c r="O692" s="293"/>
      <c r="P692" s="293"/>
      <c r="Q692" s="293"/>
      <c r="R692" s="293"/>
      <c r="S692" s="293"/>
      <c r="T692" s="29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95" t="s">
        <v>206</v>
      </c>
      <c r="AU692" s="295" t="s">
        <v>92</v>
      </c>
      <c r="AV692" s="14" t="s">
        <v>90</v>
      </c>
      <c r="AW692" s="14" t="s">
        <v>35</v>
      </c>
      <c r="AX692" s="14" t="s">
        <v>82</v>
      </c>
      <c r="AY692" s="295" t="s">
        <v>198</v>
      </c>
    </row>
    <row r="693" spans="1:51" s="13" customFormat="1" ht="12">
      <c r="A693" s="13"/>
      <c r="B693" s="263"/>
      <c r="C693" s="264"/>
      <c r="D693" s="265" t="s">
        <v>206</v>
      </c>
      <c r="E693" s="266" t="s">
        <v>1</v>
      </c>
      <c r="F693" s="267" t="s">
        <v>512</v>
      </c>
      <c r="G693" s="264"/>
      <c r="H693" s="268">
        <v>5</v>
      </c>
      <c r="I693" s="269"/>
      <c r="J693" s="264"/>
      <c r="K693" s="264"/>
      <c r="L693" s="270"/>
      <c r="M693" s="271"/>
      <c r="N693" s="272"/>
      <c r="O693" s="272"/>
      <c r="P693" s="272"/>
      <c r="Q693" s="272"/>
      <c r="R693" s="272"/>
      <c r="S693" s="272"/>
      <c r="T693" s="27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74" t="s">
        <v>206</v>
      </c>
      <c r="AU693" s="274" t="s">
        <v>92</v>
      </c>
      <c r="AV693" s="13" t="s">
        <v>92</v>
      </c>
      <c r="AW693" s="13" t="s">
        <v>35</v>
      </c>
      <c r="AX693" s="13" t="s">
        <v>90</v>
      </c>
      <c r="AY693" s="274" t="s">
        <v>198</v>
      </c>
    </row>
    <row r="694" spans="1:65" s="2" customFormat="1" ht="24.15" customHeight="1">
      <c r="A694" s="41"/>
      <c r="B694" s="42"/>
      <c r="C694" s="275" t="s">
        <v>1192</v>
      </c>
      <c r="D694" s="275" t="s">
        <v>210</v>
      </c>
      <c r="E694" s="276" t="s">
        <v>1193</v>
      </c>
      <c r="F694" s="277" t="s">
        <v>1194</v>
      </c>
      <c r="G694" s="278" t="s">
        <v>363</v>
      </c>
      <c r="H694" s="279">
        <v>1</v>
      </c>
      <c r="I694" s="280"/>
      <c r="J694" s="281">
        <f>ROUND(I694*H694,2)</f>
        <v>0</v>
      </c>
      <c r="K694" s="282"/>
      <c r="L694" s="283"/>
      <c r="M694" s="284" t="s">
        <v>1</v>
      </c>
      <c r="N694" s="285" t="s">
        <v>47</v>
      </c>
      <c r="O694" s="94"/>
      <c r="P694" s="260">
        <f>O694*H694</f>
        <v>0</v>
      </c>
      <c r="Q694" s="260">
        <v>0.016</v>
      </c>
      <c r="R694" s="260">
        <f>Q694*H694</f>
        <v>0.016</v>
      </c>
      <c r="S694" s="260">
        <v>0</v>
      </c>
      <c r="T694" s="261">
        <f>S694*H694</f>
        <v>0</v>
      </c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R694" s="262" t="s">
        <v>788</v>
      </c>
      <c r="AT694" s="262" t="s">
        <v>210</v>
      </c>
      <c r="AU694" s="262" t="s">
        <v>92</v>
      </c>
      <c r="AY694" s="18" t="s">
        <v>198</v>
      </c>
      <c r="BE694" s="154">
        <f>IF(N694="základní",J694,0)</f>
        <v>0</v>
      </c>
      <c r="BF694" s="154">
        <f>IF(N694="snížená",J694,0)</f>
        <v>0</v>
      </c>
      <c r="BG694" s="154">
        <f>IF(N694="zákl. přenesená",J694,0)</f>
        <v>0</v>
      </c>
      <c r="BH694" s="154">
        <f>IF(N694="sníž. přenesená",J694,0)</f>
        <v>0</v>
      </c>
      <c r="BI694" s="154">
        <f>IF(N694="nulová",J694,0)</f>
        <v>0</v>
      </c>
      <c r="BJ694" s="18" t="s">
        <v>90</v>
      </c>
      <c r="BK694" s="154">
        <f>ROUND(I694*H694,2)</f>
        <v>0</v>
      </c>
      <c r="BL694" s="18" t="s">
        <v>373</v>
      </c>
      <c r="BM694" s="262" t="s">
        <v>1195</v>
      </c>
    </row>
    <row r="695" spans="1:65" s="2" customFormat="1" ht="24.15" customHeight="1">
      <c r="A695" s="41"/>
      <c r="B695" s="42"/>
      <c r="C695" s="275" t="s">
        <v>1196</v>
      </c>
      <c r="D695" s="275" t="s">
        <v>210</v>
      </c>
      <c r="E695" s="276" t="s">
        <v>1197</v>
      </c>
      <c r="F695" s="277" t="s">
        <v>1198</v>
      </c>
      <c r="G695" s="278" t="s">
        <v>363</v>
      </c>
      <c r="H695" s="279">
        <v>3</v>
      </c>
      <c r="I695" s="280"/>
      <c r="J695" s="281">
        <f>ROUND(I695*H695,2)</f>
        <v>0</v>
      </c>
      <c r="K695" s="282"/>
      <c r="L695" s="283"/>
      <c r="M695" s="284" t="s">
        <v>1</v>
      </c>
      <c r="N695" s="285" t="s">
        <v>47</v>
      </c>
      <c r="O695" s="94"/>
      <c r="P695" s="260">
        <f>O695*H695</f>
        <v>0</v>
      </c>
      <c r="Q695" s="260">
        <v>0.0175</v>
      </c>
      <c r="R695" s="260">
        <f>Q695*H695</f>
        <v>0.052500000000000005</v>
      </c>
      <c r="S695" s="260">
        <v>0</v>
      </c>
      <c r="T695" s="261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62" t="s">
        <v>788</v>
      </c>
      <c r="AT695" s="262" t="s">
        <v>210</v>
      </c>
      <c r="AU695" s="262" t="s">
        <v>92</v>
      </c>
      <c r="AY695" s="18" t="s">
        <v>198</v>
      </c>
      <c r="BE695" s="154">
        <f>IF(N695="základní",J695,0)</f>
        <v>0</v>
      </c>
      <c r="BF695" s="154">
        <f>IF(N695="snížená",J695,0)</f>
        <v>0</v>
      </c>
      <c r="BG695" s="154">
        <f>IF(N695="zákl. přenesená",J695,0)</f>
        <v>0</v>
      </c>
      <c r="BH695" s="154">
        <f>IF(N695="sníž. přenesená",J695,0)</f>
        <v>0</v>
      </c>
      <c r="BI695" s="154">
        <f>IF(N695="nulová",J695,0)</f>
        <v>0</v>
      </c>
      <c r="BJ695" s="18" t="s">
        <v>90</v>
      </c>
      <c r="BK695" s="154">
        <f>ROUND(I695*H695,2)</f>
        <v>0</v>
      </c>
      <c r="BL695" s="18" t="s">
        <v>373</v>
      </c>
      <c r="BM695" s="262" t="s">
        <v>1199</v>
      </c>
    </row>
    <row r="696" spans="1:65" s="2" customFormat="1" ht="24.15" customHeight="1">
      <c r="A696" s="41"/>
      <c r="B696" s="42"/>
      <c r="C696" s="275" t="s">
        <v>1200</v>
      </c>
      <c r="D696" s="275" t="s">
        <v>210</v>
      </c>
      <c r="E696" s="276" t="s">
        <v>1201</v>
      </c>
      <c r="F696" s="277" t="s">
        <v>1202</v>
      </c>
      <c r="G696" s="278" t="s">
        <v>363</v>
      </c>
      <c r="H696" s="279">
        <v>1</v>
      </c>
      <c r="I696" s="280"/>
      <c r="J696" s="281">
        <f>ROUND(I696*H696,2)</f>
        <v>0</v>
      </c>
      <c r="K696" s="282"/>
      <c r="L696" s="283"/>
      <c r="M696" s="284" t="s">
        <v>1</v>
      </c>
      <c r="N696" s="285" t="s">
        <v>47</v>
      </c>
      <c r="O696" s="94"/>
      <c r="P696" s="260">
        <f>O696*H696</f>
        <v>0</v>
      </c>
      <c r="Q696" s="260">
        <v>0.0195</v>
      </c>
      <c r="R696" s="260">
        <f>Q696*H696</f>
        <v>0.0195</v>
      </c>
      <c r="S696" s="260">
        <v>0</v>
      </c>
      <c r="T696" s="261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62" t="s">
        <v>788</v>
      </c>
      <c r="AT696" s="262" t="s">
        <v>210</v>
      </c>
      <c r="AU696" s="262" t="s">
        <v>92</v>
      </c>
      <c r="AY696" s="18" t="s">
        <v>198</v>
      </c>
      <c r="BE696" s="154">
        <f>IF(N696="základní",J696,0)</f>
        <v>0</v>
      </c>
      <c r="BF696" s="154">
        <f>IF(N696="snížená",J696,0)</f>
        <v>0</v>
      </c>
      <c r="BG696" s="154">
        <f>IF(N696="zákl. přenesená",J696,0)</f>
        <v>0</v>
      </c>
      <c r="BH696" s="154">
        <f>IF(N696="sníž. přenesená",J696,0)</f>
        <v>0</v>
      </c>
      <c r="BI696" s="154">
        <f>IF(N696="nulová",J696,0)</f>
        <v>0</v>
      </c>
      <c r="BJ696" s="18" t="s">
        <v>90</v>
      </c>
      <c r="BK696" s="154">
        <f>ROUND(I696*H696,2)</f>
        <v>0</v>
      </c>
      <c r="BL696" s="18" t="s">
        <v>373</v>
      </c>
      <c r="BM696" s="262" t="s">
        <v>1203</v>
      </c>
    </row>
    <row r="697" spans="1:65" s="2" customFormat="1" ht="24.15" customHeight="1">
      <c r="A697" s="41"/>
      <c r="B697" s="42"/>
      <c r="C697" s="250" t="s">
        <v>1204</v>
      </c>
      <c r="D697" s="250" t="s">
        <v>200</v>
      </c>
      <c r="E697" s="251" t="s">
        <v>1205</v>
      </c>
      <c r="F697" s="252" t="s">
        <v>1206</v>
      </c>
      <c r="G697" s="253" t="s">
        <v>363</v>
      </c>
      <c r="H697" s="254">
        <v>1</v>
      </c>
      <c r="I697" s="255"/>
      <c r="J697" s="256">
        <f>ROUND(I697*H697,2)</f>
        <v>0</v>
      </c>
      <c r="K697" s="257"/>
      <c r="L697" s="44"/>
      <c r="M697" s="258" t="s">
        <v>1</v>
      </c>
      <c r="N697" s="259" t="s">
        <v>47</v>
      </c>
      <c r="O697" s="94"/>
      <c r="P697" s="260">
        <f>O697*H697</f>
        <v>0</v>
      </c>
      <c r="Q697" s="260">
        <v>0</v>
      </c>
      <c r="R697" s="260">
        <f>Q697*H697</f>
        <v>0</v>
      </c>
      <c r="S697" s="260">
        <v>0</v>
      </c>
      <c r="T697" s="261">
        <f>S697*H697</f>
        <v>0</v>
      </c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R697" s="262" t="s">
        <v>373</v>
      </c>
      <c r="AT697" s="262" t="s">
        <v>200</v>
      </c>
      <c r="AU697" s="262" t="s">
        <v>92</v>
      </c>
      <c r="AY697" s="18" t="s">
        <v>198</v>
      </c>
      <c r="BE697" s="154">
        <f>IF(N697="základní",J697,0)</f>
        <v>0</v>
      </c>
      <c r="BF697" s="154">
        <f>IF(N697="snížená",J697,0)</f>
        <v>0</v>
      </c>
      <c r="BG697" s="154">
        <f>IF(N697="zákl. přenesená",J697,0)</f>
        <v>0</v>
      </c>
      <c r="BH697" s="154">
        <f>IF(N697="sníž. přenesená",J697,0)</f>
        <v>0</v>
      </c>
      <c r="BI697" s="154">
        <f>IF(N697="nulová",J697,0)</f>
        <v>0</v>
      </c>
      <c r="BJ697" s="18" t="s">
        <v>90</v>
      </c>
      <c r="BK697" s="154">
        <f>ROUND(I697*H697,2)</f>
        <v>0</v>
      </c>
      <c r="BL697" s="18" t="s">
        <v>373</v>
      </c>
      <c r="BM697" s="262" t="s">
        <v>1207</v>
      </c>
    </row>
    <row r="698" spans="1:51" s="14" customFormat="1" ht="12">
      <c r="A698" s="14"/>
      <c r="B698" s="286"/>
      <c r="C698" s="287"/>
      <c r="D698" s="265" t="s">
        <v>206</v>
      </c>
      <c r="E698" s="288" t="s">
        <v>1</v>
      </c>
      <c r="F698" s="289" t="s">
        <v>1208</v>
      </c>
      <c r="G698" s="287"/>
      <c r="H698" s="288" t="s">
        <v>1</v>
      </c>
      <c r="I698" s="290"/>
      <c r="J698" s="287"/>
      <c r="K698" s="287"/>
      <c r="L698" s="291"/>
      <c r="M698" s="292"/>
      <c r="N698" s="293"/>
      <c r="O698" s="293"/>
      <c r="P698" s="293"/>
      <c r="Q698" s="293"/>
      <c r="R698" s="293"/>
      <c r="S698" s="293"/>
      <c r="T698" s="29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95" t="s">
        <v>206</v>
      </c>
      <c r="AU698" s="295" t="s">
        <v>92</v>
      </c>
      <c r="AV698" s="14" t="s">
        <v>90</v>
      </c>
      <c r="AW698" s="14" t="s">
        <v>35</v>
      </c>
      <c r="AX698" s="14" t="s">
        <v>82</v>
      </c>
      <c r="AY698" s="295" t="s">
        <v>198</v>
      </c>
    </row>
    <row r="699" spans="1:51" s="13" customFormat="1" ht="12">
      <c r="A699" s="13"/>
      <c r="B699" s="263"/>
      <c r="C699" s="264"/>
      <c r="D699" s="265" t="s">
        <v>206</v>
      </c>
      <c r="E699" s="266" t="s">
        <v>1</v>
      </c>
      <c r="F699" s="267" t="s">
        <v>90</v>
      </c>
      <c r="G699" s="264"/>
      <c r="H699" s="268">
        <v>1</v>
      </c>
      <c r="I699" s="269"/>
      <c r="J699" s="264"/>
      <c r="K699" s="264"/>
      <c r="L699" s="270"/>
      <c r="M699" s="271"/>
      <c r="N699" s="272"/>
      <c r="O699" s="272"/>
      <c r="P699" s="272"/>
      <c r="Q699" s="272"/>
      <c r="R699" s="272"/>
      <c r="S699" s="272"/>
      <c r="T699" s="27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74" t="s">
        <v>206</v>
      </c>
      <c r="AU699" s="274" t="s">
        <v>92</v>
      </c>
      <c r="AV699" s="13" t="s">
        <v>92</v>
      </c>
      <c r="AW699" s="13" t="s">
        <v>35</v>
      </c>
      <c r="AX699" s="13" t="s">
        <v>90</v>
      </c>
      <c r="AY699" s="274" t="s">
        <v>198</v>
      </c>
    </row>
    <row r="700" spans="1:65" s="2" customFormat="1" ht="24.15" customHeight="1">
      <c r="A700" s="41"/>
      <c r="B700" s="42"/>
      <c r="C700" s="275" t="s">
        <v>1209</v>
      </c>
      <c r="D700" s="275" t="s">
        <v>210</v>
      </c>
      <c r="E700" s="276" t="s">
        <v>1210</v>
      </c>
      <c r="F700" s="277" t="s">
        <v>1211</v>
      </c>
      <c r="G700" s="278" t="s">
        <v>363</v>
      </c>
      <c r="H700" s="279">
        <v>1</v>
      </c>
      <c r="I700" s="280"/>
      <c r="J700" s="281">
        <f>ROUND(I700*H700,2)</f>
        <v>0</v>
      </c>
      <c r="K700" s="282"/>
      <c r="L700" s="283"/>
      <c r="M700" s="284" t="s">
        <v>1</v>
      </c>
      <c r="N700" s="285" t="s">
        <v>47</v>
      </c>
      <c r="O700" s="94"/>
      <c r="P700" s="260">
        <f>O700*H700</f>
        <v>0</v>
      </c>
      <c r="Q700" s="260">
        <v>0.0215</v>
      </c>
      <c r="R700" s="260">
        <f>Q700*H700</f>
        <v>0.0215</v>
      </c>
      <c r="S700" s="260">
        <v>0</v>
      </c>
      <c r="T700" s="261">
        <f>S700*H700</f>
        <v>0</v>
      </c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R700" s="262" t="s">
        <v>788</v>
      </c>
      <c r="AT700" s="262" t="s">
        <v>210</v>
      </c>
      <c r="AU700" s="262" t="s">
        <v>92</v>
      </c>
      <c r="AY700" s="18" t="s">
        <v>198</v>
      </c>
      <c r="BE700" s="154">
        <f>IF(N700="základní",J700,0)</f>
        <v>0</v>
      </c>
      <c r="BF700" s="154">
        <f>IF(N700="snížená",J700,0)</f>
        <v>0</v>
      </c>
      <c r="BG700" s="154">
        <f>IF(N700="zákl. přenesená",J700,0)</f>
        <v>0</v>
      </c>
      <c r="BH700" s="154">
        <f>IF(N700="sníž. přenesená",J700,0)</f>
        <v>0</v>
      </c>
      <c r="BI700" s="154">
        <f>IF(N700="nulová",J700,0)</f>
        <v>0</v>
      </c>
      <c r="BJ700" s="18" t="s">
        <v>90</v>
      </c>
      <c r="BK700" s="154">
        <f>ROUND(I700*H700,2)</f>
        <v>0</v>
      </c>
      <c r="BL700" s="18" t="s">
        <v>373</v>
      </c>
      <c r="BM700" s="262" t="s">
        <v>1212</v>
      </c>
    </row>
    <row r="701" spans="1:65" s="2" customFormat="1" ht="24.15" customHeight="1">
      <c r="A701" s="41"/>
      <c r="B701" s="42"/>
      <c r="C701" s="250" t="s">
        <v>1213</v>
      </c>
      <c r="D701" s="250" t="s">
        <v>200</v>
      </c>
      <c r="E701" s="251" t="s">
        <v>1214</v>
      </c>
      <c r="F701" s="252" t="s">
        <v>1215</v>
      </c>
      <c r="G701" s="253" t="s">
        <v>363</v>
      </c>
      <c r="H701" s="254">
        <v>1</v>
      </c>
      <c r="I701" s="255"/>
      <c r="J701" s="256">
        <f>ROUND(I701*H701,2)</f>
        <v>0</v>
      </c>
      <c r="K701" s="257"/>
      <c r="L701" s="44"/>
      <c r="M701" s="258" t="s">
        <v>1</v>
      </c>
      <c r="N701" s="259" t="s">
        <v>47</v>
      </c>
      <c r="O701" s="94"/>
      <c r="P701" s="260">
        <f>O701*H701</f>
        <v>0</v>
      </c>
      <c r="Q701" s="260">
        <v>0</v>
      </c>
      <c r="R701" s="260">
        <f>Q701*H701</f>
        <v>0</v>
      </c>
      <c r="S701" s="260">
        <v>0</v>
      </c>
      <c r="T701" s="261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62" t="s">
        <v>373</v>
      </c>
      <c r="AT701" s="262" t="s">
        <v>200</v>
      </c>
      <c r="AU701" s="262" t="s">
        <v>92</v>
      </c>
      <c r="AY701" s="18" t="s">
        <v>198</v>
      </c>
      <c r="BE701" s="154">
        <f>IF(N701="základní",J701,0)</f>
        <v>0</v>
      </c>
      <c r="BF701" s="154">
        <f>IF(N701="snížená",J701,0)</f>
        <v>0</v>
      </c>
      <c r="BG701" s="154">
        <f>IF(N701="zákl. přenesená",J701,0)</f>
        <v>0</v>
      </c>
      <c r="BH701" s="154">
        <f>IF(N701="sníž. přenesená",J701,0)</f>
        <v>0</v>
      </c>
      <c r="BI701" s="154">
        <f>IF(N701="nulová",J701,0)</f>
        <v>0</v>
      </c>
      <c r="BJ701" s="18" t="s">
        <v>90</v>
      </c>
      <c r="BK701" s="154">
        <f>ROUND(I701*H701,2)</f>
        <v>0</v>
      </c>
      <c r="BL701" s="18" t="s">
        <v>373</v>
      </c>
      <c r="BM701" s="262" t="s">
        <v>1216</v>
      </c>
    </row>
    <row r="702" spans="1:51" s="14" customFormat="1" ht="12">
      <c r="A702" s="14"/>
      <c r="B702" s="286"/>
      <c r="C702" s="287"/>
      <c r="D702" s="265" t="s">
        <v>206</v>
      </c>
      <c r="E702" s="288" t="s">
        <v>1</v>
      </c>
      <c r="F702" s="289" t="s">
        <v>1217</v>
      </c>
      <c r="G702" s="287"/>
      <c r="H702" s="288" t="s">
        <v>1</v>
      </c>
      <c r="I702" s="290"/>
      <c r="J702" s="287"/>
      <c r="K702" s="287"/>
      <c r="L702" s="291"/>
      <c r="M702" s="292"/>
      <c r="N702" s="293"/>
      <c r="O702" s="293"/>
      <c r="P702" s="293"/>
      <c r="Q702" s="293"/>
      <c r="R702" s="293"/>
      <c r="S702" s="293"/>
      <c r="T702" s="29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95" t="s">
        <v>206</v>
      </c>
      <c r="AU702" s="295" t="s">
        <v>92</v>
      </c>
      <c r="AV702" s="14" t="s">
        <v>90</v>
      </c>
      <c r="AW702" s="14" t="s">
        <v>35</v>
      </c>
      <c r="AX702" s="14" t="s">
        <v>82</v>
      </c>
      <c r="AY702" s="295" t="s">
        <v>198</v>
      </c>
    </row>
    <row r="703" spans="1:51" s="13" customFormat="1" ht="12">
      <c r="A703" s="13"/>
      <c r="B703" s="263"/>
      <c r="C703" s="264"/>
      <c r="D703" s="265" t="s">
        <v>206</v>
      </c>
      <c r="E703" s="266" t="s">
        <v>1</v>
      </c>
      <c r="F703" s="267" t="s">
        <v>90</v>
      </c>
      <c r="G703" s="264"/>
      <c r="H703" s="268">
        <v>1</v>
      </c>
      <c r="I703" s="269"/>
      <c r="J703" s="264"/>
      <c r="K703" s="264"/>
      <c r="L703" s="270"/>
      <c r="M703" s="271"/>
      <c r="N703" s="272"/>
      <c r="O703" s="272"/>
      <c r="P703" s="272"/>
      <c r="Q703" s="272"/>
      <c r="R703" s="272"/>
      <c r="S703" s="272"/>
      <c r="T703" s="27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74" t="s">
        <v>206</v>
      </c>
      <c r="AU703" s="274" t="s">
        <v>92</v>
      </c>
      <c r="AV703" s="13" t="s">
        <v>92</v>
      </c>
      <c r="AW703" s="13" t="s">
        <v>35</v>
      </c>
      <c r="AX703" s="13" t="s">
        <v>90</v>
      </c>
      <c r="AY703" s="274" t="s">
        <v>198</v>
      </c>
    </row>
    <row r="704" spans="1:65" s="2" customFormat="1" ht="37.8" customHeight="1">
      <c r="A704" s="41"/>
      <c r="B704" s="42"/>
      <c r="C704" s="275" t="s">
        <v>1218</v>
      </c>
      <c r="D704" s="275" t="s">
        <v>210</v>
      </c>
      <c r="E704" s="276" t="s">
        <v>1219</v>
      </c>
      <c r="F704" s="277" t="s">
        <v>1220</v>
      </c>
      <c r="G704" s="278" t="s">
        <v>363</v>
      </c>
      <c r="H704" s="279">
        <v>1</v>
      </c>
      <c r="I704" s="280"/>
      <c r="J704" s="281">
        <f>ROUND(I704*H704,2)</f>
        <v>0</v>
      </c>
      <c r="K704" s="282"/>
      <c r="L704" s="283"/>
      <c r="M704" s="284" t="s">
        <v>1</v>
      </c>
      <c r="N704" s="285" t="s">
        <v>47</v>
      </c>
      <c r="O704" s="94"/>
      <c r="P704" s="260">
        <f>O704*H704</f>
        <v>0</v>
      </c>
      <c r="Q704" s="260">
        <v>0</v>
      </c>
      <c r="R704" s="260">
        <f>Q704*H704</f>
        <v>0</v>
      </c>
      <c r="S704" s="260">
        <v>0</v>
      </c>
      <c r="T704" s="261">
        <f>S704*H704</f>
        <v>0</v>
      </c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R704" s="262" t="s">
        <v>788</v>
      </c>
      <c r="AT704" s="262" t="s">
        <v>210</v>
      </c>
      <c r="AU704" s="262" t="s">
        <v>92</v>
      </c>
      <c r="AY704" s="18" t="s">
        <v>198</v>
      </c>
      <c r="BE704" s="154">
        <f>IF(N704="základní",J704,0)</f>
        <v>0</v>
      </c>
      <c r="BF704" s="154">
        <f>IF(N704="snížená",J704,0)</f>
        <v>0</v>
      </c>
      <c r="BG704" s="154">
        <f>IF(N704="zákl. přenesená",J704,0)</f>
        <v>0</v>
      </c>
      <c r="BH704" s="154">
        <f>IF(N704="sníž. přenesená",J704,0)</f>
        <v>0</v>
      </c>
      <c r="BI704" s="154">
        <f>IF(N704="nulová",J704,0)</f>
        <v>0</v>
      </c>
      <c r="BJ704" s="18" t="s">
        <v>90</v>
      </c>
      <c r="BK704" s="154">
        <f>ROUND(I704*H704,2)</f>
        <v>0</v>
      </c>
      <c r="BL704" s="18" t="s">
        <v>373</v>
      </c>
      <c r="BM704" s="262" t="s">
        <v>1221</v>
      </c>
    </row>
    <row r="705" spans="1:65" s="2" customFormat="1" ht="24.15" customHeight="1">
      <c r="A705" s="41"/>
      <c r="B705" s="42"/>
      <c r="C705" s="250" t="s">
        <v>1222</v>
      </c>
      <c r="D705" s="250" t="s">
        <v>200</v>
      </c>
      <c r="E705" s="251" t="s">
        <v>1223</v>
      </c>
      <c r="F705" s="252" t="s">
        <v>1224</v>
      </c>
      <c r="G705" s="253" t="s">
        <v>363</v>
      </c>
      <c r="H705" s="254">
        <v>4</v>
      </c>
      <c r="I705" s="255"/>
      <c r="J705" s="256">
        <f>ROUND(I705*H705,2)</f>
        <v>0</v>
      </c>
      <c r="K705" s="257"/>
      <c r="L705" s="44"/>
      <c r="M705" s="258" t="s">
        <v>1</v>
      </c>
      <c r="N705" s="259" t="s">
        <v>47</v>
      </c>
      <c r="O705" s="94"/>
      <c r="P705" s="260">
        <f>O705*H705</f>
        <v>0</v>
      </c>
      <c r="Q705" s="260">
        <v>0</v>
      </c>
      <c r="R705" s="260">
        <f>Q705*H705</f>
        <v>0</v>
      </c>
      <c r="S705" s="260">
        <v>0</v>
      </c>
      <c r="T705" s="261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62" t="s">
        <v>373</v>
      </c>
      <c r="AT705" s="262" t="s">
        <v>200</v>
      </c>
      <c r="AU705" s="262" t="s">
        <v>92</v>
      </c>
      <c r="AY705" s="18" t="s">
        <v>198</v>
      </c>
      <c r="BE705" s="154">
        <f>IF(N705="základní",J705,0)</f>
        <v>0</v>
      </c>
      <c r="BF705" s="154">
        <f>IF(N705="snížená",J705,0)</f>
        <v>0</v>
      </c>
      <c r="BG705" s="154">
        <f>IF(N705="zákl. přenesená",J705,0)</f>
        <v>0</v>
      </c>
      <c r="BH705" s="154">
        <f>IF(N705="sníž. přenesená",J705,0)</f>
        <v>0</v>
      </c>
      <c r="BI705" s="154">
        <f>IF(N705="nulová",J705,0)</f>
        <v>0</v>
      </c>
      <c r="BJ705" s="18" t="s">
        <v>90</v>
      </c>
      <c r="BK705" s="154">
        <f>ROUND(I705*H705,2)</f>
        <v>0</v>
      </c>
      <c r="BL705" s="18" t="s">
        <v>373</v>
      </c>
      <c r="BM705" s="262" t="s">
        <v>1225</v>
      </c>
    </row>
    <row r="706" spans="1:51" s="14" customFormat="1" ht="12">
      <c r="A706" s="14"/>
      <c r="B706" s="286"/>
      <c r="C706" s="287"/>
      <c r="D706" s="265" t="s">
        <v>206</v>
      </c>
      <c r="E706" s="288" t="s">
        <v>1</v>
      </c>
      <c r="F706" s="289" t="s">
        <v>1226</v>
      </c>
      <c r="G706" s="287"/>
      <c r="H706" s="288" t="s">
        <v>1</v>
      </c>
      <c r="I706" s="290"/>
      <c r="J706" s="287"/>
      <c r="K706" s="287"/>
      <c r="L706" s="291"/>
      <c r="M706" s="292"/>
      <c r="N706" s="293"/>
      <c r="O706" s="293"/>
      <c r="P706" s="293"/>
      <c r="Q706" s="293"/>
      <c r="R706" s="293"/>
      <c r="S706" s="293"/>
      <c r="T706" s="29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95" t="s">
        <v>206</v>
      </c>
      <c r="AU706" s="295" t="s">
        <v>92</v>
      </c>
      <c r="AV706" s="14" t="s">
        <v>90</v>
      </c>
      <c r="AW706" s="14" t="s">
        <v>35</v>
      </c>
      <c r="AX706" s="14" t="s">
        <v>82</v>
      </c>
      <c r="AY706" s="295" t="s">
        <v>198</v>
      </c>
    </row>
    <row r="707" spans="1:51" s="13" customFormat="1" ht="12">
      <c r="A707" s="13"/>
      <c r="B707" s="263"/>
      <c r="C707" s="264"/>
      <c r="D707" s="265" t="s">
        <v>206</v>
      </c>
      <c r="E707" s="266" t="s">
        <v>1</v>
      </c>
      <c r="F707" s="267" t="s">
        <v>204</v>
      </c>
      <c r="G707" s="264"/>
      <c r="H707" s="268">
        <v>4</v>
      </c>
      <c r="I707" s="269"/>
      <c r="J707" s="264"/>
      <c r="K707" s="264"/>
      <c r="L707" s="270"/>
      <c r="M707" s="271"/>
      <c r="N707" s="272"/>
      <c r="O707" s="272"/>
      <c r="P707" s="272"/>
      <c r="Q707" s="272"/>
      <c r="R707" s="272"/>
      <c r="S707" s="272"/>
      <c r="T707" s="27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74" t="s">
        <v>206</v>
      </c>
      <c r="AU707" s="274" t="s">
        <v>92</v>
      </c>
      <c r="AV707" s="13" t="s">
        <v>92</v>
      </c>
      <c r="AW707" s="13" t="s">
        <v>35</v>
      </c>
      <c r="AX707" s="13" t="s">
        <v>90</v>
      </c>
      <c r="AY707" s="274" t="s">
        <v>198</v>
      </c>
    </row>
    <row r="708" spans="1:65" s="2" customFormat="1" ht="16.5" customHeight="1">
      <c r="A708" s="41"/>
      <c r="B708" s="42"/>
      <c r="C708" s="275" t="s">
        <v>1227</v>
      </c>
      <c r="D708" s="275" t="s">
        <v>210</v>
      </c>
      <c r="E708" s="276" t="s">
        <v>1228</v>
      </c>
      <c r="F708" s="277" t="s">
        <v>1229</v>
      </c>
      <c r="G708" s="278" t="s">
        <v>363</v>
      </c>
      <c r="H708" s="279">
        <v>4</v>
      </c>
      <c r="I708" s="280"/>
      <c r="J708" s="281">
        <f>ROUND(I708*H708,2)</f>
        <v>0</v>
      </c>
      <c r="K708" s="282"/>
      <c r="L708" s="283"/>
      <c r="M708" s="284" t="s">
        <v>1</v>
      </c>
      <c r="N708" s="285" t="s">
        <v>47</v>
      </c>
      <c r="O708" s="94"/>
      <c r="P708" s="260">
        <f>O708*H708</f>
        <v>0</v>
      </c>
      <c r="Q708" s="260">
        <v>0.11</v>
      </c>
      <c r="R708" s="260">
        <f>Q708*H708</f>
        <v>0.44</v>
      </c>
      <c r="S708" s="260">
        <v>0</v>
      </c>
      <c r="T708" s="261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62" t="s">
        <v>788</v>
      </c>
      <c r="AT708" s="262" t="s">
        <v>210</v>
      </c>
      <c r="AU708" s="262" t="s">
        <v>92</v>
      </c>
      <c r="AY708" s="18" t="s">
        <v>198</v>
      </c>
      <c r="BE708" s="154">
        <f>IF(N708="základní",J708,0)</f>
        <v>0</v>
      </c>
      <c r="BF708" s="154">
        <f>IF(N708="snížená",J708,0)</f>
        <v>0</v>
      </c>
      <c r="BG708" s="154">
        <f>IF(N708="zákl. přenesená",J708,0)</f>
        <v>0</v>
      </c>
      <c r="BH708" s="154">
        <f>IF(N708="sníž. přenesená",J708,0)</f>
        <v>0</v>
      </c>
      <c r="BI708" s="154">
        <f>IF(N708="nulová",J708,0)</f>
        <v>0</v>
      </c>
      <c r="BJ708" s="18" t="s">
        <v>90</v>
      </c>
      <c r="BK708" s="154">
        <f>ROUND(I708*H708,2)</f>
        <v>0</v>
      </c>
      <c r="BL708" s="18" t="s">
        <v>373</v>
      </c>
      <c r="BM708" s="262" t="s">
        <v>1230</v>
      </c>
    </row>
    <row r="709" spans="1:65" s="2" customFormat="1" ht="33" customHeight="1">
      <c r="A709" s="41"/>
      <c r="B709" s="42"/>
      <c r="C709" s="250" t="s">
        <v>1231</v>
      </c>
      <c r="D709" s="250" t="s">
        <v>200</v>
      </c>
      <c r="E709" s="251" t="s">
        <v>1232</v>
      </c>
      <c r="F709" s="252" t="s">
        <v>1233</v>
      </c>
      <c r="G709" s="253" t="s">
        <v>363</v>
      </c>
      <c r="H709" s="254">
        <v>4</v>
      </c>
      <c r="I709" s="255"/>
      <c r="J709" s="256">
        <f>ROUND(I709*H709,2)</f>
        <v>0</v>
      </c>
      <c r="K709" s="257"/>
      <c r="L709" s="44"/>
      <c r="M709" s="258" t="s">
        <v>1</v>
      </c>
      <c r="N709" s="259" t="s">
        <v>47</v>
      </c>
      <c r="O709" s="94"/>
      <c r="P709" s="260">
        <f>O709*H709</f>
        <v>0</v>
      </c>
      <c r="Q709" s="260">
        <v>0</v>
      </c>
      <c r="R709" s="260">
        <f>Q709*H709</f>
        <v>0</v>
      </c>
      <c r="S709" s="260">
        <v>0</v>
      </c>
      <c r="T709" s="261">
        <f>S709*H709</f>
        <v>0</v>
      </c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R709" s="262" t="s">
        <v>373</v>
      </c>
      <c r="AT709" s="262" t="s">
        <v>200</v>
      </c>
      <c r="AU709" s="262" t="s">
        <v>92</v>
      </c>
      <c r="AY709" s="18" t="s">
        <v>198</v>
      </c>
      <c r="BE709" s="154">
        <f>IF(N709="základní",J709,0)</f>
        <v>0</v>
      </c>
      <c r="BF709" s="154">
        <f>IF(N709="snížená",J709,0)</f>
        <v>0</v>
      </c>
      <c r="BG709" s="154">
        <f>IF(N709="zákl. přenesená",J709,0)</f>
        <v>0</v>
      </c>
      <c r="BH709" s="154">
        <f>IF(N709="sníž. přenesená",J709,0)</f>
        <v>0</v>
      </c>
      <c r="BI709" s="154">
        <f>IF(N709="nulová",J709,0)</f>
        <v>0</v>
      </c>
      <c r="BJ709" s="18" t="s">
        <v>90</v>
      </c>
      <c r="BK709" s="154">
        <f>ROUND(I709*H709,2)</f>
        <v>0</v>
      </c>
      <c r="BL709" s="18" t="s">
        <v>373</v>
      </c>
      <c r="BM709" s="262" t="s">
        <v>1234</v>
      </c>
    </row>
    <row r="710" spans="1:51" s="14" customFormat="1" ht="12">
      <c r="A710" s="14"/>
      <c r="B710" s="286"/>
      <c r="C710" s="287"/>
      <c r="D710" s="265" t="s">
        <v>206</v>
      </c>
      <c r="E710" s="288" t="s">
        <v>1</v>
      </c>
      <c r="F710" s="289" t="s">
        <v>1235</v>
      </c>
      <c r="G710" s="287"/>
      <c r="H710" s="288" t="s">
        <v>1</v>
      </c>
      <c r="I710" s="290"/>
      <c r="J710" s="287"/>
      <c r="K710" s="287"/>
      <c r="L710" s="291"/>
      <c r="M710" s="292"/>
      <c r="N710" s="293"/>
      <c r="O710" s="293"/>
      <c r="P710" s="293"/>
      <c r="Q710" s="293"/>
      <c r="R710" s="293"/>
      <c r="S710" s="293"/>
      <c r="T710" s="29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95" t="s">
        <v>206</v>
      </c>
      <c r="AU710" s="295" t="s">
        <v>92</v>
      </c>
      <c r="AV710" s="14" t="s">
        <v>90</v>
      </c>
      <c r="AW710" s="14" t="s">
        <v>35</v>
      </c>
      <c r="AX710" s="14" t="s">
        <v>82</v>
      </c>
      <c r="AY710" s="295" t="s">
        <v>198</v>
      </c>
    </row>
    <row r="711" spans="1:51" s="13" customFormat="1" ht="12">
      <c r="A711" s="13"/>
      <c r="B711" s="263"/>
      <c r="C711" s="264"/>
      <c r="D711" s="265" t="s">
        <v>206</v>
      </c>
      <c r="E711" s="266" t="s">
        <v>1</v>
      </c>
      <c r="F711" s="267" t="s">
        <v>204</v>
      </c>
      <c r="G711" s="264"/>
      <c r="H711" s="268">
        <v>4</v>
      </c>
      <c r="I711" s="269"/>
      <c r="J711" s="264"/>
      <c r="K711" s="264"/>
      <c r="L711" s="270"/>
      <c r="M711" s="271"/>
      <c r="N711" s="272"/>
      <c r="O711" s="272"/>
      <c r="P711" s="272"/>
      <c r="Q711" s="272"/>
      <c r="R711" s="272"/>
      <c r="S711" s="272"/>
      <c r="T711" s="27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74" t="s">
        <v>206</v>
      </c>
      <c r="AU711" s="274" t="s">
        <v>92</v>
      </c>
      <c r="AV711" s="13" t="s">
        <v>92</v>
      </c>
      <c r="AW711" s="13" t="s">
        <v>35</v>
      </c>
      <c r="AX711" s="13" t="s">
        <v>90</v>
      </c>
      <c r="AY711" s="274" t="s">
        <v>198</v>
      </c>
    </row>
    <row r="712" spans="1:65" s="2" customFormat="1" ht="16.5" customHeight="1">
      <c r="A712" s="41"/>
      <c r="B712" s="42"/>
      <c r="C712" s="275" t="s">
        <v>1236</v>
      </c>
      <c r="D712" s="275" t="s">
        <v>210</v>
      </c>
      <c r="E712" s="276" t="s">
        <v>1237</v>
      </c>
      <c r="F712" s="277" t="s">
        <v>1238</v>
      </c>
      <c r="G712" s="278" t="s">
        <v>363</v>
      </c>
      <c r="H712" s="279">
        <v>4</v>
      </c>
      <c r="I712" s="280"/>
      <c r="J712" s="281">
        <f>ROUND(I712*H712,2)</f>
        <v>0</v>
      </c>
      <c r="K712" s="282"/>
      <c r="L712" s="283"/>
      <c r="M712" s="284" t="s">
        <v>1</v>
      </c>
      <c r="N712" s="285" t="s">
        <v>47</v>
      </c>
      <c r="O712" s="94"/>
      <c r="P712" s="260">
        <f>O712*H712</f>
        <v>0</v>
      </c>
      <c r="Q712" s="260">
        <v>0.17</v>
      </c>
      <c r="R712" s="260">
        <f>Q712*H712</f>
        <v>0.68</v>
      </c>
      <c r="S712" s="260">
        <v>0</v>
      </c>
      <c r="T712" s="261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62" t="s">
        <v>788</v>
      </c>
      <c r="AT712" s="262" t="s">
        <v>210</v>
      </c>
      <c r="AU712" s="262" t="s">
        <v>92</v>
      </c>
      <c r="AY712" s="18" t="s">
        <v>198</v>
      </c>
      <c r="BE712" s="154">
        <f>IF(N712="základní",J712,0)</f>
        <v>0</v>
      </c>
      <c r="BF712" s="154">
        <f>IF(N712="snížená",J712,0)</f>
        <v>0</v>
      </c>
      <c r="BG712" s="154">
        <f>IF(N712="zákl. přenesená",J712,0)</f>
        <v>0</v>
      </c>
      <c r="BH712" s="154">
        <f>IF(N712="sníž. přenesená",J712,0)</f>
        <v>0</v>
      </c>
      <c r="BI712" s="154">
        <f>IF(N712="nulová",J712,0)</f>
        <v>0</v>
      </c>
      <c r="BJ712" s="18" t="s">
        <v>90</v>
      </c>
      <c r="BK712" s="154">
        <f>ROUND(I712*H712,2)</f>
        <v>0</v>
      </c>
      <c r="BL712" s="18" t="s">
        <v>373</v>
      </c>
      <c r="BM712" s="262" t="s">
        <v>1239</v>
      </c>
    </row>
    <row r="713" spans="1:65" s="2" customFormat="1" ht="24.15" customHeight="1">
      <c r="A713" s="41"/>
      <c r="B713" s="42"/>
      <c r="C713" s="250" t="s">
        <v>1240</v>
      </c>
      <c r="D713" s="250" t="s">
        <v>200</v>
      </c>
      <c r="E713" s="251" t="s">
        <v>1241</v>
      </c>
      <c r="F713" s="252" t="s">
        <v>1242</v>
      </c>
      <c r="G713" s="253" t="s">
        <v>363</v>
      </c>
      <c r="H713" s="254">
        <v>1</v>
      </c>
      <c r="I713" s="255"/>
      <c r="J713" s="256">
        <f>ROUND(I713*H713,2)</f>
        <v>0</v>
      </c>
      <c r="K713" s="257"/>
      <c r="L713" s="44"/>
      <c r="M713" s="258" t="s">
        <v>1</v>
      </c>
      <c r="N713" s="259" t="s">
        <v>47</v>
      </c>
      <c r="O713" s="94"/>
      <c r="P713" s="260">
        <f>O713*H713</f>
        <v>0</v>
      </c>
      <c r="Q713" s="260">
        <v>0.00092</v>
      </c>
      <c r="R713" s="260">
        <f>Q713*H713</f>
        <v>0.00092</v>
      </c>
      <c r="S713" s="260">
        <v>0</v>
      </c>
      <c r="T713" s="261">
        <f>S713*H713</f>
        <v>0</v>
      </c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R713" s="262" t="s">
        <v>373</v>
      </c>
      <c r="AT713" s="262" t="s">
        <v>200</v>
      </c>
      <c r="AU713" s="262" t="s">
        <v>92</v>
      </c>
      <c r="AY713" s="18" t="s">
        <v>198</v>
      </c>
      <c r="BE713" s="154">
        <f>IF(N713="základní",J713,0)</f>
        <v>0</v>
      </c>
      <c r="BF713" s="154">
        <f>IF(N713="snížená",J713,0)</f>
        <v>0</v>
      </c>
      <c r="BG713" s="154">
        <f>IF(N713="zákl. přenesená",J713,0)</f>
        <v>0</v>
      </c>
      <c r="BH713" s="154">
        <f>IF(N713="sníž. přenesená",J713,0)</f>
        <v>0</v>
      </c>
      <c r="BI713" s="154">
        <f>IF(N713="nulová",J713,0)</f>
        <v>0</v>
      </c>
      <c r="BJ713" s="18" t="s">
        <v>90</v>
      </c>
      <c r="BK713" s="154">
        <f>ROUND(I713*H713,2)</f>
        <v>0</v>
      </c>
      <c r="BL713" s="18" t="s">
        <v>373</v>
      </c>
      <c r="BM713" s="262" t="s">
        <v>1243</v>
      </c>
    </row>
    <row r="714" spans="1:51" s="14" customFormat="1" ht="12">
      <c r="A714" s="14"/>
      <c r="B714" s="286"/>
      <c r="C714" s="287"/>
      <c r="D714" s="265" t="s">
        <v>206</v>
      </c>
      <c r="E714" s="288" t="s">
        <v>1</v>
      </c>
      <c r="F714" s="289" t="s">
        <v>1244</v>
      </c>
      <c r="G714" s="287"/>
      <c r="H714" s="288" t="s">
        <v>1</v>
      </c>
      <c r="I714" s="290"/>
      <c r="J714" s="287"/>
      <c r="K714" s="287"/>
      <c r="L714" s="291"/>
      <c r="M714" s="292"/>
      <c r="N714" s="293"/>
      <c r="O714" s="293"/>
      <c r="P714" s="293"/>
      <c r="Q714" s="293"/>
      <c r="R714" s="293"/>
      <c r="S714" s="293"/>
      <c r="T714" s="29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95" t="s">
        <v>206</v>
      </c>
      <c r="AU714" s="295" t="s">
        <v>92</v>
      </c>
      <c r="AV714" s="14" t="s">
        <v>90</v>
      </c>
      <c r="AW714" s="14" t="s">
        <v>35</v>
      </c>
      <c r="AX714" s="14" t="s">
        <v>82</v>
      </c>
      <c r="AY714" s="295" t="s">
        <v>198</v>
      </c>
    </row>
    <row r="715" spans="1:51" s="13" customFormat="1" ht="12">
      <c r="A715" s="13"/>
      <c r="B715" s="263"/>
      <c r="C715" s="264"/>
      <c r="D715" s="265" t="s">
        <v>206</v>
      </c>
      <c r="E715" s="266" t="s">
        <v>1</v>
      </c>
      <c r="F715" s="267" t="s">
        <v>90</v>
      </c>
      <c r="G715" s="264"/>
      <c r="H715" s="268">
        <v>1</v>
      </c>
      <c r="I715" s="269"/>
      <c r="J715" s="264"/>
      <c r="K715" s="264"/>
      <c r="L715" s="270"/>
      <c r="M715" s="271"/>
      <c r="N715" s="272"/>
      <c r="O715" s="272"/>
      <c r="P715" s="272"/>
      <c r="Q715" s="272"/>
      <c r="R715" s="272"/>
      <c r="S715" s="272"/>
      <c r="T715" s="27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74" t="s">
        <v>206</v>
      </c>
      <c r="AU715" s="274" t="s">
        <v>92</v>
      </c>
      <c r="AV715" s="13" t="s">
        <v>92</v>
      </c>
      <c r="AW715" s="13" t="s">
        <v>35</v>
      </c>
      <c r="AX715" s="13" t="s">
        <v>90</v>
      </c>
      <c r="AY715" s="274" t="s">
        <v>198</v>
      </c>
    </row>
    <row r="716" spans="1:65" s="2" customFormat="1" ht="24.15" customHeight="1">
      <c r="A716" s="41"/>
      <c r="B716" s="42"/>
      <c r="C716" s="275" t="s">
        <v>1245</v>
      </c>
      <c r="D716" s="275" t="s">
        <v>210</v>
      </c>
      <c r="E716" s="276" t="s">
        <v>1246</v>
      </c>
      <c r="F716" s="277" t="s">
        <v>1247</v>
      </c>
      <c r="G716" s="278" t="s">
        <v>203</v>
      </c>
      <c r="H716" s="279">
        <v>2.226</v>
      </c>
      <c r="I716" s="280"/>
      <c r="J716" s="281">
        <f>ROUND(I716*H716,2)</f>
        <v>0</v>
      </c>
      <c r="K716" s="282"/>
      <c r="L716" s="283"/>
      <c r="M716" s="284" t="s">
        <v>1</v>
      </c>
      <c r="N716" s="285" t="s">
        <v>47</v>
      </c>
      <c r="O716" s="94"/>
      <c r="P716" s="260">
        <f>O716*H716</f>
        <v>0</v>
      </c>
      <c r="Q716" s="260">
        <v>0.03388</v>
      </c>
      <c r="R716" s="260">
        <f>Q716*H716</f>
        <v>0.07541688</v>
      </c>
      <c r="S716" s="260">
        <v>0</v>
      </c>
      <c r="T716" s="261">
        <f>S716*H716</f>
        <v>0</v>
      </c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R716" s="262" t="s">
        <v>788</v>
      </c>
      <c r="AT716" s="262" t="s">
        <v>210</v>
      </c>
      <c r="AU716" s="262" t="s">
        <v>92</v>
      </c>
      <c r="AY716" s="18" t="s">
        <v>198</v>
      </c>
      <c r="BE716" s="154">
        <f>IF(N716="základní",J716,0)</f>
        <v>0</v>
      </c>
      <c r="BF716" s="154">
        <f>IF(N716="snížená",J716,0)</f>
        <v>0</v>
      </c>
      <c r="BG716" s="154">
        <f>IF(N716="zákl. přenesená",J716,0)</f>
        <v>0</v>
      </c>
      <c r="BH716" s="154">
        <f>IF(N716="sníž. přenesená",J716,0)</f>
        <v>0</v>
      </c>
      <c r="BI716" s="154">
        <f>IF(N716="nulová",J716,0)</f>
        <v>0</v>
      </c>
      <c r="BJ716" s="18" t="s">
        <v>90</v>
      </c>
      <c r="BK716" s="154">
        <f>ROUND(I716*H716,2)</f>
        <v>0</v>
      </c>
      <c r="BL716" s="18" t="s">
        <v>373</v>
      </c>
      <c r="BM716" s="262" t="s">
        <v>1248</v>
      </c>
    </row>
    <row r="717" spans="1:51" s="13" customFormat="1" ht="12">
      <c r="A717" s="13"/>
      <c r="B717" s="263"/>
      <c r="C717" s="264"/>
      <c r="D717" s="265" t="s">
        <v>206</v>
      </c>
      <c r="E717" s="266" t="s">
        <v>1</v>
      </c>
      <c r="F717" s="267" t="s">
        <v>1249</v>
      </c>
      <c r="G717" s="264"/>
      <c r="H717" s="268">
        <v>2.226</v>
      </c>
      <c r="I717" s="269"/>
      <c r="J717" s="264"/>
      <c r="K717" s="264"/>
      <c r="L717" s="270"/>
      <c r="M717" s="271"/>
      <c r="N717" s="272"/>
      <c r="O717" s="272"/>
      <c r="P717" s="272"/>
      <c r="Q717" s="272"/>
      <c r="R717" s="272"/>
      <c r="S717" s="272"/>
      <c r="T717" s="27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74" t="s">
        <v>206</v>
      </c>
      <c r="AU717" s="274" t="s">
        <v>92</v>
      </c>
      <c r="AV717" s="13" t="s">
        <v>92</v>
      </c>
      <c r="AW717" s="13" t="s">
        <v>35</v>
      </c>
      <c r="AX717" s="13" t="s">
        <v>90</v>
      </c>
      <c r="AY717" s="274" t="s">
        <v>198</v>
      </c>
    </row>
    <row r="718" spans="1:65" s="2" customFormat="1" ht="24.15" customHeight="1">
      <c r="A718" s="41"/>
      <c r="B718" s="42"/>
      <c r="C718" s="250" t="s">
        <v>1250</v>
      </c>
      <c r="D718" s="250" t="s">
        <v>200</v>
      </c>
      <c r="E718" s="251" t="s">
        <v>1251</v>
      </c>
      <c r="F718" s="252" t="s">
        <v>1252</v>
      </c>
      <c r="G718" s="253" t="s">
        <v>363</v>
      </c>
      <c r="H718" s="254">
        <v>3</v>
      </c>
      <c r="I718" s="255"/>
      <c r="J718" s="256">
        <f>ROUND(I718*H718,2)</f>
        <v>0</v>
      </c>
      <c r="K718" s="257"/>
      <c r="L718" s="44"/>
      <c r="M718" s="258" t="s">
        <v>1</v>
      </c>
      <c r="N718" s="259" t="s">
        <v>47</v>
      </c>
      <c r="O718" s="94"/>
      <c r="P718" s="260">
        <f>O718*H718</f>
        <v>0</v>
      </c>
      <c r="Q718" s="260">
        <v>0</v>
      </c>
      <c r="R718" s="260">
        <f>Q718*H718</f>
        <v>0</v>
      </c>
      <c r="S718" s="260">
        <v>0</v>
      </c>
      <c r="T718" s="261">
        <f>S718*H718</f>
        <v>0</v>
      </c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R718" s="262" t="s">
        <v>373</v>
      </c>
      <c r="AT718" s="262" t="s">
        <v>200</v>
      </c>
      <c r="AU718" s="262" t="s">
        <v>92</v>
      </c>
      <c r="AY718" s="18" t="s">
        <v>198</v>
      </c>
      <c r="BE718" s="154">
        <f>IF(N718="základní",J718,0)</f>
        <v>0</v>
      </c>
      <c r="BF718" s="154">
        <f>IF(N718="snížená",J718,0)</f>
        <v>0</v>
      </c>
      <c r="BG718" s="154">
        <f>IF(N718="zákl. přenesená",J718,0)</f>
        <v>0</v>
      </c>
      <c r="BH718" s="154">
        <f>IF(N718="sníž. přenesená",J718,0)</f>
        <v>0</v>
      </c>
      <c r="BI718" s="154">
        <f>IF(N718="nulová",J718,0)</f>
        <v>0</v>
      </c>
      <c r="BJ718" s="18" t="s">
        <v>90</v>
      </c>
      <c r="BK718" s="154">
        <f>ROUND(I718*H718,2)</f>
        <v>0</v>
      </c>
      <c r="BL718" s="18" t="s">
        <v>373</v>
      </c>
      <c r="BM718" s="262" t="s">
        <v>1253</v>
      </c>
    </row>
    <row r="719" spans="1:51" s="14" customFormat="1" ht="12">
      <c r="A719" s="14"/>
      <c r="B719" s="286"/>
      <c r="C719" s="287"/>
      <c r="D719" s="265" t="s">
        <v>206</v>
      </c>
      <c r="E719" s="288" t="s">
        <v>1</v>
      </c>
      <c r="F719" s="289" t="s">
        <v>1217</v>
      </c>
      <c r="G719" s="287"/>
      <c r="H719" s="288" t="s">
        <v>1</v>
      </c>
      <c r="I719" s="290"/>
      <c r="J719" s="287"/>
      <c r="K719" s="287"/>
      <c r="L719" s="291"/>
      <c r="M719" s="292"/>
      <c r="N719" s="293"/>
      <c r="O719" s="293"/>
      <c r="P719" s="293"/>
      <c r="Q719" s="293"/>
      <c r="R719" s="293"/>
      <c r="S719" s="293"/>
      <c r="T719" s="29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95" t="s">
        <v>206</v>
      </c>
      <c r="AU719" s="295" t="s">
        <v>92</v>
      </c>
      <c r="AV719" s="14" t="s">
        <v>90</v>
      </c>
      <c r="AW719" s="14" t="s">
        <v>35</v>
      </c>
      <c r="AX719" s="14" t="s">
        <v>82</v>
      </c>
      <c r="AY719" s="295" t="s">
        <v>198</v>
      </c>
    </row>
    <row r="720" spans="1:51" s="13" customFormat="1" ht="12">
      <c r="A720" s="13"/>
      <c r="B720" s="263"/>
      <c r="C720" s="264"/>
      <c r="D720" s="265" t="s">
        <v>206</v>
      </c>
      <c r="E720" s="266" t="s">
        <v>1</v>
      </c>
      <c r="F720" s="267" t="s">
        <v>281</v>
      </c>
      <c r="G720" s="264"/>
      <c r="H720" s="268">
        <v>3</v>
      </c>
      <c r="I720" s="269"/>
      <c r="J720" s="264"/>
      <c r="K720" s="264"/>
      <c r="L720" s="270"/>
      <c r="M720" s="271"/>
      <c r="N720" s="272"/>
      <c r="O720" s="272"/>
      <c r="P720" s="272"/>
      <c r="Q720" s="272"/>
      <c r="R720" s="272"/>
      <c r="S720" s="272"/>
      <c r="T720" s="27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74" t="s">
        <v>206</v>
      </c>
      <c r="AU720" s="274" t="s">
        <v>92</v>
      </c>
      <c r="AV720" s="13" t="s">
        <v>92</v>
      </c>
      <c r="AW720" s="13" t="s">
        <v>35</v>
      </c>
      <c r="AX720" s="13" t="s">
        <v>90</v>
      </c>
      <c r="AY720" s="274" t="s">
        <v>198</v>
      </c>
    </row>
    <row r="721" spans="1:65" s="2" customFormat="1" ht="16.5" customHeight="1">
      <c r="A721" s="41"/>
      <c r="B721" s="42"/>
      <c r="C721" s="275" t="s">
        <v>1254</v>
      </c>
      <c r="D721" s="275" t="s">
        <v>210</v>
      </c>
      <c r="E721" s="276" t="s">
        <v>1255</v>
      </c>
      <c r="F721" s="277" t="s">
        <v>1256</v>
      </c>
      <c r="G721" s="278" t="s">
        <v>363</v>
      </c>
      <c r="H721" s="279">
        <v>3</v>
      </c>
      <c r="I721" s="280"/>
      <c r="J721" s="281">
        <f>ROUND(I721*H721,2)</f>
        <v>0</v>
      </c>
      <c r="K721" s="282"/>
      <c r="L721" s="283"/>
      <c r="M721" s="284" t="s">
        <v>1</v>
      </c>
      <c r="N721" s="285" t="s">
        <v>47</v>
      </c>
      <c r="O721" s="94"/>
      <c r="P721" s="260">
        <f>O721*H721</f>
        <v>0</v>
      </c>
      <c r="Q721" s="260">
        <v>0</v>
      </c>
      <c r="R721" s="260">
        <f>Q721*H721</f>
        <v>0</v>
      </c>
      <c r="S721" s="260">
        <v>0</v>
      </c>
      <c r="T721" s="261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62" t="s">
        <v>788</v>
      </c>
      <c r="AT721" s="262" t="s">
        <v>210</v>
      </c>
      <c r="AU721" s="262" t="s">
        <v>92</v>
      </c>
      <c r="AY721" s="18" t="s">
        <v>198</v>
      </c>
      <c r="BE721" s="154">
        <f>IF(N721="základní",J721,0)</f>
        <v>0</v>
      </c>
      <c r="BF721" s="154">
        <f>IF(N721="snížená",J721,0)</f>
        <v>0</v>
      </c>
      <c r="BG721" s="154">
        <f>IF(N721="zákl. přenesená",J721,0)</f>
        <v>0</v>
      </c>
      <c r="BH721" s="154">
        <f>IF(N721="sníž. přenesená",J721,0)</f>
        <v>0</v>
      </c>
      <c r="BI721" s="154">
        <f>IF(N721="nulová",J721,0)</f>
        <v>0</v>
      </c>
      <c r="BJ721" s="18" t="s">
        <v>90</v>
      </c>
      <c r="BK721" s="154">
        <f>ROUND(I721*H721,2)</f>
        <v>0</v>
      </c>
      <c r="BL721" s="18" t="s">
        <v>373</v>
      </c>
      <c r="BM721" s="262" t="s">
        <v>1257</v>
      </c>
    </row>
    <row r="722" spans="1:65" s="2" customFormat="1" ht="21.75" customHeight="1">
      <c r="A722" s="41"/>
      <c r="B722" s="42"/>
      <c r="C722" s="250" t="s">
        <v>1258</v>
      </c>
      <c r="D722" s="250" t="s">
        <v>200</v>
      </c>
      <c r="E722" s="251" t="s">
        <v>1259</v>
      </c>
      <c r="F722" s="252" t="s">
        <v>1260</v>
      </c>
      <c r="G722" s="253" t="s">
        <v>363</v>
      </c>
      <c r="H722" s="254">
        <v>8</v>
      </c>
      <c r="I722" s="255"/>
      <c r="J722" s="256">
        <f>ROUND(I722*H722,2)</f>
        <v>0</v>
      </c>
      <c r="K722" s="257"/>
      <c r="L722" s="44"/>
      <c r="M722" s="258" t="s">
        <v>1</v>
      </c>
      <c r="N722" s="259" t="s">
        <v>47</v>
      </c>
      <c r="O722" s="94"/>
      <c r="P722" s="260">
        <f>O722*H722</f>
        <v>0</v>
      </c>
      <c r="Q722" s="260">
        <v>0</v>
      </c>
      <c r="R722" s="260">
        <f>Q722*H722</f>
        <v>0</v>
      </c>
      <c r="S722" s="260">
        <v>0</v>
      </c>
      <c r="T722" s="261">
        <f>S722*H722</f>
        <v>0</v>
      </c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R722" s="262" t="s">
        <v>373</v>
      </c>
      <c r="AT722" s="262" t="s">
        <v>200</v>
      </c>
      <c r="AU722" s="262" t="s">
        <v>92</v>
      </c>
      <c r="AY722" s="18" t="s">
        <v>198</v>
      </c>
      <c r="BE722" s="154">
        <f>IF(N722="základní",J722,0)</f>
        <v>0</v>
      </c>
      <c r="BF722" s="154">
        <f>IF(N722="snížená",J722,0)</f>
        <v>0</v>
      </c>
      <c r="BG722" s="154">
        <f>IF(N722="zákl. přenesená",J722,0)</f>
        <v>0</v>
      </c>
      <c r="BH722" s="154">
        <f>IF(N722="sníž. přenesená",J722,0)</f>
        <v>0</v>
      </c>
      <c r="BI722" s="154">
        <f>IF(N722="nulová",J722,0)</f>
        <v>0</v>
      </c>
      <c r="BJ722" s="18" t="s">
        <v>90</v>
      </c>
      <c r="BK722" s="154">
        <f>ROUND(I722*H722,2)</f>
        <v>0</v>
      </c>
      <c r="BL722" s="18" t="s">
        <v>373</v>
      </c>
      <c r="BM722" s="262" t="s">
        <v>1261</v>
      </c>
    </row>
    <row r="723" spans="1:65" s="2" customFormat="1" ht="16.5" customHeight="1">
      <c r="A723" s="41"/>
      <c r="B723" s="42"/>
      <c r="C723" s="275" t="s">
        <v>1262</v>
      </c>
      <c r="D723" s="275" t="s">
        <v>210</v>
      </c>
      <c r="E723" s="276" t="s">
        <v>1263</v>
      </c>
      <c r="F723" s="277" t="s">
        <v>1264</v>
      </c>
      <c r="G723" s="278" t="s">
        <v>363</v>
      </c>
      <c r="H723" s="279">
        <v>8</v>
      </c>
      <c r="I723" s="280"/>
      <c r="J723" s="281">
        <f>ROUND(I723*H723,2)</f>
        <v>0</v>
      </c>
      <c r="K723" s="282"/>
      <c r="L723" s="283"/>
      <c r="M723" s="284" t="s">
        <v>1</v>
      </c>
      <c r="N723" s="285" t="s">
        <v>47</v>
      </c>
      <c r="O723" s="94"/>
      <c r="P723" s="260">
        <f>O723*H723</f>
        <v>0</v>
      </c>
      <c r="Q723" s="260">
        <v>0.0022</v>
      </c>
      <c r="R723" s="260">
        <f>Q723*H723</f>
        <v>0.0176</v>
      </c>
      <c r="S723" s="260">
        <v>0</v>
      </c>
      <c r="T723" s="261">
        <f>S723*H723</f>
        <v>0</v>
      </c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R723" s="262" t="s">
        <v>788</v>
      </c>
      <c r="AT723" s="262" t="s">
        <v>210</v>
      </c>
      <c r="AU723" s="262" t="s">
        <v>92</v>
      </c>
      <c r="AY723" s="18" t="s">
        <v>198</v>
      </c>
      <c r="BE723" s="154">
        <f>IF(N723="základní",J723,0)</f>
        <v>0</v>
      </c>
      <c r="BF723" s="154">
        <f>IF(N723="snížená",J723,0)</f>
        <v>0</v>
      </c>
      <c r="BG723" s="154">
        <f>IF(N723="zákl. přenesená",J723,0)</f>
        <v>0</v>
      </c>
      <c r="BH723" s="154">
        <f>IF(N723="sníž. přenesená",J723,0)</f>
        <v>0</v>
      </c>
      <c r="BI723" s="154">
        <f>IF(N723="nulová",J723,0)</f>
        <v>0</v>
      </c>
      <c r="BJ723" s="18" t="s">
        <v>90</v>
      </c>
      <c r="BK723" s="154">
        <f>ROUND(I723*H723,2)</f>
        <v>0</v>
      </c>
      <c r="BL723" s="18" t="s">
        <v>373</v>
      </c>
      <c r="BM723" s="262" t="s">
        <v>1265</v>
      </c>
    </row>
    <row r="724" spans="1:65" s="2" customFormat="1" ht="24.15" customHeight="1">
      <c r="A724" s="41"/>
      <c r="B724" s="42"/>
      <c r="C724" s="250" t="s">
        <v>1266</v>
      </c>
      <c r="D724" s="250" t="s">
        <v>200</v>
      </c>
      <c r="E724" s="251" t="s">
        <v>1267</v>
      </c>
      <c r="F724" s="252" t="s">
        <v>1268</v>
      </c>
      <c r="G724" s="253" t="s">
        <v>363</v>
      </c>
      <c r="H724" s="254">
        <v>8</v>
      </c>
      <c r="I724" s="255"/>
      <c r="J724" s="256">
        <f>ROUND(I724*H724,2)</f>
        <v>0</v>
      </c>
      <c r="K724" s="257"/>
      <c r="L724" s="44"/>
      <c r="M724" s="258" t="s">
        <v>1</v>
      </c>
      <c r="N724" s="259" t="s">
        <v>47</v>
      </c>
      <c r="O724" s="94"/>
      <c r="P724" s="260">
        <f>O724*H724</f>
        <v>0</v>
      </c>
      <c r="Q724" s="260">
        <v>0</v>
      </c>
      <c r="R724" s="260">
        <f>Q724*H724</f>
        <v>0</v>
      </c>
      <c r="S724" s="260">
        <v>0</v>
      </c>
      <c r="T724" s="261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62" t="s">
        <v>373</v>
      </c>
      <c r="AT724" s="262" t="s">
        <v>200</v>
      </c>
      <c r="AU724" s="262" t="s">
        <v>92</v>
      </c>
      <c r="AY724" s="18" t="s">
        <v>198</v>
      </c>
      <c r="BE724" s="154">
        <f>IF(N724="základní",J724,0)</f>
        <v>0</v>
      </c>
      <c r="BF724" s="154">
        <f>IF(N724="snížená",J724,0)</f>
        <v>0</v>
      </c>
      <c r="BG724" s="154">
        <f>IF(N724="zákl. přenesená",J724,0)</f>
        <v>0</v>
      </c>
      <c r="BH724" s="154">
        <f>IF(N724="sníž. přenesená",J724,0)</f>
        <v>0</v>
      </c>
      <c r="BI724" s="154">
        <f>IF(N724="nulová",J724,0)</f>
        <v>0</v>
      </c>
      <c r="BJ724" s="18" t="s">
        <v>90</v>
      </c>
      <c r="BK724" s="154">
        <f>ROUND(I724*H724,2)</f>
        <v>0</v>
      </c>
      <c r="BL724" s="18" t="s">
        <v>373</v>
      </c>
      <c r="BM724" s="262" t="s">
        <v>1269</v>
      </c>
    </row>
    <row r="725" spans="1:65" s="2" customFormat="1" ht="16.5" customHeight="1">
      <c r="A725" s="41"/>
      <c r="B725" s="42"/>
      <c r="C725" s="275" t="s">
        <v>1270</v>
      </c>
      <c r="D725" s="275" t="s">
        <v>210</v>
      </c>
      <c r="E725" s="276" t="s">
        <v>1271</v>
      </c>
      <c r="F725" s="277" t="s">
        <v>1272</v>
      </c>
      <c r="G725" s="278" t="s">
        <v>363</v>
      </c>
      <c r="H725" s="279">
        <v>8</v>
      </c>
      <c r="I725" s="280"/>
      <c r="J725" s="281">
        <f>ROUND(I725*H725,2)</f>
        <v>0</v>
      </c>
      <c r="K725" s="282"/>
      <c r="L725" s="283"/>
      <c r="M725" s="284" t="s">
        <v>1</v>
      </c>
      <c r="N725" s="285" t="s">
        <v>47</v>
      </c>
      <c r="O725" s="94"/>
      <c r="P725" s="260">
        <f>O725*H725</f>
        <v>0</v>
      </c>
      <c r="Q725" s="260">
        <v>0.0022</v>
      </c>
      <c r="R725" s="260">
        <f>Q725*H725</f>
        <v>0.0176</v>
      </c>
      <c r="S725" s="260">
        <v>0</v>
      </c>
      <c r="T725" s="261">
        <f>S725*H725</f>
        <v>0</v>
      </c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R725" s="262" t="s">
        <v>788</v>
      </c>
      <c r="AT725" s="262" t="s">
        <v>210</v>
      </c>
      <c r="AU725" s="262" t="s">
        <v>92</v>
      </c>
      <c r="AY725" s="18" t="s">
        <v>198</v>
      </c>
      <c r="BE725" s="154">
        <f>IF(N725="základní",J725,0)</f>
        <v>0</v>
      </c>
      <c r="BF725" s="154">
        <f>IF(N725="snížená",J725,0)</f>
        <v>0</v>
      </c>
      <c r="BG725" s="154">
        <f>IF(N725="zákl. přenesená",J725,0)</f>
        <v>0</v>
      </c>
      <c r="BH725" s="154">
        <f>IF(N725="sníž. přenesená",J725,0)</f>
        <v>0</v>
      </c>
      <c r="BI725" s="154">
        <f>IF(N725="nulová",J725,0)</f>
        <v>0</v>
      </c>
      <c r="BJ725" s="18" t="s">
        <v>90</v>
      </c>
      <c r="BK725" s="154">
        <f>ROUND(I725*H725,2)</f>
        <v>0</v>
      </c>
      <c r="BL725" s="18" t="s">
        <v>373</v>
      </c>
      <c r="BM725" s="262" t="s">
        <v>1273</v>
      </c>
    </row>
    <row r="726" spans="1:65" s="2" customFormat="1" ht="16.5" customHeight="1">
      <c r="A726" s="41"/>
      <c r="B726" s="42"/>
      <c r="C726" s="250" t="s">
        <v>1274</v>
      </c>
      <c r="D726" s="250" t="s">
        <v>200</v>
      </c>
      <c r="E726" s="251" t="s">
        <v>1275</v>
      </c>
      <c r="F726" s="252" t="s">
        <v>1276</v>
      </c>
      <c r="G726" s="253" t="s">
        <v>363</v>
      </c>
      <c r="H726" s="254">
        <v>3</v>
      </c>
      <c r="I726" s="255"/>
      <c r="J726" s="256">
        <f>ROUND(I726*H726,2)</f>
        <v>0</v>
      </c>
      <c r="K726" s="257"/>
      <c r="L726" s="44"/>
      <c r="M726" s="258" t="s">
        <v>1</v>
      </c>
      <c r="N726" s="259" t="s">
        <v>47</v>
      </c>
      <c r="O726" s="94"/>
      <c r="P726" s="260">
        <f>O726*H726</f>
        <v>0</v>
      </c>
      <c r="Q726" s="260">
        <v>0</v>
      </c>
      <c r="R726" s="260">
        <f>Q726*H726</f>
        <v>0</v>
      </c>
      <c r="S726" s="260">
        <v>0</v>
      </c>
      <c r="T726" s="261">
        <f>S726*H726</f>
        <v>0</v>
      </c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R726" s="262" t="s">
        <v>373</v>
      </c>
      <c r="AT726" s="262" t="s">
        <v>200</v>
      </c>
      <c r="AU726" s="262" t="s">
        <v>92</v>
      </c>
      <c r="AY726" s="18" t="s">
        <v>198</v>
      </c>
      <c r="BE726" s="154">
        <f>IF(N726="základní",J726,0)</f>
        <v>0</v>
      </c>
      <c r="BF726" s="154">
        <f>IF(N726="snížená",J726,0)</f>
        <v>0</v>
      </c>
      <c r="BG726" s="154">
        <f>IF(N726="zákl. přenesená",J726,0)</f>
        <v>0</v>
      </c>
      <c r="BH726" s="154">
        <f>IF(N726="sníž. přenesená",J726,0)</f>
        <v>0</v>
      </c>
      <c r="BI726" s="154">
        <f>IF(N726="nulová",J726,0)</f>
        <v>0</v>
      </c>
      <c r="BJ726" s="18" t="s">
        <v>90</v>
      </c>
      <c r="BK726" s="154">
        <f>ROUND(I726*H726,2)</f>
        <v>0</v>
      </c>
      <c r="BL726" s="18" t="s">
        <v>373</v>
      </c>
      <c r="BM726" s="262" t="s">
        <v>1277</v>
      </c>
    </row>
    <row r="727" spans="1:65" s="2" customFormat="1" ht="16.5" customHeight="1">
      <c r="A727" s="41"/>
      <c r="B727" s="42"/>
      <c r="C727" s="275" t="s">
        <v>1278</v>
      </c>
      <c r="D727" s="275" t="s">
        <v>210</v>
      </c>
      <c r="E727" s="276" t="s">
        <v>1279</v>
      </c>
      <c r="F727" s="277" t="s">
        <v>1280</v>
      </c>
      <c r="G727" s="278" t="s">
        <v>363</v>
      </c>
      <c r="H727" s="279">
        <v>8</v>
      </c>
      <c r="I727" s="280"/>
      <c r="J727" s="281">
        <f>ROUND(I727*H727,2)</f>
        <v>0</v>
      </c>
      <c r="K727" s="282"/>
      <c r="L727" s="283"/>
      <c r="M727" s="284" t="s">
        <v>1</v>
      </c>
      <c r="N727" s="285" t="s">
        <v>47</v>
      </c>
      <c r="O727" s="94"/>
      <c r="P727" s="260">
        <f>O727*H727</f>
        <v>0</v>
      </c>
      <c r="Q727" s="260">
        <v>0</v>
      </c>
      <c r="R727" s="260">
        <f>Q727*H727</f>
        <v>0</v>
      </c>
      <c r="S727" s="260">
        <v>0</v>
      </c>
      <c r="T727" s="261">
        <f>S727*H727</f>
        <v>0</v>
      </c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R727" s="262" t="s">
        <v>788</v>
      </c>
      <c r="AT727" s="262" t="s">
        <v>210</v>
      </c>
      <c r="AU727" s="262" t="s">
        <v>92</v>
      </c>
      <c r="AY727" s="18" t="s">
        <v>198</v>
      </c>
      <c r="BE727" s="154">
        <f>IF(N727="základní",J727,0)</f>
        <v>0</v>
      </c>
      <c r="BF727" s="154">
        <f>IF(N727="snížená",J727,0)</f>
        <v>0</v>
      </c>
      <c r="BG727" s="154">
        <f>IF(N727="zákl. přenesená",J727,0)</f>
        <v>0</v>
      </c>
      <c r="BH727" s="154">
        <f>IF(N727="sníž. přenesená",J727,0)</f>
        <v>0</v>
      </c>
      <c r="BI727" s="154">
        <f>IF(N727="nulová",J727,0)</f>
        <v>0</v>
      </c>
      <c r="BJ727" s="18" t="s">
        <v>90</v>
      </c>
      <c r="BK727" s="154">
        <f>ROUND(I727*H727,2)</f>
        <v>0</v>
      </c>
      <c r="BL727" s="18" t="s">
        <v>373</v>
      </c>
      <c r="BM727" s="262" t="s">
        <v>1281</v>
      </c>
    </row>
    <row r="728" spans="1:65" s="2" customFormat="1" ht="24.15" customHeight="1">
      <c r="A728" s="41"/>
      <c r="B728" s="42"/>
      <c r="C728" s="250" t="s">
        <v>1282</v>
      </c>
      <c r="D728" s="250" t="s">
        <v>200</v>
      </c>
      <c r="E728" s="251" t="s">
        <v>1283</v>
      </c>
      <c r="F728" s="252" t="s">
        <v>1284</v>
      </c>
      <c r="G728" s="253" t="s">
        <v>363</v>
      </c>
      <c r="H728" s="254">
        <v>13</v>
      </c>
      <c r="I728" s="255"/>
      <c r="J728" s="256">
        <f>ROUND(I728*H728,2)</f>
        <v>0</v>
      </c>
      <c r="K728" s="257"/>
      <c r="L728" s="44"/>
      <c r="M728" s="258" t="s">
        <v>1</v>
      </c>
      <c r="N728" s="259" t="s">
        <v>47</v>
      </c>
      <c r="O728" s="94"/>
      <c r="P728" s="260">
        <f>O728*H728</f>
        <v>0</v>
      </c>
      <c r="Q728" s="260">
        <v>0</v>
      </c>
      <c r="R728" s="260">
        <f>Q728*H728</f>
        <v>0</v>
      </c>
      <c r="S728" s="260">
        <v>0</v>
      </c>
      <c r="T728" s="261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62" t="s">
        <v>373</v>
      </c>
      <c r="AT728" s="262" t="s">
        <v>200</v>
      </c>
      <c r="AU728" s="262" t="s">
        <v>92</v>
      </c>
      <c r="AY728" s="18" t="s">
        <v>198</v>
      </c>
      <c r="BE728" s="154">
        <f>IF(N728="základní",J728,0)</f>
        <v>0</v>
      </c>
      <c r="BF728" s="154">
        <f>IF(N728="snížená",J728,0)</f>
        <v>0</v>
      </c>
      <c r="BG728" s="154">
        <f>IF(N728="zákl. přenesená",J728,0)</f>
        <v>0</v>
      </c>
      <c r="BH728" s="154">
        <f>IF(N728="sníž. přenesená",J728,0)</f>
        <v>0</v>
      </c>
      <c r="BI728" s="154">
        <f>IF(N728="nulová",J728,0)</f>
        <v>0</v>
      </c>
      <c r="BJ728" s="18" t="s">
        <v>90</v>
      </c>
      <c r="BK728" s="154">
        <f>ROUND(I728*H728,2)</f>
        <v>0</v>
      </c>
      <c r="BL728" s="18" t="s">
        <v>373</v>
      </c>
      <c r="BM728" s="262" t="s">
        <v>1285</v>
      </c>
    </row>
    <row r="729" spans="1:51" s="14" customFormat="1" ht="12">
      <c r="A729" s="14"/>
      <c r="B729" s="286"/>
      <c r="C729" s="287"/>
      <c r="D729" s="265" t="s">
        <v>206</v>
      </c>
      <c r="E729" s="288" t="s">
        <v>1</v>
      </c>
      <c r="F729" s="289" t="s">
        <v>1286</v>
      </c>
      <c r="G729" s="287"/>
      <c r="H729" s="288" t="s">
        <v>1</v>
      </c>
      <c r="I729" s="290"/>
      <c r="J729" s="287"/>
      <c r="K729" s="287"/>
      <c r="L729" s="291"/>
      <c r="M729" s="292"/>
      <c r="N729" s="293"/>
      <c r="O729" s="293"/>
      <c r="P729" s="293"/>
      <c r="Q729" s="293"/>
      <c r="R729" s="293"/>
      <c r="S729" s="293"/>
      <c r="T729" s="29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95" t="s">
        <v>206</v>
      </c>
      <c r="AU729" s="295" t="s">
        <v>92</v>
      </c>
      <c r="AV729" s="14" t="s">
        <v>90</v>
      </c>
      <c r="AW729" s="14" t="s">
        <v>35</v>
      </c>
      <c r="AX729" s="14" t="s">
        <v>82</v>
      </c>
      <c r="AY729" s="295" t="s">
        <v>198</v>
      </c>
    </row>
    <row r="730" spans="1:51" s="13" customFormat="1" ht="12">
      <c r="A730" s="13"/>
      <c r="B730" s="263"/>
      <c r="C730" s="264"/>
      <c r="D730" s="265" t="s">
        <v>206</v>
      </c>
      <c r="E730" s="266" t="s">
        <v>1</v>
      </c>
      <c r="F730" s="267" t="s">
        <v>1287</v>
      </c>
      <c r="G730" s="264"/>
      <c r="H730" s="268">
        <v>13</v>
      </c>
      <c r="I730" s="269"/>
      <c r="J730" s="264"/>
      <c r="K730" s="264"/>
      <c r="L730" s="270"/>
      <c r="M730" s="271"/>
      <c r="N730" s="272"/>
      <c r="O730" s="272"/>
      <c r="P730" s="272"/>
      <c r="Q730" s="272"/>
      <c r="R730" s="272"/>
      <c r="S730" s="272"/>
      <c r="T730" s="27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74" t="s">
        <v>206</v>
      </c>
      <c r="AU730" s="274" t="s">
        <v>92</v>
      </c>
      <c r="AV730" s="13" t="s">
        <v>92</v>
      </c>
      <c r="AW730" s="13" t="s">
        <v>35</v>
      </c>
      <c r="AX730" s="13" t="s">
        <v>90</v>
      </c>
      <c r="AY730" s="274" t="s">
        <v>198</v>
      </c>
    </row>
    <row r="731" spans="1:65" s="2" customFormat="1" ht="24.15" customHeight="1">
      <c r="A731" s="41"/>
      <c r="B731" s="42"/>
      <c r="C731" s="275" t="s">
        <v>1288</v>
      </c>
      <c r="D731" s="275" t="s">
        <v>210</v>
      </c>
      <c r="E731" s="276" t="s">
        <v>1289</v>
      </c>
      <c r="F731" s="277" t="s">
        <v>1290</v>
      </c>
      <c r="G731" s="278" t="s">
        <v>363</v>
      </c>
      <c r="H731" s="279">
        <v>13</v>
      </c>
      <c r="I731" s="280"/>
      <c r="J731" s="281">
        <f>ROUND(I731*H731,2)</f>
        <v>0</v>
      </c>
      <c r="K731" s="282"/>
      <c r="L731" s="283"/>
      <c r="M731" s="284" t="s">
        <v>1</v>
      </c>
      <c r="N731" s="285" t="s">
        <v>47</v>
      </c>
      <c r="O731" s="94"/>
      <c r="P731" s="260">
        <f>O731*H731</f>
        <v>0</v>
      </c>
      <c r="Q731" s="260">
        <v>0</v>
      </c>
      <c r="R731" s="260">
        <f>Q731*H731</f>
        <v>0</v>
      </c>
      <c r="S731" s="260">
        <v>0</v>
      </c>
      <c r="T731" s="261">
        <f>S731*H731</f>
        <v>0</v>
      </c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R731" s="262" t="s">
        <v>788</v>
      </c>
      <c r="AT731" s="262" t="s">
        <v>210</v>
      </c>
      <c r="AU731" s="262" t="s">
        <v>92</v>
      </c>
      <c r="AY731" s="18" t="s">
        <v>198</v>
      </c>
      <c r="BE731" s="154">
        <f>IF(N731="základní",J731,0)</f>
        <v>0</v>
      </c>
      <c r="BF731" s="154">
        <f>IF(N731="snížená",J731,0)</f>
        <v>0</v>
      </c>
      <c r="BG731" s="154">
        <f>IF(N731="zákl. přenesená",J731,0)</f>
        <v>0</v>
      </c>
      <c r="BH731" s="154">
        <f>IF(N731="sníž. přenesená",J731,0)</f>
        <v>0</v>
      </c>
      <c r="BI731" s="154">
        <f>IF(N731="nulová",J731,0)</f>
        <v>0</v>
      </c>
      <c r="BJ731" s="18" t="s">
        <v>90</v>
      </c>
      <c r="BK731" s="154">
        <f>ROUND(I731*H731,2)</f>
        <v>0</v>
      </c>
      <c r="BL731" s="18" t="s">
        <v>373</v>
      </c>
      <c r="BM731" s="262" t="s">
        <v>1291</v>
      </c>
    </row>
    <row r="732" spans="1:65" s="2" customFormat="1" ht="24.15" customHeight="1">
      <c r="A732" s="41"/>
      <c r="B732" s="42"/>
      <c r="C732" s="250" t="s">
        <v>1292</v>
      </c>
      <c r="D732" s="250" t="s">
        <v>200</v>
      </c>
      <c r="E732" s="251" t="s">
        <v>1293</v>
      </c>
      <c r="F732" s="252" t="s">
        <v>1294</v>
      </c>
      <c r="G732" s="253" t="s">
        <v>363</v>
      </c>
      <c r="H732" s="254">
        <v>3</v>
      </c>
      <c r="I732" s="255"/>
      <c r="J732" s="256">
        <f>ROUND(I732*H732,2)</f>
        <v>0</v>
      </c>
      <c r="K732" s="257"/>
      <c r="L732" s="44"/>
      <c r="M732" s="258" t="s">
        <v>1</v>
      </c>
      <c r="N732" s="259" t="s">
        <v>47</v>
      </c>
      <c r="O732" s="94"/>
      <c r="P732" s="260">
        <f>O732*H732</f>
        <v>0</v>
      </c>
      <c r="Q732" s="260">
        <v>0.0004</v>
      </c>
      <c r="R732" s="260">
        <f>Q732*H732</f>
        <v>0.0012000000000000001</v>
      </c>
      <c r="S732" s="260">
        <v>0</v>
      </c>
      <c r="T732" s="261">
        <f>S732*H732</f>
        <v>0</v>
      </c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R732" s="262" t="s">
        <v>373</v>
      </c>
      <c r="AT732" s="262" t="s">
        <v>200</v>
      </c>
      <c r="AU732" s="262" t="s">
        <v>92</v>
      </c>
      <c r="AY732" s="18" t="s">
        <v>198</v>
      </c>
      <c r="BE732" s="154">
        <f>IF(N732="základní",J732,0)</f>
        <v>0</v>
      </c>
      <c r="BF732" s="154">
        <f>IF(N732="snížená",J732,0)</f>
        <v>0</v>
      </c>
      <c r="BG732" s="154">
        <f>IF(N732="zákl. přenesená",J732,0)</f>
        <v>0</v>
      </c>
      <c r="BH732" s="154">
        <f>IF(N732="sníž. přenesená",J732,0)</f>
        <v>0</v>
      </c>
      <c r="BI732" s="154">
        <f>IF(N732="nulová",J732,0)</f>
        <v>0</v>
      </c>
      <c r="BJ732" s="18" t="s">
        <v>90</v>
      </c>
      <c r="BK732" s="154">
        <f>ROUND(I732*H732,2)</f>
        <v>0</v>
      </c>
      <c r="BL732" s="18" t="s">
        <v>373</v>
      </c>
      <c r="BM732" s="262" t="s">
        <v>1295</v>
      </c>
    </row>
    <row r="733" spans="1:51" s="14" customFormat="1" ht="12">
      <c r="A733" s="14"/>
      <c r="B733" s="286"/>
      <c r="C733" s="287"/>
      <c r="D733" s="265" t="s">
        <v>206</v>
      </c>
      <c r="E733" s="288" t="s">
        <v>1</v>
      </c>
      <c r="F733" s="289" t="s">
        <v>1217</v>
      </c>
      <c r="G733" s="287"/>
      <c r="H733" s="288" t="s">
        <v>1</v>
      </c>
      <c r="I733" s="290"/>
      <c r="J733" s="287"/>
      <c r="K733" s="287"/>
      <c r="L733" s="291"/>
      <c r="M733" s="292"/>
      <c r="N733" s="293"/>
      <c r="O733" s="293"/>
      <c r="P733" s="293"/>
      <c r="Q733" s="293"/>
      <c r="R733" s="293"/>
      <c r="S733" s="293"/>
      <c r="T733" s="29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95" t="s">
        <v>206</v>
      </c>
      <c r="AU733" s="295" t="s">
        <v>92</v>
      </c>
      <c r="AV733" s="14" t="s">
        <v>90</v>
      </c>
      <c r="AW733" s="14" t="s">
        <v>35</v>
      </c>
      <c r="AX733" s="14" t="s">
        <v>82</v>
      </c>
      <c r="AY733" s="295" t="s">
        <v>198</v>
      </c>
    </row>
    <row r="734" spans="1:51" s="13" customFormat="1" ht="12">
      <c r="A734" s="13"/>
      <c r="B734" s="263"/>
      <c r="C734" s="264"/>
      <c r="D734" s="265" t="s">
        <v>206</v>
      </c>
      <c r="E734" s="266" t="s">
        <v>1</v>
      </c>
      <c r="F734" s="267" t="s">
        <v>1296</v>
      </c>
      <c r="G734" s="264"/>
      <c r="H734" s="268">
        <v>3</v>
      </c>
      <c r="I734" s="269"/>
      <c r="J734" s="264"/>
      <c r="K734" s="264"/>
      <c r="L734" s="270"/>
      <c r="M734" s="271"/>
      <c r="N734" s="272"/>
      <c r="O734" s="272"/>
      <c r="P734" s="272"/>
      <c r="Q734" s="272"/>
      <c r="R734" s="272"/>
      <c r="S734" s="272"/>
      <c r="T734" s="27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74" t="s">
        <v>206</v>
      </c>
      <c r="AU734" s="274" t="s">
        <v>92</v>
      </c>
      <c r="AV734" s="13" t="s">
        <v>92</v>
      </c>
      <c r="AW734" s="13" t="s">
        <v>35</v>
      </c>
      <c r="AX734" s="13" t="s">
        <v>90</v>
      </c>
      <c r="AY734" s="274" t="s">
        <v>198</v>
      </c>
    </row>
    <row r="735" spans="1:65" s="2" customFormat="1" ht="37.8" customHeight="1">
      <c r="A735" s="41"/>
      <c r="B735" s="42"/>
      <c r="C735" s="275" t="s">
        <v>1297</v>
      </c>
      <c r="D735" s="275" t="s">
        <v>210</v>
      </c>
      <c r="E735" s="276" t="s">
        <v>1298</v>
      </c>
      <c r="F735" s="277" t="s">
        <v>1299</v>
      </c>
      <c r="G735" s="278" t="s">
        <v>363</v>
      </c>
      <c r="H735" s="279">
        <v>3</v>
      </c>
      <c r="I735" s="280"/>
      <c r="J735" s="281">
        <f>ROUND(I735*H735,2)</f>
        <v>0</v>
      </c>
      <c r="K735" s="282"/>
      <c r="L735" s="283"/>
      <c r="M735" s="284" t="s">
        <v>1</v>
      </c>
      <c r="N735" s="285" t="s">
        <v>47</v>
      </c>
      <c r="O735" s="94"/>
      <c r="P735" s="260">
        <f>O735*H735</f>
        <v>0</v>
      </c>
      <c r="Q735" s="260">
        <v>0.016</v>
      </c>
      <c r="R735" s="260">
        <f>Q735*H735</f>
        <v>0.048</v>
      </c>
      <c r="S735" s="260">
        <v>0</v>
      </c>
      <c r="T735" s="261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62" t="s">
        <v>788</v>
      </c>
      <c r="AT735" s="262" t="s">
        <v>210</v>
      </c>
      <c r="AU735" s="262" t="s">
        <v>92</v>
      </c>
      <c r="AY735" s="18" t="s">
        <v>198</v>
      </c>
      <c r="BE735" s="154">
        <f>IF(N735="základní",J735,0)</f>
        <v>0</v>
      </c>
      <c r="BF735" s="154">
        <f>IF(N735="snížená",J735,0)</f>
        <v>0</v>
      </c>
      <c r="BG735" s="154">
        <f>IF(N735="zákl. přenesená",J735,0)</f>
        <v>0</v>
      </c>
      <c r="BH735" s="154">
        <f>IF(N735="sníž. přenesená",J735,0)</f>
        <v>0</v>
      </c>
      <c r="BI735" s="154">
        <f>IF(N735="nulová",J735,0)</f>
        <v>0</v>
      </c>
      <c r="BJ735" s="18" t="s">
        <v>90</v>
      </c>
      <c r="BK735" s="154">
        <f>ROUND(I735*H735,2)</f>
        <v>0</v>
      </c>
      <c r="BL735" s="18" t="s">
        <v>373</v>
      </c>
      <c r="BM735" s="262" t="s">
        <v>1300</v>
      </c>
    </row>
    <row r="736" spans="1:65" s="2" customFormat="1" ht="24.15" customHeight="1">
      <c r="A736" s="41"/>
      <c r="B736" s="42"/>
      <c r="C736" s="250" t="s">
        <v>1301</v>
      </c>
      <c r="D736" s="250" t="s">
        <v>200</v>
      </c>
      <c r="E736" s="251" t="s">
        <v>1302</v>
      </c>
      <c r="F736" s="252" t="s">
        <v>1303</v>
      </c>
      <c r="G736" s="253" t="s">
        <v>363</v>
      </c>
      <c r="H736" s="254">
        <v>16</v>
      </c>
      <c r="I736" s="255"/>
      <c r="J736" s="256">
        <f>ROUND(I736*H736,2)</f>
        <v>0</v>
      </c>
      <c r="K736" s="257"/>
      <c r="L736" s="44"/>
      <c r="M736" s="258" t="s">
        <v>1</v>
      </c>
      <c r="N736" s="259" t="s">
        <v>47</v>
      </c>
      <c r="O736" s="94"/>
      <c r="P736" s="260">
        <f>O736*H736</f>
        <v>0</v>
      </c>
      <c r="Q736" s="260">
        <v>0</v>
      </c>
      <c r="R736" s="260">
        <f>Q736*H736</f>
        <v>0</v>
      </c>
      <c r="S736" s="260">
        <v>0</v>
      </c>
      <c r="T736" s="261">
        <f>S736*H736</f>
        <v>0</v>
      </c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R736" s="262" t="s">
        <v>373</v>
      </c>
      <c r="AT736" s="262" t="s">
        <v>200</v>
      </c>
      <c r="AU736" s="262" t="s">
        <v>92</v>
      </c>
      <c r="AY736" s="18" t="s">
        <v>198</v>
      </c>
      <c r="BE736" s="154">
        <f>IF(N736="základní",J736,0)</f>
        <v>0</v>
      </c>
      <c r="BF736" s="154">
        <f>IF(N736="snížená",J736,0)</f>
        <v>0</v>
      </c>
      <c r="BG736" s="154">
        <f>IF(N736="zákl. přenesená",J736,0)</f>
        <v>0</v>
      </c>
      <c r="BH736" s="154">
        <f>IF(N736="sníž. přenesená",J736,0)</f>
        <v>0</v>
      </c>
      <c r="BI736" s="154">
        <f>IF(N736="nulová",J736,0)</f>
        <v>0</v>
      </c>
      <c r="BJ736" s="18" t="s">
        <v>90</v>
      </c>
      <c r="BK736" s="154">
        <f>ROUND(I736*H736,2)</f>
        <v>0</v>
      </c>
      <c r="BL736" s="18" t="s">
        <v>373</v>
      </c>
      <c r="BM736" s="262" t="s">
        <v>1304</v>
      </c>
    </row>
    <row r="737" spans="1:65" s="2" customFormat="1" ht="24.15" customHeight="1">
      <c r="A737" s="41"/>
      <c r="B737" s="42"/>
      <c r="C737" s="250" t="s">
        <v>1305</v>
      </c>
      <c r="D737" s="250" t="s">
        <v>200</v>
      </c>
      <c r="E737" s="251" t="s">
        <v>1306</v>
      </c>
      <c r="F737" s="252" t="s">
        <v>1307</v>
      </c>
      <c r="G737" s="253" t="s">
        <v>219</v>
      </c>
      <c r="H737" s="254">
        <v>13.6</v>
      </c>
      <c r="I737" s="255"/>
      <c r="J737" s="256">
        <f>ROUND(I737*H737,2)</f>
        <v>0</v>
      </c>
      <c r="K737" s="257"/>
      <c r="L737" s="44"/>
      <c r="M737" s="258" t="s">
        <v>1</v>
      </c>
      <c r="N737" s="259" t="s">
        <v>47</v>
      </c>
      <c r="O737" s="94"/>
      <c r="P737" s="260">
        <f>O737*H737</f>
        <v>0</v>
      </c>
      <c r="Q737" s="260">
        <v>0</v>
      </c>
      <c r="R737" s="260">
        <f>Q737*H737</f>
        <v>0</v>
      </c>
      <c r="S737" s="260">
        <v>0</v>
      </c>
      <c r="T737" s="261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62" t="s">
        <v>373</v>
      </c>
      <c r="AT737" s="262" t="s">
        <v>200</v>
      </c>
      <c r="AU737" s="262" t="s">
        <v>92</v>
      </c>
      <c r="AY737" s="18" t="s">
        <v>198</v>
      </c>
      <c r="BE737" s="154">
        <f>IF(N737="základní",J737,0)</f>
        <v>0</v>
      </c>
      <c r="BF737" s="154">
        <f>IF(N737="snížená",J737,0)</f>
        <v>0</v>
      </c>
      <c r="BG737" s="154">
        <f>IF(N737="zákl. přenesená",J737,0)</f>
        <v>0</v>
      </c>
      <c r="BH737" s="154">
        <f>IF(N737="sníž. přenesená",J737,0)</f>
        <v>0</v>
      </c>
      <c r="BI737" s="154">
        <f>IF(N737="nulová",J737,0)</f>
        <v>0</v>
      </c>
      <c r="BJ737" s="18" t="s">
        <v>90</v>
      </c>
      <c r="BK737" s="154">
        <f>ROUND(I737*H737,2)</f>
        <v>0</v>
      </c>
      <c r="BL737" s="18" t="s">
        <v>373</v>
      </c>
      <c r="BM737" s="262" t="s">
        <v>1308</v>
      </c>
    </row>
    <row r="738" spans="1:51" s="13" customFormat="1" ht="12">
      <c r="A738" s="13"/>
      <c r="B738" s="263"/>
      <c r="C738" s="264"/>
      <c r="D738" s="265" t="s">
        <v>206</v>
      </c>
      <c r="E738" s="266" t="s">
        <v>1</v>
      </c>
      <c r="F738" s="267" t="s">
        <v>1165</v>
      </c>
      <c r="G738" s="264"/>
      <c r="H738" s="268">
        <v>13.6</v>
      </c>
      <c r="I738" s="269"/>
      <c r="J738" s="264"/>
      <c r="K738" s="264"/>
      <c r="L738" s="270"/>
      <c r="M738" s="271"/>
      <c r="N738" s="272"/>
      <c r="O738" s="272"/>
      <c r="P738" s="272"/>
      <c r="Q738" s="272"/>
      <c r="R738" s="272"/>
      <c r="S738" s="272"/>
      <c r="T738" s="27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74" t="s">
        <v>206</v>
      </c>
      <c r="AU738" s="274" t="s">
        <v>92</v>
      </c>
      <c r="AV738" s="13" t="s">
        <v>92</v>
      </c>
      <c r="AW738" s="13" t="s">
        <v>35</v>
      </c>
      <c r="AX738" s="13" t="s">
        <v>90</v>
      </c>
      <c r="AY738" s="274" t="s">
        <v>198</v>
      </c>
    </row>
    <row r="739" spans="1:65" s="2" customFormat="1" ht="21.75" customHeight="1">
      <c r="A739" s="41"/>
      <c r="B739" s="42"/>
      <c r="C739" s="275" t="s">
        <v>1309</v>
      </c>
      <c r="D739" s="275" t="s">
        <v>210</v>
      </c>
      <c r="E739" s="276" t="s">
        <v>1310</v>
      </c>
      <c r="F739" s="277" t="s">
        <v>1311</v>
      </c>
      <c r="G739" s="278" t="s">
        <v>219</v>
      </c>
      <c r="H739" s="279">
        <v>13.6</v>
      </c>
      <c r="I739" s="280"/>
      <c r="J739" s="281">
        <f>ROUND(I739*H739,2)</f>
        <v>0</v>
      </c>
      <c r="K739" s="282"/>
      <c r="L739" s="283"/>
      <c r="M739" s="284" t="s">
        <v>1</v>
      </c>
      <c r="N739" s="285" t="s">
        <v>47</v>
      </c>
      <c r="O739" s="94"/>
      <c r="P739" s="260">
        <f>O739*H739</f>
        <v>0</v>
      </c>
      <c r="Q739" s="260">
        <v>0</v>
      </c>
      <c r="R739" s="260">
        <f>Q739*H739</f>
        <v>0</v>
      </c>
      <c r="S739" s="260">
        <v>0</v>
      </c>
      <c r="T739" s="261">
        <f>S739*H739</f>
        <v>0</v>
      </c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R739" s="262" t="s">
        <v>788</v>
      </c>
      <c r="AT739" s="262" t="s">
        <v>210</v>
      </c>
      <c r="AU739" s="262" t="s">
        <v>92</v>
      </c>
      <c r="AY739" s="18" t="s">
        <v>198</v>
      </c>
      <c r="BE739" s="154">
        <f>IF(N739="základní",J739,0)</f>
        <v>0</v>
      </c>
      <c r="BF739" s="154">
        <f>IF(N739="snížená",J739,0)</f>
        <v>0</v>
      </c>
      <c r="BG739" s="154">
        <f>IF(N739="zákl. přenesená",J739,0)</f>
        <v>0</v>
      </c>
      <c r="BH739" s="154">
        <f>IF(N739="sníž. přenesená",J739,0)</f>
        <v>0</v>
      </c>
      <c r="BI739" s="154">
        <f>IF(N739="nulová",J739,0)</f>
        <v>0</v>
      </c>
      <c r="BJ739" s="18" t="s">
        <v>90</v>
      </c>
      <c r="BK739" s="154">
        <f>ROUND(I739*H739,2)</f>
        <v>0</v>
      </c>
      <c r="BL739" s="18" t="s">
        <v>373</v>
      </c>
      <c r="BM739" s="262" t="s">
        <v>1312</v>
      </c>
    </row>
    <row r="740" spans="1:65" s="2" customFormat="1" ht="24.15" customHeight="1">
      <c r="A740" s="41"/>
      <c r="B740" s="42"/>
      <c r="C740" s="275" t="s">
        <v>1313</v>
      </c>
      <c r="D740" s="275" t="s">
        <v>210</v>
      </c>
      <c r="E740" s="276" t="s">
        <v>1314</v>
      </c>
      <c r="F740" s="277" t="s">
        <v>1315</v>
      </c>
      <c r="G740" s="278" t="s">
        <v>363</v>
      </c>
      <c r="H740" s="279">
        <v>12</v>
      </c>
      <c r="I740" s="280"/>
      <c r="J740" s="281">
        <f>ROUND(I740*H740,2)</f>
        <v>0</v>
      </c>
      <c r="K740" s="282"/>
      <c r="L740" s="283"/>
      <c r="M740" s="284" t="s">
        <v>1</v>
      </c>
      <c r="N740" s="285" t="s">
        <v>47</v>
      </c>
      <c r="O740" s="94"/>
      <c r="P740" s="260">
        <f>O740*H740</f>
        <v>0</v>
      </c>
      <c r="Q740" s="260">
        <v>0</v>
      </c>
      <c r="R740" s="260">
        <f>Q740*H740</f>
        <v>0</v>
      </c>
      <c r="S740" s="260">
        <v>0</v>
      </c>
      <c r="T740" s="261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62" t="s">
        <v>788</v>
      </c>
      <c r="AT740" s="262" t="s">
        <v>210</v>
      </c>
      <c r="AU740" s="262" t="s">
        <v>92</v>
      </c>
      <c r="AY740" s="18" t="s">
        <v>198</v>
      </c>
      <c r="BE740" s="154">
        <f>IF(N740="základní",J740,0)</f>
        <v>0</v>
      </c>
      <c r="BF740" s="154">
        <f>IF(N740="snížená",J740,0)</f>
        <v>0</v>
      </c>
      <c r="BG740" s="154">
        <f>IF(N740="zákl. přenesená",J740,0)</f>
        <v>0</v>
      </c>
      <c r="BH740" s="154">
        <f>IF(N740="sníž. přenesená",J740,0)</f>
        <v>0</v>
      </c>
      <c r="BI740" s="154">
        <f>IF(N740="nulová",J740,0)</f>
        <v>0</v>
      </c>
      <c r="BJ740" s="18" t="s">
        <v>90</v>
      </c>
      <c r="BK740" s="154">
        <f>ROUND(I740*H740,2)</f>
        <v>0</v>
      </c>
      <c r="BL740" s="18" t="s">
        <v>373</v>
      </c>
      <c r="BM740" s="262" t="s">
        <v>1316</v>
      </c>
    </row>
    <row r="741" spans="1:65" s="2" customFormat="1" ht="24.15" customHeight="1">
      <c r="A741" s="41"/>
      <c r="B741" s="42"/>
      <c r="C741" s="250" t="s">
        <v>1317</v>
      </c>
      <c r="D741" s="250" t="s">
        <v>200</v>
      </c>
      <c r="E741" s="251" t="s">
        <v>1318</v>
      </c>
      <c r="F741" s="252" t="s">
        <v>1319</v>
      </c>
      <c r="G741" s="253" t="s">
        <v>886</v>
      </c>
      <c r="H741" s="320"/>
      <c r="I741" s="255"/>
      <c r="J741" s="256">
        <f>ROUND(I741*H741,2)</f>
        <v>0</v>
      </c>
      <c r="K741" s="257"/>
      <c r="L741" s="44"/>
      <c r="M741" s="258" t="s">
        <v>1</v>
      </c>
      <c r="N741" s="259" t="s">
        <v>47</v>
      </c>
      <c r="O741" s="94"/>
      <c r="P741" s="260">
        <f>O741*H741</f>
        <v>0</v>
      </c>
      <c r="Q741" s="260">
        <v>0</v>
      </c>
      <c r="R741" s="260">
        <f>Q741*H741</f>
        <v>0</v>
      </c>
      <c r="S741" s="260">
        <v>0</v>
      </c>
      <c r="T741" s="261">
        <f>S741*H741</f>
        <v>0</v>
      </c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R741" s="262" t="s">
        <v>373</v>
      </c>
      <c r="AT741" s="262" t="s">
        <v>200</v>
      </c>
      <c r="AU741" s="262" t="s">
        <v>92</v>
      </c>
      <c r="AY741" s="18" t="s">
        <v>198</v>
      </c>
      <c r="BE741" s="154">
        <f>IF(N741="základní",J741,0)</f>
        <v>0</v>
      </c>
      <c r="BF741" s="154">
        <f>IF(N741="snížená",J741,0)</f>
        <v>0</v>
      </c>
      <c r="BG741" s="154">
        <f>IF(N741="zákl. přenesená",J741,0)</f>
        <v>0</v>
      </c>
      <c r="BH741" s="154">
        <f>IF(N741="sníž. přenesená",J741,0)</f>
        <v>0</v>
      </c>
      <c r="BI741" s="154">
        <f>IF(N741="nulová",J741,0)</f>
        <v>0</v>
      </c>
      <c r="BJ741" s="18" t="s">
        <v>90</v>
      </c>
      <c r="BK741" s="154">
        <f>ROUND(I741*H741,2)</f>
        <v>0</v>
      </c>
      <c r="BL741" s="18" t="s">
        <v>373</v>
      </c>
      <c r="BM741" s="262" t="s">
        <v>1320</v>
      </c>
    </row>
    <row r="742" spans="1:63" s="12" customFormat="1" ht="22.8" customHeight="1">
      <c r="A742" s="12"/>
      <c r="B742" s="236"/>
      <c r="C742" s="237"/>
      <c r="D742" s="238" t="s">
        <v>81</v>
      </c>
      <c r="E742" s="318" t="s">
        <v>1321</v>
      </c>
      <c r="F742" s="318" t="s">
        <v>1322</v>
      </c>
      <c r="G742" s="237"/>
      <c r="H742" s="237"/>
      <c r="I742" s="240"/>
      <c r="J742" s="319">
        <f>BK742</f>
        <v>0</v>
      </c>
      <c r="K742" s="237"/>
      <c r="L742" s="242"/>
      <c r="M742" s="243"/>
      <c r="N742" s="244"/>
      <c r="O742" s="244"/>
      <c r="P742" s="245">
        <f>SUM(P743:P754)</f>
        <v>0</v>
      </c>
      <c r="Q742" s="244"/>
      <c r="R742" s="245">
        <f>SUM(R743:R754)</f>
        <v>0.7119743</v>
      </c>
      <c r="S742" s="244"/>
      <c r="T742" s="246">
        <f>SUM(T743:T754)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47" t="s">
        <v>92</v>
      </c>
      <c r="AT742" s="248" t="s">
        <v>81</v>
      </c>
      <c r="AU742" s="248" t="s">
        <v>90</v>
      </c>
      <c r="AY742" s="247" t="s">
        <v>198</v>
      </c>
      <c r="BK742" s="249">
        <f>SUM(BK743:BK754)</f>
        <v>0</v>
      </c>
    </row>
    <row r="743" spans="1:65" s="2" customFormat="1" ht="16.5" customHeight="1">
      <c r="A743" s="41"/>
      <c r="B743" s="42"/>
      <c r="C743" s="250" t="s">
        <v>1323</v>
      </c>
      <c r="D743" s="250" t="s">
        <v>200</v>
      </c>
      <c r="E743" s="251" t="s">
        <v>1324</v>
      </c>
      <c r="F743" s="252" t="s">
        <v>1325</v>
      </c>
      <c r="G743" s="253" t="s">
        <v>203</v>
      </c>
      <c r="H743" s="254">
        <v>45.87</v>
      </c>
      <c r="I743" s="255"/>
      <c r="J743" s="256">
        <f>ROUND(I743*H743,2)</f>
        <v>0</v>
      </c>
      <c r="K743" s="257"/>
      <c r="L743" s="44"/>
      <c r="M743" s="258" t="s">
        <v>1</v>
      </c>
      <c r="N743" s="259" t="s">
        <v>47</v>
      </c>
      <c r="O743" s="94"/>
      <c r="P743" s="260">
        <f>O743*H743</f>
        <v>0</v>
      </c>
      <c r="Q743" s="260">
        <v>0</v>
      </c>
      <c r="R743" s="260">
        <f>Q743*H743</f>
        <v>0</v>
      </c>
      <c r="S743" s="260">
        <v>0</v>
      </c>
      <c r="T743" s="261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62" t="s">
        <v>373</v>
      </c>
      <c r="AT743" s="262" t="s">
        <v>200</v>
      </c>
      <c r="AU743" s="262" t="s">
        <v>92</v>
      </c>
      <c r="AY743" s="18" t="s">
        <v>198</v>
      </c>
      <c r="BE743" s="154">
        <f>IF(N743="základní",J743,0)</f>
        <v>0</v>
      </c>
      <c r="BF743" s="154">
        <f>IF(N743="snížená",J743,0)</f>
        <v>0</v>
      </c>
      <c r="BG743" s="154">
        <f>IF(N743="zákl. přenesená",J743,0)</f>
        <v>0</v>
      </c>
      <c r="BH743" s="154">
        <f>IF(N743="sníž. přenesená",J743,0)</f>
        <v>0</v>
      </c>
      <c r="BI743" s="154">
        <f>IF(N743="nulová",J743,0)</f>
        <v>0</v>
      </c>
      <c r="BJ743" s="18" t="s">
        <v>90</v>
      </c>
      <c r="BK743" s="154">
        <f>ROUND(I743*H743,2)</f>
        <v>0</v>
      </c>
      <c r="BL743" s="18" t="s">
        <v>373</v>
      </c>
      <c r="BM743" s="262" t="s">
        <v>1326</v>
      </c>
    </row>
    <row r="744" spans="1:51" s="13" customFormat="1" ht="12">
      <c r="A744" s="13"/>
      <c r="B744" s="263"/>
      <c r="C744" s="264"/>
      <c r="D744" s="265" t="s">
        <v>206</v>
      </c>
      <c r="E744" s="266" t="s">
        <v>1</v>
      </c>
      <c r="F744" s="267" t="s">
        <v>1327</v>
      </c>
      <c r="G744" s="264"/>
      <c r="H744" s="268">
        <v>45.87</v>
      </c>
      <c r="I744" s="269"/>
      <c r="J744" s="264"/>
      <c r="K744" s="264"/>
      <c r="L744" s="270"/>
      <c r="M744" s="271"/>
      <c r="N744" s="272"/>
      <c r="O744" s="272"/>
      <c r="P744" s="272"/>
      <c r="Q744" s="272"/>
      <c r="R744" s="272"/>
      <c r="S744" s="272"/>
      <c r="T744" s="27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74" t="s">
        <v>206</v>
      </c>
      <c r="AU744" s="274" t="s">
        <v>92</v>
      </c>
      <c r="AV744" s="13" t="s">
        <v>92</v>
      </c>
      <c r="AW744" s="13" t="s">
        <v>35</v>
      </c>
      <c r="AX744" s="13" t="s">
        <v>90</v>
      </c>
      <c r="AY744" s="274" t="s">
        <v>198</v>
      </c>
    </row>
    <row r="745" spans="1:65" s="2" customFormat="1" ht="16.5" customHeight="1">
      <c r="A745" s="41"/>
      <c r="B745" s="42"/>
      <c r="C745" s="250" t="s">
        <v>1328</v>
      </c>
      <c r="D745" s="250" t="s">
        <v>200</v>
      </c>
      <c r="E745" s="251" t="s">
        <v>1329</v>
      </c>
      <c r="F745" s="252" t="s">
        <v>1330</v>
      </c>
      <c r="G745" s="253" t="s">
        <v>203</v>
      </c>
      <c r="H745" s="254">
        <v>45.87</v>
      </c>
      <c r="I745" s="255"/>
      <c r="J745" s="256">
        <f>ROUND(I745*H745,2)</f>
        <v>0</v>
      </c>
      <c r="K745" s="257"/>
      <c r="L745" s="44"/>
      <c r="M745" s="258" t="s">
        <v>1</v>
      </c>
      <c r="N745" s="259" t="s">
        <v>47</v>
      </c>
      <c r="O745" s="94"/>
      <c r="P745" s="260">
        <f>O745*H745</f>
        <v>0</v>
      </c>
      <c r="Q745" s="260">
        <v>0</v>
      </c>
      <c r="R745" s="260">
        <f>Q745*H745</f>
        <v>0</v>
      </c>
      <c r="S745" s="260">
        <v>0</v>
      </c>
      <c r="T745" s="261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62" t="s">
        <v>373</v>
      </c>
      <c r="AT745" s="262" t="s">
        <v>200</v>
      </c>
      <c r="AU745" s="262" t="s">
        <v>92</v>
      </c>
      <c r="AY745" s="18" t="s">
        <v>198</v>
      </c>
      <c r="BE745" s="154">
        <f>IF(N745="základní",J745,0)</f>
        <v>0</v>
      </c>
      <c r="BF745" s="154">
        <f>IF(N745="snížená",J745,0)</f>
        <v>0</v>
      </c>
      <c r="BG745" s="154">
        <f>IF(N745="zákl. přenesená",J745,0)</f>
        <v>0</v>
      </c>
      <c r="BH745" s="154">
        <f>IF(N745="sníž. přenesená",J745,0)</f>
        <v>0</v>
      </c>
      <c r="BI745" s="154">
        <f>IF(N745="nulová",J745,0)</f>
        <v>0</v>
      </c>
      <c r="BJ745" s="18" t="s">
        <v>90</v>
      </c>
      <c r="BK745" s="154">
        <f>ROUND(I745*H745,2)</f>
        <v>0</v>
      </c>
      <c r="BL745" s="18" t="s">
        <v>373</v>
      </c>
      <c r="BM745" s="262" t="s">
        <v>1331</v>
      </c>
    </row>
    <row r="746" spans="1:65" s="2" customFormat="1" ht="21.75" customHeight="1">
      <c r="A746" s="41"/>
      <c r="B746" s="42"/>
      <c r="C746" s="250" t="s">
        <v>1332</v>
      </c>
      <c r="D746" s="250" t="s">
        <v>200</v>
      </c>
      <c r="E746" s="251" t="s">
        <v>1333</v>
      </c>
      <c r="F746" s="252" t="s">
        <v>1334</v>
      </c>
      <c r="G746" s="253" t="s">
        <v>219</v>
      </c>
      <c r="H746" s="254">
        <v>72.4</v>
      </c>
      <c r="I746" s="255"/>
      <c r="J746" s="256">
        <f>ROUND(I746*H746,2)</f>
        <v>0</v>
      </c>
      <c r="K746" s="257"/>
      <c r="L746" s="44"/>
      <c r="M746" s="258" t="s">
        <v>1</v>
      </c>
      <c r="N746" s="259" t="s">
        <v>47</v>
      </c>
      <c r="O746" s="94"/>
      <c r="P746" s="260">
        <f>O746*H746</f>
        <v>0</v>
      </c>
      <c r="Q746" s="260">
        <v>2E-05</v>
      </c>
      <c r="R746" s="260">
        <f>Q746*H746</f>
        <v>0.0014480000000000003</v>
      </c>
      <c r="S746" s="260">
        <v>0</v>
      </c>
      <c r="T746" s="261">
        <f>S746*H746</f>
        <v>0</v>
      </c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R746" s="262" t="s">
        <v>373</v>
      </c>
      <c r="AT746" s="262" t="s">
        <v>200</v>
      </c>
      <c r="AU746" s="262" t="s">
        <v>92</v>
      </c>
      <c r="AY746" s="18" t="s">
        <v>198</v>
      </c>
      <c r="BE746" s="154">
        <f>IF(N746="základní",J746,0)</f>
        <v>0</v>
      </c>
      <c r="BF746" s="154">
        <f>IF(N746="snížená",J746,0)</f>
        <v>0</v>
      </c>
      <c r="BG746" s="154">
        <f>IF(N746="zákl. přenesená",J746,0)</f>
        <v>0</v>
      </c>
      <c r="BH746" s="154">
        <f>IF(N746="sníž. přenesená",J746,0)</f>
        <v>0</v>
      </c>
      <c r="BI746" s="154">
        <f>IF(N746="nulová",J746,0)</f>
        <v>0</v>
      </c>
      <c r="BJ746" s="18" t="s">
        <v>90</v>
      </c>
      <c r="BK746" s="154">
        <f>ROUND(I746*H746,2)</f>
        <v>0</v>
      </c>
      <c r="BL746" s="18" t="s">
        <v>373</v>
      </c>
      <c r="BM746" s="262" t="s">
        <v>1335</v>
      </c>
    </row>
    <row r="747" spans="1:51" s="13" customFormat="1" ht="12">
      <c r="A747" s="13"/>
      <c r="B747" s="263"/>
      <c r="C747" s="264"/>
      <c r="D747" s="265" t="s">
        <v>206</v>
      </c>
      <c r="E747" s="266" t="s">
        <v>1</v>
      </c>
      <c r="F747" s="267" t="s">
        <v>1336</v>
      </c>
      <c r="G747" s="264"/>
      <c r="H747" s="268">
        <v>72.4</v>
      </c>
      <c r="I747" s="269"/>
      <c r="J747" s="264"/>
      <c r="K747" s="264"/>
      <c r="L747" s="270"/>
      <c r="M747" s="271"/>
      <c r="N747" s="272"/>
      <c r="O747" s="272"/>
      <c r="P747" s="272"/>
      <c r="Q747" s="272"/>
      <c r="R747" s="272"/>
      <c r="S747" s="272"/>
      <c r="T747" s="27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74" t="s">
        <v>206</v>
      </c>
      <c r="AU747" s="274" t="s">
        <v>92</v>
      </c>
      <c r="AV747" s="13" t="s">
        <v>92</v>
      </c>
      <c r="AW747" s="13" t="s">
        <v>35</v>
      </c>
      <c r="AX747" s="13" t="s">
        <v>90</v>
      </c>
      <c r="AY747" s="274" t="s">
        <v>198</v>
      </c>
    </row>
    <row r="748" spans="1:65" s="2" customFormat="1" ht="24.15" customHeight="1">
      <c r="A748" s="41"/>
      <c r="B748" s="42"/>
      <c r="C748" s="250" t="s">
        <v>1337</v>
      </c>
      <c r="D748" s="250" t="s">
        <v>200</v>
      </c>
      <c r="E748" s="251" t="s">
        <v>1338</v>
      </c>
      <c r="F748" s="252" t="s">
        <v>1339</v>
      </c>
      <c r="G748" s="253" t="s">
        <v>203</v>
      </c>
      <c r="H748" s="254">
        <v>45.87</v>
      </c>
      <c r="I748" s="255"/>
      <c r="J748" s="256">
        <f>ROUND(I748*H748,2)</f>
        <v>0</v>
      </c>
      <c r="K748" s="257"/>
      <c r="L748" s="44"/>
      <c r="M748" s="258" t="s">
        <v>1</v>
      </c>
      <c r="N748" s="259" t="s">
        <v>47</v>
      </c>
      <c r="O748" s="94"/>
      <c r="P748" s="260">
        <f>O748*H748</f>
        <v>0</v>
      </c>
      <c r="Q748" s="260">
        <v>4E-05</v>
      </c>
      <c r="R748" s="260">
        <f>Q748*H748</f>
        <v>0.0018348000000000001</v>
      </c>
      <c r="S748" s="260">
        <v>0</v>
      </c>
      <c r="T748" s="261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62" t="s">
        <v>373</v>
      </c>
      <c r="AT748" s="262" t="s">
        <v>200</v>
      </c>
      <c r="AU748" s="262" t="s">
        <v>92</v>
      </c>
      <c r="AY748" s="18" t="s">
        <v>198</v>
      </c>
      <c r="BE748" s="154">
        <f>IF(N748="základní",J748,0)</f>
        <v>0</v>
      </c>
      <c r="BF748" s="154">
        <f>IF(N748="snížená",J748,0)</f>
        <v>0</v>
      </c>
      <c r="BG748" s="154">
        <f>IF(N748="zákl. přenesená",J748,0)</f>
        <v>0</v>
      </c>
      <c r="BH748" s="154">
        <f>IF(N748="sníž. přenesená",J748,0)</f>
        <v>0</v>
      </c>
      <c r="BI748" s="154">
        <f>IF(N748="nulová",J748,0)</f>
        <v>0</v>
      </c>
      <c r="BJ748" s="18" t="s">
        <v>90</v>
      </c>
      <c r="BK748" s="154">
        <f>ROUND(I748*H748,2)</f>
        <v>0</v>
      </c>
      <c r="BL748" s="18" t="s">
        <v>373</v>
      </c>
      <c r="BM748" s="262" t="s">
        <v>1340</v>
      </c>
    </row>
    <row r="749" spans="1:51" s="13" customFormat="1" ht="12">
      <c r="A749" s="13"/>
      <c r="B749" s="263"/>
      <c r="C749" s="264"/>
      <c r="D749" s="265" t="s">
        <v>206</v>
      </c>
      <c r="E749" s="266" t="s">
        <v>1</v>
      </c>
      <c r="F749" s="267" t="s">
        <v>1327</v>
      </c>
      <c r="G749" s="264"/>
      <c r="H749" s="268">
        <v>45.87</v>
      </c>
      <c r="I749" s="269"/>
      <c r="J749" s="264"/>
      <c r="K749" s="264"/>
      <c r="L749" s="270"/>
      <c r="M749" s="271"/>
      <c r="N749" s="272"/>
      <c r="O749" s="272"/>
      <c r="P749" s="272"/>
      <c r="Q749" s="272"/>
      <c r="R749" s="272"/>
      <c r="S749" s="272"/>
      <c r="T749" s="27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74" t="s">
        <v>206</v>
      </c>
      <c r="AU749" s="274" t="s">
        <v>92</v>
      </c>
      <c r="AV749" s="13" t="s">
        <v>92</v>
      </c>
      <c r="AW749" s="13" t="s">
        <v>35</v>
      </c>
      <c r="AX749" s="13" t="s">
        <v>90</v>
      </c>
      <c r="AY749" s="274" t="s">
        <v>198</v>
      </c>
    </row>
    <row r="750" spans="1:65" s="2" customFormat="1" ht="33" customHeight="1">
      <c r="A750" s="41"/>
      <c r="B750" s="42"/>
      <c r="C750" s="250" t="s">
        <v>1341</v>
      </c>
      <c r="D750" s="250" t="s">
        <v>200</v>
      </c>
      <c r="E750" s="251" t="s">
        <v>1342</v>
      </c>
      <c r="F750" s="252" t="s">
        <v>1343</v>
      </c>
      <c r="G750" s="253" t="s">
        <v>203</v>
      </c>
      <c r="H750" s="254">
        <v>45.87</v>
      </c>
      <c r="I750" s="255"/>
      <c r="J750" s="256">
        <f>ROUND(I750*H750,2)</f>
        <v>0</v>
      </c>
      <c r="K750" s="257"/>
      <c r="L750" s="44"/>
      <c r="M750" s="258" t="s">
        <v>1</v>
      </c>
      <c r="N750" s="259" t="s">
        <v>47</v>
      </c>
      <c r="O750" s="94"/>
      <c r="P750" s="260">
        <f>O750*H750</f>
        <v>0</v>
      </c>
      <c r="Q750" s="260">
        <v>0.009</v>
      </c>
      <c r="R750" s="260">
        <f>Q750*H750</f>
        <v>0.4128299999999999</v>
      </c>
      <c r="S750" s="260">
        <v>0</v>
      </c>
      <c r="T750" s="261">
        <f>S750*H750</f>
        <v>0</v>
      </c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R750" s="262" t="s">
        <v>373</v>
      </c>
      <c r="AT750" s="262" t="s">
        <v>200</v>
      </c>
      <c r="AU750" s="262" t="s">
        <v>92</v>
      </c>
      <c r="AY750" s="18" t="s">
        <v>198</v>
      </c>
      <c r="BE750" s="154">
        <f>IF(N750="základní",J750,0)</f>
        <v>0</v>
      </c>
      <c r="BF750" s="154">
        <f>IF(N750="snížená",J750,0)</f>
        <v>0</v>
      </c>
      <c r="BG750" s="154">
        <f>IF(N750="zákl. přenesená",J750,0)</f>
        <v>0</v>
      </c>
      <c r="BH750" s="154">
        <f>IF(N750="sníž. přenesená",J750,0)</f>
        <v>0</v>
      </c>
      <c r="BI750" s="154">
        <f>IF(N750="nulová",J750,0)</f>
        <v>0</v>
      </c>
      <c r="BJ750" s="18" t="s">
        <v>90</v>
      </c>
      <c r="BK750" s="154">
        <f>ROUND(I750*H750,2)</f>
        <v>0</v>
      </c>
      <c r="BL750" s="18" t="s">
        <v>373</v>
      </c>
      <c r="BM750" s="262" t="s">
        <v>1344</v>
      </c>
    </row>
    <row r="751" spans="1:65" s="2" customFormat="1" ht="24.15" customHeight="1">
      <c r="A751" s="41"/>
      <c r="B751" s="42"/>
      <c r="C751" s="250" t="s">
        <v>1345</v>
      </c>
      <c r="D751" s="250" t="s">
        <v>200</v>
      </c>
      <c r="E751" s="251" t="s">
        <v>1346</v>
      </c>
      <c r="F751" s="252" t="s">
        <v>1347</v>
      </c>
      <c r="G751" s="253" t="s">
        <v>203</v>
      </c>
      <c r="H751" s="254">
        <v>45.87</v>
      </c>
      <c r="I751" s="255"/>
      <c r="J751" s="256">
        <f>ROUND(I751*H751,2)</f>
        <v>0</v>
      </c>
      <c r="K751" s="257"/>
      <c r="L751" s="44"/>
      <c r="M751" s="258" t="s">
        <v>1</v>
      </c>
      <c r="N751" s="259" t="s">
        <v>47</v>
      </c>
      <c r="O751" s="94"/>
      <c r="P751" s="260">
        <f>O751*H751</f>
        <v>0</v>
      </c>
      <c r="Q751" s="260">
        <v>0.0003</v>
      </c>
      <c r="R751" s="260">
        <f>Q751*H751</f>
        <v>0.013760999999999997</v>
      </c>
      <c r="S751" s="260">
        <v>0</v>
      </c>
      <c r="T751" s="261">
        <f>S751*H751</f>
        <v>0</v>
      </c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R751" s="262" t="s">
        <v>373</v>
      </c>
      <c r="AT751" s="262" t="s">
        <v>200</v>
      </c>
      <c r="AU751" s="262" t="s">
        <v>92</v>
      </c>
      <c r="AY751" s="18" t="s">
        <v>198</v>
      </c>
      <c r="BE751" s="154">
        <f>IF(N751="základní",J751,0)</f>
        <v>0</v>
      </c>
      <c r="BF751" s="154">
        <f>IF(N751="snížená",J751,0)</f>
        <v>0</v>
      </c>
      <c r="BG751" s="154">
        <f>IF(N751="zákl. přenesená",J751,0)</f>
        <v>0</v>
      </c>
      <c r="BH751" s="154">
        <f>IF(N751="sníž. přenesená",J751,0)</f>
        <v>0</v>
      </c>
      <c r="BI751" s="154">
        <f>IF(N751="nulová",J751,0)</f>
        <v>0</v>
      </c>
      <c r="BJ751" s="18" t="s">
        <v>90</v>
      </c>
      <c r="BK751" s="154">
        <f>ROUND(I751*H751,2)</f>
        <v>0</v>
      </c>
      <c r="BL751" s="18" t="s">
        <v>373</v>
      </c>
      <c r="BM751" s="262" t="s">
        <v>1348</v>
      </c>
    </row>
    <row r="752" spans="1:65" s="2" customFormat="1" ht="24.15" customHeight="1">
      <c r="A752" s="41"/>
      <c r="B752" s="42"/>
      <c r="C752" s="250" t="s">
        <v>1349</v>
      </c>
      <c r="D752" s="250" t="s">
        <v>200</v>
      </c>
      <c r="E752" s="251" t="s">
        <v>1350</v>
      </c>
      <c r="F752" s="252" t="s">
        <v>1351</v>
      </c>
      <c r="G752" s="253" t="s">
        <v>203</v>
      </c>
      <c r="H752" s="254">
        <v>45.87</v>
      </c>
      <c r="I752" s="255"/>
      <c r="J752" s="256">
        <f>ROUND(I752*H752,2)</f>
        <v>0</v>
      </c>
      <c r="K752" s="257"/>
      <c r="L752" s="44"/>
      <c r="M752" s="258" t="s">
        <v>1</v>
      </c>
      <c r="N752" s="259" t="s">
        <v>47</v>
      </c>
      <c r="O752" s="94"/>
      <c r="P752" s="260">
        <f>O752*H752</f>
        <v>0</v>
      </c>
      <c r="Q752" s="260">
        <v>0.00585</v>
      </c>
      <c r="R752" s="260">
        <f>Q752*H752</f>
        <v>0.2683395</v>
      </c>
      <c r="S752" s="260">
        <v>0</v>
      </c>
      <c r="T752" s="261">
        <f>S752*H752</f>
        <v>0</v>
      </c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R752" s="262" t="s">
        <v>373</v>
      </c>
      <c r="AT752" s="262" t="s">
        <v>200</v>
      </c>
      <c r="AU752" s="262" t="s">
        <v>92</v>
      </c>
      <c r="AY752" s="18" t="s">
        <v>198</v>
      </c>
      <c r="BE752" s="154">
        <f>IF(N752="základní",J752,0)</f>
        <v>0</v>
      </c>
      <c r="BF752" s="154">
        <f>IF(N752="snížená",J752,0)</f>
        <v>0</v>
      </c>
      <c r="BG752" s="154">
        <f>IF(N752="zákl. přenesená",J752,0)</f>
        <v>0</v>
      </c>
      <c r="BH752" s="154">
        <f>IF(N752="sníž. přenesená",J752,0)</f>
        <v>0</v>
      </c>
      <c r="BI752" s="154">
        <f>IF(N752="nulová",J752,0)</f>
        <v>0</v>
      </c>
      <c r="BJ752" s="18" t="s">
        <v>90</v>
      </c>
      <c r="BK752" s="154">
        <f>ROUND(I752*H752,2)</f>
        <v>0</v>
      </c>
      <c r="BL752" s="18" t="s">
        <v>373</v>
      </c>
      <c r="BM752" s="262" t="s">
        <v>1352</v>
      </c>
    </row>
    <row r="753" spans="1:65" s="2" customFormat="1" ht="24.15" customHeight="1">
      <c r="A753" s="41"/>
      <c r="B753" s="42"/>
      <c r="C753" s="250" t="s">
        <v>1353</v>
      </c>
      <c r="D753" s="250" t="s">
        <v>200</v>
      </c>
      <c r="E753" s="251" t="s">
        <v>1354</v>
      </c>
      <c r="F753" s="252" t="s">
        <v>1355</v>
      </c>
      <c r="G753" s="253" t="s">
        <v>203</v>
      </c>
      <c r="H753" s="254">
        <v>45.87</v>
      </c>
      <c r="I753" s="255"/>
      <c r="J753" s="256">
        <f>ROUND(I753*H753,2)</f>
        <v>0</v>
      </c>
      <c r="K753" s="257"/>
      <c r="L753" s="44"/>
      <c r="M753" s="258" t="s">
        <v>1</v>
      </c>
      <c r="N753" s="259" t="s">
        <v>47</v>
      </c>
      <c r="O753" s="94"/>
      <c r="P753" s="260">
        <f>O753*H753</f>
        <v>0</v>
      </c>
      <c r="Q753" s="260">
        <v>0.0003</v>
      </c>
      <c r="R753" s="260">
        <f>Q753*H753</f>
        <v>0.013760999999999997</v>
      </c>
      <c r="S753" s="260">
        <v>0</v>
      </c>
      <c r="T753" s="261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62" t="s">
        <v>373</v>
      </c>
      <c r="AT753" s="262" t="s">
        <v>200</v>
      </c>
      <c r="AU753" s="262" t="s">
        <v>92</v>
      </c>
      <c r="AY753" s="18" t="s">
        <v>198</v>
      </c>
      <c r="BE753" s="154">
        <f>IF(N753="základní",J753,0)</f>
        <v>0</v>
      </c>
      <c r="BF753" s="154">
        <f>IF(N753="snížená",J753,0)</f>
        <v>0</v>
      </c>
      <c r="BG753" s="154">
        <f>IF(N753="zákl. přenesená",J753,0)</f>
        <v>0</v>
      </c>
      <c r="BH753" s="154">
        <f>IF(N753="sníž. přenesená",J753,0)</f>
        <v>0</v>
      </c>
      <c r="BI753" s="154">
        <f>IF(N753="nulová",J753,0)</f>
        <v>0</v>
      </c>
      <c r="BJ753" s="18" t="s">
        <v>90</v>
      </c>
      <c r="BK753" s="154">
        <f>ROUND(I753*H753,2)</f>
        <v>0</v>
      </c>
      <c r="BL753" s="18" t="s">
        <v>373</v>
      </c>
      <c r="BM753" s="262" t="s">
        <v>1356</v>
      </c>
    </row>
    <row r="754" spans="1:65" s="2" customFormat="1" ht="24.15" customHeight="1">
      <c r="A754" s="41"/>
      <c r="B754" s="42"/>
      <c r="C754" s="250" t="s">
        <v>1357</v>
      </c>
      <c r="D754" s="250" t="s">
        <v>200</v>
      </c>
      <c r="E754" s="251" t="s">
        <v>1358</v>
      </c>
      <c r="F754" s="252" t="s">
        <v>1359</v>
      </c>
      <c r="G754" s="253" t="s">
        <v>886</v>
      </c>
      <c r="H754" s="320"/>
      <c r="I754" s="255"/>
      <c r="J754" s="256">
        <f>ROUND(I754*H754,2)</f>
        <v>0</v>
      </c>
      <c r="K754" s="257"/>
      <c r="L754" s="44"/>
      <c r="M754" s="258" t="s">
        <v>1</v>
      </c>
      <c r="N754" s="259" t="s">
        <v>47</v>
      </c>
      <c r="O754" s="94"/>
      <c r="P754" s="260">
        <f>O754*H754</f>
        <v>0</v>
      </c>
      <c r="Q754" s="260">
        <v>0</v>
      </c>
      <c r="R754" s="260">
        <f>Q754*H754</f>
        <v>0</v>
      </c>
      <c r="S754" s="260">
        <v>0</v>
      </c>
      <c r="T754" s="261">
        <f>S754*H754</f>
        <v>0</v>
      </c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R754" s="262" t="s">
        <v>373</v>
      </c>
      <c r="AT754" s="262" t="s">
        <v>200</v>
      </c>
      <c r="AU754" s="262" t="s">
        <v>92</v>
      </c>
      <c r="AY754" s="18" t="s">
        <v>198</v>
      </c>
      <c r="BE754" s="154">
        <f>IF(N754="základní",J754,0)</f>
        <v>0</v>
      </c>
      <c r="BF754" s="154">
        <f>IF(N754="snížená",J754,0)</f>
        <v>0</v>
      </c>
      <c r="BG754" s="154">
        <f>IF(N754="zákl. přenesená",J754,0)</f>
        <v>0</v>
      </c>
      <c r="BH754" s="154">
        <f>IF(N754="sníž. přenesená",J754,0)</f>
        <v>0</v>
      </c>
      <c r="BI754" s="154">
        <f>IF(N754="nulová",J754,0)</f>
        <v>0</v>
      </c>
      <c r="BJ754" s="18" t="s">
        <v>90</v>
      </c>
      <c r="BK754" s="154">
        <f>ROUND(I754*H754,2)</f>
        <v>0</v>
      </c>
      <c r="BL754" s="18" t="s">
        <v>373</v>
      </c>
      <c r="BM754" s="262" t="s">
        <v>1360</v>
      </c>
    </row>
    <row r="755" spans="1:63" s="12" customFormat="1" ht="22.8" customHeight="1">
      <c r="A755" s="12"/>
      <c r="B755" s="236"/>
      <c r="C755" s="237"/>
      <c r="D755" s="238" t="s">
        <v>81</v>
      </c>
      <c r="E755" s="318" t="s">
        <v>1361</v>
      </c>
      <c r="F755" s="318" t="s">
        <v>1362</v>
      </c>
      <c r="G755" s="237"/>
      <c r="H755" s="237"/>
      <c r="I755" s="240"/>
      <c r="J755" s="319">
        <f>BK755</f>
        <v>0</v>
      </c>
      <c r="K755" s="237"/>
      <c r="L755" s="242"/>
      <c r="M755" s="243"/>
      <c r="N755" s="244"/>
      <c r="O755" s="244"/>
      <c r="P755" s="245">
        <f>SUM(P756:P782)</f>
        <v>0</v>
      </c>
      <c r="Q755" s="244"/>
      <c r="R755" s="245">
        <f>SUM(R756:R782)</f>
        <v>2.2443044000000003</v>
      </c>
      <c r="S755" s="244"/>
      <c r="T755" s="246">
        <f>SUM(T756:T782)</f>
        <v>0</v>
      </c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R755" s="247" t="s">
        <v>92</v>
      </c>
      <c r="AT755" s="248" t="s">
        <v>81</v>
      </c>
      <c r="AU755" s="248" t="s">
        <v>90</v>
      </c>
      <c r="AY755" s="247" t="s">
        <v>198</v>
      </c>
      <c r="BK755" s="249">
        <f>SUM(BK756:BK782)</f>
        <v>0</v>
      </c>
    </row>
    <row r="756" spans="1:65" s="2" customFormat="1" ht="16.5" customHeight="1">
      <c r="A756" s="41"/>
      <c r="B756" s="42"/>
      <c r="C756" s="250" t="s">
        <v>1363</v>
      </c>
      <c r="D756" s="250" t="s">
        <v>200</v>
      </c>
      <c r="E756" s="251" t="s">
        <v>1364</v>
      </c>
      <c r="F756" s="252" t="s">
        <v>1365</v>
      </c>
      <c r="G756" s="253" t="s">
        <v>203</v>
      </c>
      <c r="H756" s="254">
        <v>111.1</v>
      </c>
      <c r="I756" s="255"/>
      <c r="J756" s="256">
        <f>ROUND(I756*H756,2)</f>
        <v>0</v>
      </c>
      <c r="K756" s="257"/>
      <c r="L756" s="44"/>
      <c r="M756" s="258" t="s">
        <v>1</v>
      </c>
      <c r="N756" s="259" t="s">
        <v>47</v>
      </c>
      <c r="O756" s="94"/>
      <c r="P756" s="260">
        <f>O756*H756</f>
        <v>0</v>
      </c>
      <c r="Q756" s="260">
        <v>0.0003</v>
      </c>
      <c r="R756" s="260">
        <f>Q756*H756</f>
        <v>0.03333</v>
      </c>
      <c r="S756" s="260">
        <v>0</v>
      </c>
      <c r="T756" s="261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62" t="s">
        <v>373</v>
      </c>
      <c r="AT756" s="262" t="s">
        <v>200</v>
      </c>
      <c r="AU756" s="262" t="s">
        <v>92</v>
      </c>
      <c r="AY756" s="18" t="s">
        <v>198</v>
      </c>
      <c r="BE756" s="154">
        <f>IF(N756="základní",J756,0)</f>
        <v>0</v>
      </c>
      <c r="BF756" s="154">
        <f>IF(N756="snížená",J756,0)</f>
        <v>0</v>
      </c>
      <c r="BG756" s="154">
        <f>IF(N756="zákl. přenesená",J756,0)</f>
        <v>0</v>
      </c>
      <c r="BH756" s="154">
        <f>IF(N756="sníž. přenesená",J756,0)</f>
        <v>0</v>
      </c>
      <c r="BI756" s="154">
        <f>IF(N756="nulová",J756,0)</f>
        <v>0</v>
      </c>
      <c r="BJ756" s="18" t="s">
        <v>90</v>
      </c>
      <c r="BK756" s="154">
        <f>ROUND(I756*H756,2)</f>
        <v>0</v>
      </c>
      <c r="BL756" s="18" t="s">
        <v>373</v>
      </c>
      <c r="BM756" s="262" t="s">
        <v>1366</v>
      </c>
    </row>
    <row r="757" spans="1:51" s="13" customFormat="1" ht="12">
      <c r="A757" s="13"/>
      <c r="B757" s="263"/>
      <c r="C757" s="264"/>
      <c r="D757" s="265" t="s">
        <v>206</v>
      </c>
      <c r="E757" s="266" t="s">
        <v>1</v>
      </c>
      <c r="F757" s="267" t="s">
        <v>1367</v>
      </c>
      <c r="G757" s="264"/>
      <c r="H757" s="268">
        <v>111.1</v>
      </c>
      <c r="I757" s="269"/>
      <c r="J757" s="264"/>
      <c r="K757" s="264"/>
      <c r="L757" s="270"/>
      <c r="M757" s="271"/>
      <c r="N757" s="272"/>
      <c r="O757" s="272"/>
      <c r="P757" s="272"/>
      <c r="Q757" s="272"/>
      <c r="R757" s="272"/>
      <c r="S757" s="272"/>
      <c r="T757" s="27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74" t="s">
        <v>206</v>
      </c>
      <c r="AU757" s="274" t="s">
        <v>92</v>
      </c>
      <c r="AV757" s="13" t="s">
        <v>92</v>
      </c>
      <c r="AW757" s="13" t="s">
        <v>35</v>
      </c>
      <c r="AX757" s="13" t="s">
        <v>90</v>
      </c>
      <c r="AY757" s="274" t="s">
        <v>198</v>
      </c>
    </row>
    <row r="758" spans="1:65" s="2" customFormat="1" ht="24.15" customHeight="1">
      <c r="A758" s="41"/>
      <c r="B758" s="42"/>
      <c r="C758" s="250" t="s">
        <v>1368</v>
      </c>
      <c r="D758" s="250" t="s">
        <v>200</v>
      </c>
      <c r="E758" s="251" t="s">
        <v>1369</v>
      </c>
      <c r="F758" s="252" t="s">
        <v>1370</v>
      </c>
      <c r="G758" s="253" t="s">
        <v>203</v>
      </c>
      <c r="H758" s="254">
        <v>27</v>
      </c>
      <c r="I758" s="255"/>
      <c r="J758" s="256">
        <f>ROUND(I758*H758,2)</f>
        <v>0</v>
      </c>
      <c r="K758" s="257"/>
      <c r="L758" s="44"/>
      <c r="M758" s="258" t="s">
        <v>1</v>
      </c>
      <c r="N758" s="259" t="s">
        <v>47</v>
      </c>
      <c r="O758" s="94"/>
      <c r="P758" s="260">
        <f>O758*H758</f>
        <v>0</v>
      </c>
      <c r="Q758" s="260">
        <v>0.0015</v>
      </c>
      <c r="R758" s="260">
        <f>Q758*H758</f>
        <v>0.0405</v>
      </c>
      <c r="S758" s="260">
        <v>0</v>
      </c>
      <c r="T758" s="261">
        <f>S758*H758</f>
        <v>0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62" t="s">
        <v>373</v>
      </c>
      <c r="AT758" s="262" t="s">
        <v>200</v>
      </c>
      <c r="AU758" s="262" t="s">
        <v>92</v>
      </c>
      <c r="AY758" s="18" t="s">
        <v>198</v>
      </c>
      <c r="BE758" s="154">
        <f>IF(N758="základní",J758,0)</f>
        <v>0</v>
      </c>
      <c r="BF758" s="154">
        <f>IF(N758="snížená",J758,0)</f>
        <v>0</v>
      </c>
      <c r="BG758" s="154">
        <f>IF(N758="zákl. přenesená",J758,0)</f>
        <v>0</v>
      </c>
      <c r="BH758" s="154">
        <f>IF(N758="sníž. přenesená",J758,0)</f>
        <v>0</v>
      </c>
      <c r="BI758" s="154">
        <f>IF(N758="nulová",J758,0)</f>
        <v>0</v>
      </c>
      <c r="BJ758" s="18" t="s">
        <v>90</v>
      </c>
      <c r="BK758" s="154">
        <f>ROUND(I758*H758,2)</f>
        <v>0</v>
      </c>
      <c r="BL758" s="18" t="s">
        <v>373</v>
      </c>
      <c r="BM758" s="262" t="s">
        <v>1371</v>
      </c>
    </row>
    <row r="759" spans="1:51" s="13" customFormat="1" ht="12">
      <c r="A759" s="13"/>
      <c r="B759" s="263"/>
      <c r="C759" s="264"/>
      <c r="D759" s="265" t="s">
        <v>206</v>
      </c>
      <c r="E759" s="266" t="s">
        <v>1</v>
      </c>
      <c r="F759" s="267" t="s">
        <v>1372</v>
      </c>
      <c r="G759" s="264"/>
      <c r="H759" s="268">
        <v>27</v>
      </c>
      <c r="I759" s="269"/>
      <c r="J759" s="264"/>
      <c r="K759" s="264"/>
      <c r="L759" s="270"/>
      <c r="M759" s="271"/>
      <c r="N759" s="272"/>
      <c r="O759" s="272"/>
      <c r="P759" s="272"/>
      <c r="Q759" s="272"/>
      <c r="R759" s="272"/>
      <c r="S759" s="272"/>
      <c r="T759" s="27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74" t="s">
        <v>206</v>
      </c>
      <c r="AU759" s="274" t="s">
        <v>92</v>
      </c>
      <c r="AV759" s="13" t="s">
        <v>92</v>
      </c>
      <c r="AW759" s="13" t="s">
        <v>35</v>
      </c>
      <c r="AX759" s="13" t="s">
        <v>82</v>
      </c>
      <c r="AY759" s="274" t="s">
        <v>198</v>
      </c>
    </row>
    <row r="760" spans="1:51" s="15" customFormat="1" ht="12">
      <c r="A760" s="15"/>
      <c r="B760" s="296"/>
      <c r="C760" s="297"/>
      <c r="D760" s="265" t="s">
        <v>206</v>
      </c>
      <c r="E760" s="298" t="s">
        <v>1</v>
      </c>
      <c r="F760" s="299" t="s">
        <v>238</v>
      </c>
      <c r="G760" s="297"/>
      <c r="H760" s="300">
        <v>27</v>
      </c>
      <c r="I760" s="301"/>
      <c r="J760" s="297"/>
      <c r="K760" s="297"/>
      <c r="L760" s="302"/>
      <c r="M760" s="303"/>
      <c r="N760" s="304"/>
      <c r="O760" s="304"/>
      <c r="P760" s="304"/>
      <c r="Q760" s="304"/>
      <c r="R760" s="304"/>
      <c r="S760" s="304"/>
      <c r="T760" s="30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306" t="s">
        <v>206</v>
      </c>
      <c r="AU760" s="306" t="s">
        <v>92</v>
      </c>
      <c r="AV760" s="15" t="s">
        <v>204</v>
      </c>
      <c r="AW760" s="15" t="s">
        <v>35</v>
      </c>
      <c r="AX760" s="15" t="s">
        <v>90</v>
      </c>
      <c r="AY760" s="306" t="s">
        <v>198</v>
      </c>
    </row>
    <row r="761" spans="1:65" s="2" customFormat="1" ht="24.15" customHeight="1">
      <c r="A761" s="41"/>
      <c r="B761" s="42"/>
      <c r="C761" s="250" t="s">
        <v>1373</v>
      </c>
      <c r="D761" s="250" t="s">
        <v>200</v>
      </c>
      <c r="E761" s="251" t="s">
        <v>1374</v>
      </c>
      <c r="F761" s="252" t="s">
        <v>1375</v>
      </c>
      <c r="G761" s="253" t="s">
        <v>363</v>
      </c>
      <c r="H761" s="254">
        <v>12</v>
      </c>
      <c r="I761" s="255"/>
      <c r="J761" s="256">
        <f>ROUND(I761*H761,2)</f>
        <v>0</v>
      </c>
      <c r="K761" s="257"/>
      <c r="L761" s="44"/>
      <c r="M761" s="258" t="s">
        <v>1</v>
      </c>
      <c r="N761" s="259" t="s">
        <v>47</v>
      </c>
      <c r="O761" s="94"/>
      <c r="P761" s="260">
        <f>O761*H761</f>
        <v>0</v>
      </c>
      <c r="Q761" s="260">
        <v>0.00021</v>
      </c>
      <c r="R761" s="260">
        <f>Q761*H761</f>
        <v>0.00252</v>
      </c>
      <c r="S761" s="260">
        <v>0</v>
      </c>
      <c r="T761" s="261">
        <f>S761*H761</f>
        <v>0</v>
      </c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R761" s="262" t="s">
        <v>373</v>
      </c>
      <c r="AT761" s="262" t="s">
        <v>200</v>
      </c>
      <c r="AU761" s="262" t="s">
        <v>92</v>
      </c>
      <c r="AY761" s="18" t="s">
        <v>198</v>
      </c>
      <c r="BE761" s="154">
        <f>IF(N761="základní",J761,0)</f>
        <v>0</v>
      </c>
      <c r="BF761" s="154">
        <f>IF(N761="snížená",J761,0)</f>
        <v>0</v>
      </c>
      <c r="BG761" s="154">
        <f>IF(N761="zákl. přenesená",J761,0)</f>
        <v>0</v>
      </c>
      <c r="BH761" s="154">
        <f>IF(N761="sníž. přenesená",J761,0)</f>
        <v>0</v>
      </c>
      <c r="BI761" s="154">
        <f>IF(N761="nulová",J761,0)</f>
        <v>0</v>
      </c>
      <c r="BJ761" s="18" t="s">
        <v>90</v>
      </c>
      <c r="BK761" s="154">
        <f>ROUND(I761*H761,2)</f>
        <v>0</v>
      </c>
      <c r="BL761" s="18" t="s">
        <v>373</v>
      </c>
      <c r="BM761" s="262" t="s">
        <v>1376</v>
      </c>
    </row>
    <row r="762" spans="1:51" s="13" customFormat="1" ht="12">
      <c r="A762" s="13"/>
      <c r="B762" s="263"/>
      <c r="C762" s="264"/>
      <c r="D762" s="265" t="s">
        <v>206</v>
      </c>
      <c r="E762" s="266" t="s">
        <v>1</v>
      </c>
      <c r="F762" s="267" t="s">
        <v>1377</v>
      </c>
      <c r="G762" s="264"/>
      <c r="H762" s="268">
        <v>12</v>
      </c>
      <c r="I762" s="269"/>
      <c r="J762" s="264"/>
      <c r="K762" s="264"/>
      <c r="L762" s="270"/>
      <c r="M762" s="271"/>
      <c r="N762" s="272"/>
      <c r="O762" s="272"/>
      <c r="P762" s="272"/>
      <c r="Q762" s="272"/>
      <c r="R762" s="272"/>
      <c r="S762" s="272"/>
      <c r="T762" s="27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74" t="s">
        <v>206</v>
      </c>
      <c r="AU762" s="274" t="s">
        <v>92</v>
      </c>
      <c r="AV762" s="13" t="s">
        <v>92</v>
      </c>
      <c r="AW762" s="13" t="s">
        <v>35</v>
      </c>
      <c r="AX762" s="13" t="s">
        <v>90</v>
      </c>
      <c r="AY762" s="274" t="s">
        <v>198</v>
      </c>
    </row>
    <row r="763" spans="1:65" s="2" customFormat="1" ht="24.15" customHeight="1">
      <c r="A763" s="41"/>
      <c r="B763" s="42"/>
      <c r="C763" s="250" t="s">
        <v>1378</v>
      </c>
      <c r="D763" s="250" t="s">
        <v>200</v>
      </c>
      <c r="E763" s="251" t="s">
        <v>1379</v>
      </c>
      <c r="F763" s="252" t="s">
        <v>1380</v>
      </c>
      <c r="G763" s="253" t="s">
        <v>219</v>
      </c>
      <c r="H763" s="254">
        <v>13.5</v>
      </c>
      <c r="I763" s="255"/>
      <c r="J763" s="256">
        <f>ROUND(I763*H763,2)</f>
        <v>0</v>
      </c>
      <c r="K763" s="257"/>
      <c r="L763" s="44"/>
      <c r="M763" s="258" t="s">
        <v>1</v>
      </c>
      <c r="N763" s="259" t="s">
        <v>47</v>
      </c>
      <c r="O763" s="94"/>
      <c r="P763" s="260">
        <f>O763*H763</f>
        <v>0</v>
      </c>
      <c r="Q763" s="260">
        <v>0.00032</v>
      </c>
      <c r="R763" s="260">
        <f>Q763*H763</f>
        <v>0.00432</v>
      </c>
      <c r="S763" s="260">
        <v>0</v>
      </c>
      <c r="T763" s="261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62" t="s">
        <v>373</v>
      </c>
      <c r="AT763" s="262" t="s">
        <v>200</v>
      </c>
      <c r="AU763" s="262" t="s">
        <v>92</v>
      </c>
      <c r="AY763" s="18" t="s">
        <v>198</v>
      </c>
      <c r="BE763" s="154">
        <f>IF(N763="základní",J763,0)</f>
        <v>0</v>
      </c>
      <c r="BF763" s="154">
        <f>IF(N763="snížená",J763,0)</f>
        <v>0</v>
      </c>
      <c r="BG763" s="154">
        <f>IF(N763="zákl. přenesená",J763,0)</f>
        <v>0</v>
      </c>
      <c r="BH763" s="154">
        <f>IF(N763="sníž. přenesená",J763,0)</f>
        <v>0</v>
      </c>
      <c r="BI763" s="154">
        <f>IF(N763="nulová",J763,0)</f>
        <v>0</v>
      </c>
      <c r="BJ763" s="18" t="s">
        <v>90</v>
      </c>
      <c r="BK763" s="154">
        <f>ROUND(I763*H763,2)</f>
        <v>0</v>
      </c>
      <c r="BL763" s="18" t="s">
        <v>373</v>
      </c>
      <c r="BM763" s="262" t="s">
        <v>1381</v>
      </c>
    </row>
    <row r="764" spans="1:51" s="13" customFormat="1" ht="12">
      <c r="A764" s="13"/>
      <c r="B764" s="263"/>
      <c r="C764" s="264"/>
      <c r="D764" s="265" t="s">
        <v>206</v>
      </c>
      <c r="E764" s="266" t="s">
        <v>1</v>
      </c>
      <c r="F764" s="267" t="s">
        <v>1382</v>
      </c>
      <c r="G764" s="264"/>
      <c r="H764" s="268">
        <v>13.5</v>
      </c>
      <c r="I764" s="269"/>
      <c r="J764" s="264"/>
      <c r="K764" s="264"/>
      <c r="L764" s="270"/>
      <c r="M764" s="271"/>
      <c r="N764" s="272"/>
      <c r="O764" s="272"/>
      <c r="P764" s="272"/>
      <c r="Q764" s="272"/>
      <c r="R764" s="272"/>
      <c r="S764" s="272"/>
      <c r="T764" s="27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74" t="s">
        <v>206</v>
      </c>
      <c r="AU764" s="274" t="s">
        <v>92</v>
      </c>
      <c r="AV764" s="13" t="s">
        <v>92</v>
      </c>
      <c r="AW764" s="13" t="s">
        <v>35</v>
      </c>
      <c r="AX764" s="13" t="s">
        <v>90</v>
      </c>
      <c r="AY764" s="274" t="s">
        <v>198</v>
      </c>
    </row>
    <row r="765" spans="1:65" s="2" customFormat="1" ht="21.75" customHeight="1">
      <c r="A765" s="41"/>
      <c r="B765" s="42"/>
      <c r="C765" s="250" t="s">
        <v>1383</v>
      </c>
      <c r="D765" s="250" t="s">
        <v>200</v>
      </c>
      <c r="E765" s="251" t="s">
        <v>1384</v>
      </c>
      <c r="F765" s="252" t="s">
        <v>1385</v>
      </c>
      <c r="G765" s="253" t="s">
        <v>219</v>
      </c>
      <c r="H765" s="254">
        <v>119.05</v>
      </c>
      <c r="I765" s="255"/>
      <c r="J765" s="256">
        <f>ROUND(I765*H765,2)</f>
        <v>0</v>
      </c>
      <c r="K765" s="257"/>
      <c r="L765" s="44"/>
      <c r="M765" s="258" t="s">
        <v>1</v>
      </c>
      <c r="N765" s="259" t="s">
        <v>47</v>
      </c>
      <c r="O765" s="94"/>
      <c r="P765" s="260">
        <f>O765*H765</f>
        <v>0</v>
      </c>
      <c r="Q765" s="260">
        <v>0.0002</v>
      </c>
      <c r="R765" s="260">
        <f>Q765*H765</f>
        <v>0.02381</v>
      </c>
      <c r="S765" s="260">
        <v>0</v>
      </c>
      <c r="T765" s="261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62" t="s">
        <v>373</v>
      </c>
      <c r="AT765" s="262" t="s">
        <v>200</v>
      </c>
      <c r="AU765" s="262" t="s">
        <v>92</v>
      </c>
      <c r="AY765" s="18" t="s">
        <v>198</v>
      </c>
      <c r="BE765" s="154">
        <f>IF(N765="základní",J765,0)</f>
        <v>0</v>
      </c>
      <c r="BF765" s="154">
        <f>IF(N765="snížená",J765,0)</f>
        <v>0</v>
      </c>
      <c r="BG765" s="154">
        <f>IF(N765="zákl. přenesená",J765,0)</f>
        <v>0</v>
      </c>
      <c r="BH765" s="154">
        <f>IF(N765="sníž. přenesená",J765,0)</f>
        <v>0</v>
      </c>
      <c r="BI765" s="154">
        <f>IF(N765="nulová",J765,0)</f>
        <v>0</v>
      </c>
      <c r="BJ765" s="18" t="s">
        <v>90</v>
      </c>
      <c r="BK765" s="154">
        <f>ROUND(I765*H765,2)</f>
        <v>0</v>
      </c>
      <c r="BL765" s="18" t="s">
        <v>373</v>
      </c>
      <c r="BM765" s="262" t="s">
        <v>1386</v>
      </c>
    </row>
    <row r="766" spans="1:51" s="14" customFormat="1" ht="12">
      <c r="A766" s="14"/>
      <c r="B766" s="286"/>
      <c r="C766" s="287"/>
      <c r="D766" s="265" t="s">
        <v>206</v>
      </c>
      <c r="E766" s="288" t="s">
        <v>1</v>
      </c>
      <c r="F766" s="289" t="s">
        <v>1387</v>
      </c>
      <c r="G766" s="287"/>
      <c r="H766" s="288" t="s">
        <v>1</v>
      </c>
      <c r="I766" s="290"/>
      <c r="J766" s="287"/>
      <c r="K766" s="287"/>
      <c r="L766" s="291"/>
      <c r="M766" s="292"/>
      <c r="N766" s="293"/>
      <c r="O766" s="293"/>
      <c r="P766" s="293"/>
      <c r="Q766" s="293"/>
      <c r="R766" s="293"/>
      <c r="S766" s="293"/>
      <c r="T766" s="29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95" t="s">
        <v>206</v>
      </c>
      <c r="AU766" s="295" t="s">
        <v>92</v>
      </c>
      <c r="AV766" s="14" t="s">
        <v>90</v>
      </c>
      <c r="AW766" s="14" t="s">
        <v>35</v>
      </c>
      <c r="AX766" s="14" t="s">
        <v>82</v>
      </c>
      <c r="AY766" s="295" t="s">
        <v>198</v>
      </c>
    </row>
    <row r="767" spans="1:51" s="13" customFormat="1" ht="12">
      <c r="A767" s="13"/>
      <c r="B767" s="263"/>
      <c r="C767" s="264"/>
      <c r="D767" s="265" t="s">
        <v>206</v>
      </c>
      <c r="E767" s="266" t="s">
        <v>1</v>
      </c>
      <c r="F767" s="267" t="s">
        <v>1388</v>
      </c>
      <c r="G767" s="264"/>
      <c r="H767" s="268">
        <v>52</v>
      </c>
      <c r="I767" s="269"/>
      <c r="J767" s="264"/>
      <c r="K767" s="264"/>
      <c r="L767" s="270"/>
      <c r="M767" s="271"/>
      <c r="N767" s="272"/>
      <c r="O767" s="272"/>
      <c r="P767" s="272"/>
      <c r="Q767" s="272"/>
      <c r="R767" s="272"/>
      <c r="S767" s="272"/>
      <c r="T767" s="27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74" t="s">
        <v>206</v>
      </c>
      <c r="AU767" s="274" t="s">
        <v>92</v>
      </c>
      <c r="AV767" s="13" t="s">
        <v>92</v>
      </c>
      <c r="AW767" s="13" t="s">
        <v>35</v>
      </c>
      <c r="AX767" s="13" t="s">
        <v>82</v>
      </c>
      <c r="AY767" s="274" t="s">
        <v>198</v>
      </c>
    </row>
    <row r="768" spans="1:51" s="14" customFormat="1" ht="12">
      <c r="A768" s="14"/>
      <c r="B768" s="286"/>
      <c r="C768" s="287"/>
      <c r="D768" s="265" t="s">
        <v>206</v>
      </c>
      <c r="E768" s="288" t="s">
        <v>1</v>
      </c>
      <c r="F768" s="289" t="s">
        <v>1389</v>
      </c>
      <c r="G768" s="287"/>
      <c r="H768" s="288" t="s">
        <v>1</v>
      </c>
      <c r="I768" s="290"/>
      <c r="J768" s="287"/>
      <c r="K768" s="287"/>
      <c r="L768" s="291"/>
      <c r="M768" s="292"/>
      <c r="N768" s="293"/>
      <c r="O768" s="293"/>
      <c r="P768" s="293"/>
      <c r="Q768" s="293"/>
      <c r="R768" s="293"/>
      <c r="S768" s="293"/>
      <c r="T768" s="29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95" t="s">
        <v>206</v>
      </c>
      <c r="AU768" s="295" t="s">
        <v>92</v>
      </c>
      <c r="AV768" s="14" t="s">
        <v>90</v>
      </c>
      <c r="AW768" s="14" t="s">
        <v>35</v>
      </c>
      <c r="AX768" s="14" t="s">
        <v>82</v>
      </c>
      <c r="AY768" s="295" t="s">
        <v>198</v>
      </c>
    </row>
    <row r="769" spans="1:51" s="13" customFormat="1" ht="12">
      <c r="A769" s="13"/>
      <c r="B769" s="263"/>
      <c r="C769" s="264"/>
      <c r="D769" s="265" t="s">
        <v>206</v>
      </c>
      <c r="E769" s="266" t="s">
        <v>1</v>
      </c>
      <c r="F769" s="267" t="s">
        <v>1390</v>
      </c>
      <c r="G769" s="264"/>
      <c r="H769" s="268">
        <v>55.55</v>
      </c>
      <c r="I769" s="269"/>
      <c r="J769" s="264"/>
      <c r="K769" s="264"/>
      <c r="L769" s="270"/>
      <c r="M769" s="271"/>
      <c r="N769" s="272"/>
      <c r="O769" s="272"/>
      <c r="P769" s="272"/>
      <c r="Q769" s="272"/>
      <c r="R769" s="272"/>
      <c r="S769" s="272"/>
      <c r="T769" s="27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74" t="s">
        <v>206</v>
      </c>
      <c r="AU769" s="274" t="s">
        <v>92</v>
      </c>
      <c r="AV769" s="13" t="s">
        <v>92</v>
      </c>
      <c r="AW769" s="13" t="s">
        <v>35</v>
      </c>
      <c r="AX769" s="13" t="s">
        <v>82</v>
      </c>
      <c r="AY769" s="274" t="s">
        <v>198</v>
      </c>
    </row>
    <row r="770" spans="1:51" s="14" customFormat="1" ht="12">
      <c r="A770" s="14"/>
      <c r="B770" s="286"/>
      <c r="C770" s="287"/>
      <c r="D770" s="265" t="s">
        <v>206</v>
      </c>
      <c r="E770" s="288" t="s">
        <v>1</v>
      </c>
      <c r="F770" s="289" t="s">
        <v>1391</v>
      </c>
      <c r="G770" s="287"/>
      <c r="H770" s="288" t="s">
        <v>1</v>
      </c>
      <c r="I770" s="290"/>
      <c r="J770" s="287"/>
      <c r="K770" s="287"/>
      <c r="L770" s="291"/>
      <c r="M770" s="292"/>
      <c r="N770" s="293"/>
      <c r="O770" s="293"/>
      <c r="P770" s="293"/>
      <c r="Q770" s="293"/>
      <c r="R770" s="293"/>
      <c r="S770" s="293"/>
      <c r="T770" s="29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95" t="s">
        <v>206</v>
      </c>
      <c r="AU770" s="295" t="s">
        <v>92</v>
      </c>
      <c r="AV770" s="14" t="s">
        <v>90</v>
      </c>
      <c r="AW770" s="14" t="s">
        <v>35</v>
      </c>
      <c r="AX770" s="14" t="s">
        <v>82</v>
      </c>
      <c r="AY770" s="295" t="s">
        <v>198</v>
      </c>
    </row>
    <row r="771" spans="1:51" s="13" customFormat="1" ht="12">
      <c r="A771" s="13"/>
      <c r="B771" s="263"/>
      <c r="C771" s="264"/>
      <c r="D771" s="265" t="s">
        <v>206</v>
      </c>
      <c r="E771" s="266" t="s">
        <v>1</v>
      </c>
      <c r="F771" s="267" t="s">
        <v>1392</v>
      </c>
      <c r="G771" s="264"/>
      <c r="H771" s="268">
        <v>11.5</v>
      </c>
      <c r="I771" s="269"/>
      <c r="J771" s="264"/>
      <c r="K771" s="264"/>
      <c r="L771" s="270"/>
      <c r="M771" s="271"/>
      <c r="N771" s="272"/>
      <c r="O771" s="272"/>
      <c r="P771" s="272"/>
      <c r="Q771" s="272"/>
      <c r="R771" s="272"/>
      <c r="S771" s="272"/>
      <c r="T771" s="27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74" t="s">
        <v>206</v>
      </c>
      <c r="AU771" s="274" t="s">
        <v>92</v>
      </c>
      <c r="AV771" s="13" t="s">
        <v>92</v>
      </c>
      <c r="AW771" s="13" t="s">
        <v>35</v>
      </c>
      <c r="AX771" s="13" t="s">
        <v>82</v>
      </c>
      <c r="AY771" s="274" t="s">
        <v>198</v>
      </c>
    </row>
    <row r="772" spans="1:51" s="15" customFormat="1" ht="12">
      <c r="A772" s="15"/>
      <c r="B772" s="296"/>
      <c r="C772" s="297"/>
      <c r="D772" s="265" t="s">
        <v>206</v>
      </c>
      <c r="E772" s="298" t="s">
        <v>1</v>
      </c>
      <c r="F772" s="299" t="s">
        <v>238</v>
      </c>
      <c r="G772" s="297"/>
      <c r="H772" s="300">
        <v>119.05</v>
      </c>
      <c r="I772" s="301"/>
      <c r="J772" s="297"/>
      <c r="K772" s="297"/>
      <c r="L772" s="302"/>
      <c r="M772" s="303"/>
      <c r="N772" s="304"/>
      <c r="O772" s="304"/>
      <c r="P772" s="304"/>
      <c r="Q772" s="304"/>
      <c r="R772" s="304"/>
      <c r="S772" s="304"/>
      <c r="T772" s="30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306" t="s">
        <v>206</v>
      </c>
      <c r="AU772" s="306" t="s">
        <v>92</v>
      </c>
      <c r="AV772" s="15" t="s">
        <v>204</v>
      </c>
      <c r="AW772" s="15" t="s">
        <v>35</v>
      </c>
      <c r="AX772" s="15" t="s">
        <v>90</v>
      </c>
      <c r="AY772" s="306" t="s">
        <v>198</v>
      </c>
    </row>
    <row r="773" spans="1:65" s="2" customFormat="1" ht="24.15" customHeight="1">
      <c r="A773" s="41"/>
      <c r="B773" s="42"/>
      <c r="C773" s="275" t="s">
        <v>1393</v>
      </c>
      <c r="D773" s="275" t="s">
        <v>210</v>
      </c>
      <c r="E773" s="276" t="s">
        <v>1394</v>
      </c>
      <c r="F773" s="277" t="s">
        <v>1395</v>
      </c>
      <c r="G773" s="278" t="s">
        <v>219</v>
      </c>
      <c r="H773" s="279">
        <v>130.955</v>
      </c>
      <c r="I773" s="280"/>
      <c r="J773" s="281">
        <f>ROUND(I773*H773,2)</f>
        <v>0</v>
      </c>
      <c r="K773" s="282"/>
      <c r="L773" s="283"/>
      <c r="M773" s="284" t="s">
        <v>1</v>
      </c>
      <c r="N773" s="285" t="s">
        <v>47</v>
      </c>
      <c r="O773" s="94"/>
      <c r="P773" s="260">
        <f>O773*H773</f>
        <v>0</v>
      </c>
      <c r="Q773" s="260">
        <v>8E-05</v>
      </c>
      <c r="R773" s="260">
        <f>Q773*H773</f>
        <v>0.010476400000000002</v>
      </c>
      <c r="S773" s="260">
        <v>0</v>
      </c>
      <c r="T773" s="261">
        <f>S773*H773</f>
        <v>0</v>
      </c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R773" s="262" t="s">
        <v>788</v>
      </c>
      <c r="AT773" s="262" t="s">
        <v>210</v>
      </c>
      <c r="AU773" s="262" t="s">
        <v>92</v>
      </c>
      <c r="AY773" s="18" t="s">
        <v>198</v>
      </c>
      <c r="BE773" s="154">
        <f>IF(N773="základní",J773,0)</f>
        <v>0</v>
      </c>
      <c r="BF773" s="154">
        <f>IF(N773="snížená",J773,0)</f>
        <v>0</v>
      </c>
      <c r="BG773" s="154">
        <f>IF(N773="zákl. přenesená",J773,0)</f>
        <v>0</v>
      </c>
      <c r="BH773" s="154">
        <f>IF(N773="sníž. přenesená",J773,0)</f>
        <v>0</v>
      </c>
      <c r="BI773" s="154">
        <f>IF(N773="nulová",J773,0)</f>
        <v>0</v>
      </c>
      <c r="BJ773" s="18" t="s">
        <v>90</v>
      </c>
      <c r="BK773" s="154">
        <f>ROUND(I773*H773,2)</f>
        <v>0</v>
      </c>
      <c r="BL773" s="18" t="s">
        <v>373</v>
      </c>
      <c r="BM773" s="262" t="s">
        <v>1396</v>
      </c>
    </row>
    <row r="774" spans="1:51" s="13" customFormat="1" ht="12">
      <c r="A774" s="13"/>
      <c r="B774" s="263"/>
      <c r="C774" s="264"/>
      <c r="D774" s="265" t="s">
        <v>206</v>
      </c>
      <c r="E774" s="266" t="s">
        <v>1</v>
      </c>
      <c r="F774" s="267" t="s">
        <v>1397</v>
      </c>
      <c r="G774" s="264"/>
      <c r="H774" s="268">
        <v>130.955</v>
      </c>
      <c r="I774" s="269"/>
      <c r="J774" s="264"/>
      <c r="K774" s="264"/>
      <c r="L774" s="270"/>
      <c r="M774" s="271"/>
      <c r="N774" s="272"/>
      <c r="O774" s="272"/>
      <c r="P774" s="272"/>
      <c r="Q774" s="272"/>
      <c r="R774" s="272"/>
      <c r="S774" s="272"/>
      <c r="T774" s="27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74" t="s">
        <v>206</v>
      </c>
      <c r="AU774" s="274" t="s">
        <v>92</v>
      </c>
      <c r="AV774" s="13" t="s">
        <v>92</v>
      </c>
      <c r="AW774" s="13" t="s">
        <v>35</v>
      </c>
      <c r="AX774" s="13" t="s">
        <v>90</v>
      </c>
      <c r="AY774" s="274" t="s">
        <v>198</v>
      </c>
    </row>
    <row r="775" spans="1:65" s="2" customFormat="1" ht="33" customHeight="1">
      <c r="A775" s="41"/>
      <c r="B775" s="42"/>
      <c r="C775" s="250" t="s">
        <v>1398</v>
      </c>
      <c r="D775" s="250" t="s">
        <v>200</v>
      </c>
      <c r="E775" s="251" t="s">
        <v>1399</v>
      </c>
      <c r="F775" s="252" t="s">
        <v>1400</v>
      </c>
      <c r="G775" s="253" t="s">
        <v>203</v>
      </c>
      <c r="H775" s="254">
        <v>111.1</v>
      </c>
      <c r="I775" s="255"/>
      <c r="J775" s="256">
        <f>ROUND(I775*H775,2)</f>
        <v>0</v>
      </c>
      <c r="K775" s="257"/>
      <c r="L775" s="44"/>
      <c r="M775" s="258" t="s">
        <v>1</v>
      </c>
      <c r="N775" s="259" t="s">
        <v>47</v>
      </c>
      <c r="O775" s="94"/>
      <c r="P775" s="260">
        <f>O775*H775</f>
        <v>0</v>
      </c>
      <c r="Q775" s="260">
        <v>0.006</v>
      </c>
      <c r="R775" s="260">
        <f>Q775*H775</f>
        <v>0.6666</v>
      </c>
      <c r="S775" s="260">
        <v>0</v>
      </c>
      <c r="T775" s="261">
        <f>S775*H775</f>
        <v>0</v>
      </c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R775" s="262" t="s">
        <v>373</v>
      </c>
      <c r="AT775" s="262" t="s">
        <v>200</v>
      </c>
      <c r="AU775" s="262" t="s">
        <v>92</v>
      </c>
      <c r="AY775" s="18" t="s">
        <v>198</v>
      </c>
      <c r="BE775" s="154">
        <f>IF(N775="základní",J775,0)</f>
        <v>0</v>
      </c>
      <c r="BF775" s="154">
        <f>IF(N775="snížená",J775,0)</f>
        <v>0</v>
      </c>
      <c r="BG775" s="154">
        <f>IF(N775="zákl. přenesená",J775,0)</f>
        <v>0</v>
      </c>
      <c r="BH775" s="154">
        <f>IF(N775="sníž. přenesená",J775,0)</f>
        <v>0</v>
      </c>
      <c r="BI775" s="154">
        <f>IF(N775="nulová",J775,0)</f>
        <v>0</v>
      </c>
      <c r="BJ775" s="18" t="s">
        <v>90</v>
      </c>
      <c r="BK775" s="154">
        <f>ROUND(I775*H775,2)</f>
        <v>0</v>
      </c>
      <c r="BL775" s="18" t="s">
        <v>373</v>
      </c>
      <c r="BM775" s="262" t="s">
        <v>1401</v>
      </c>
    </row>
    <row r="776" spans="1:65" s="2" customFormat="1" ht="16.5" customHeight="1">
      <c r="A776" s="41"/>
      <c r="B776" s="42"/>
      <c r="C776" s="275" t="s">
        <v>1402</v>
      </c>
      <c r="D776" s="275" t="s">
        <v>210</v>
      </c>
      <c r="E776" s="276" t="s">
        <v>1403</v>
      </c>
      <c r="F776" s="277" t="s">
        <v>1404</v>
      </c>
      <c r="G776" s="278" t="s">
        <v>203</v>
      </c>
      <c r="H776" s="279">
        <v>122.21</v>
      </c>
      <c r="I776" s="280"/>
      <c r="J776" s="281">
        <f>ROUND(I776*H776,2)</f>
        <v>0</v>
      </c>
      <c r="K776" s="282"/>
      <c r="L776" s="283"/>
      <c r="M776" s="284" t="s">
        <v>1</v>
      </c>
      <c r="N776" s="285" t="s">
        <v>47</v>
      </c>
      <c r="O776" s="94"/>
      <c r="P776" s="260">
        <f>O776*H776</f>
        <v>0</v>
      </c>
      <c r="Q776" s="260">
        <v>0.0118</v>
      </c>
      <c r="R776" s="260">
        <f>Q776*H776</f>
        <v>1.442078</v>
      </c>
      <c r="S776" s="260">
        <v>0</v>
      </c>
      <c r="T776" s="261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62" t="s">
        <v>788</v>
      </c>
      <c r="AT776" s="262" t="s">
        <v>210</v>
      </c>
      <c r="AU776" s="262" t="s">
        <v>92</v>
      </c>
      <c r="AY776" s="18" t="s">
        <v>198</v>
      </c>
      <c r="BE776" s="154">
        <f>IF(N776="základní",J776,0)</f>
        <v>0</v>
      </c>
      <c r="BF776" s="154">
        <f>IF(N776="snížená",J776,0)</f>
        <v>0</v>
      </c>
      <c r="BG776" s="154">
        <f>IF(N776="zákl. přenesená",J776,0)</f>
        <v>0</v>
      </c>
      <c r="BH776" s="154">
        <f>IF(N776="sníž. přenesená",J776,0)</f>
        <v>0</v>
      </c>
      <c r="BI776" s="154">
        <f>IF(N776="nulová",J776,0)</f>
        <v>0</v>
      </c>
      <c r="BJ776" s="18" t="s">
        <v>90</v>
      </c>
      <c r="BK776" s="154">
        <f>ROUND(I776*H776,2)</f>
        <v>0</v>
      </c>
      <c r="BL776" s="18" t="s">
        <v>373</v>
      </c>
      <c r="BM776" s="262" t="s">
        <v>1405</v>
      </c>
    </row>
    <row r="777" spans="1:51" s="13" customFormat="1" ht="12">
      <c r="A777" s="13"/>
      <c r="B777" s="263"/>
      <c r="C777" s="264"/>
      <c r="D777" s="265" t="s">
        <v>206</v>
      </c>
      <c r="E777" s="266" t="s">
        <v>1</v>
      </c>
      <c r="F777" s="267" t="s">
        <v>1406</v>
      </c>
      <c r="G777" s="264"/>
      <c r="H777" s="268">
        <v>122.21</v>
      </c>
      <c r="I777" s="269"/>
      <c r="J777" s="264"/>
      <c r="K777" s="264"/>
      <c r="L777" s="270"/>
      <c r="M777" s="271"/>
      <c r="N777" s="272"/>
      <c r="O777" s="272"/>
      <c r="P777" s="272"/>
      <c r="Q777" s="272"/>
      <c r="R777" s="272"/>
      <c r="S777" s="272"/>
      <c r="T777" s="27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74" t="s">
        <v>206</v>
      </c>
      <c r="AU777" s="274" t="s">
        <v>92</v>
      </c>
      <c r="AV777" s="13" t="s">
        <v>92</v>
      </c>
      <c r="AW777" s="13" t="s">
        <v>35</v>
      </c>
      <c r="AX777" s="13" t="s">
        <v>90</v>
      </c>
      <c r="AY777" s="274" t="s">
        <v>198</v>
      </c>
    </row>
    <row r="778" spans="1:65" s="2" customFormat="1" ht="24.15" customHeight="1">
      <c r="A778" s="41"/>
      <c r="B778" s="42"/>
      <c r="C778" s="250" t="s">
        <v>1407</v>
      </c>
      <c r="D778" s="250" t="s">
        <v>200</v>
      </c>
      <c r="E778" s="251" t="s">
        <v>1408</v>
      </c>
      <c r="F778" s="252" t="s">
        <v>1409</v>
      </c>
      <c r="G778" s="253" t="s">
        <v>203</v>
      </c>
      <c r="H778" s="254">
        <v>1.5</v>
      </c>
      <c r="I778" s="255"/>
      <c r="J778" s="256">
        <f>ROUND(I778*H778,2)</f>
        <v>0</v>
      </c>
      <c r="K778" s="257"/>
      <c r="L778" s="44"/>
      <c r="M778" s="258" t="s">
        <v>1</v>
      </c>
      <c r="N778" s="259" t="s">
        <v>47</v>
      </c>
      <c r="O778" s="94"/>
      <c r="P778" s="260">
        <f>O778*H778</f>
        <v>0</v>
      </c>
      <c r="Q778" s="260">
        <v>0.00058</v>
      </c>
      <c r="R778" s="260">
        <f>Q778*H778</f>
        <v>0.00087</v>
      </c>
      <c r="S778" s="260">
        <v>0</v>
      </c>
      <c r="T778" s="261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62" t="s">
        <v>373</v>
      </c>
      <c r="AT778" s="262" t="s">
        <v>200</v>
      </c>
      <c r="AU778" s="262" t="s">
        <v>92</v>
      </c>
      <c r="AY778" s="18" t="s">
        <v>198</v>
      </c>
      <c r="BE778" s="154">
        <f>IF(N778="základní",J778,0)</f>
        <v>0</v>
      </c>
      <c r="BF778" s="154">
        <f>IF(N778="snížená",J778,0)</f>
        <v>0</v>
      </c>
      <c r="BG778" s="154">
        <f>IF(N778="zákl. přenesená",J778,0)</f>
        <v>0</v>
      </c>
      <c r="BH778" s="154">
        <f>IF(N778="sníž. přenesená",J778,0)</f>
        <v>0</v>
      </c>
      <c r="BI778" s="154">
        <f>IF(N778="nulová",J778,0)</f>
        <v>0</v>
      </c>
      <c r="BJ778" s="18" t="s">
        <v>90</v>
      </c>
      <c r="BK778" s="154">
        <f>ROUND(I778*H778,2)</f>
        <v>0</v>
      </c>
      <c r="BL778" s="18" t="s">
        <v>373</v>
      </c>
      <c r="BM778" s="262" t="s">
        <v>1410</v>
      </c>
    </row>
    <row r="779" spans="1:51" s="13" customFormat="1" ht="12">
      <c r="A779" s="13"/>
      <c r="B779" s="263"/>
      <c r="C779" s="264"/>
      <c r="D779" s="265" t="s">
        <v>206</v>
      </c>
      <c r="E779" s="266" t="s">
        <v>1</v>
      </c>
      <c r="F779" s="267" t="s">
        <v>1411</v>
      </c>
      <c r="G779" s="264"/>
      <c r="H779" s="268">
        <v>1.5</v>
      </c>
      <c r="I779" s="269"/>
      <c r="J779" s="264"/>
      <c r="K779" s="264"/>
      <c r="L779" s="270"/>
      <c r="M779" s="271"/>
      <c r="N779" s="272"/>
      <c r="O779" s="272"/>
      <c r="P779" s="272"/>
      <c r="Q779" s="272"/>
      <c r="R779" s="272"/>
      <c r="S779" s="272"/>
      <c r="T779" s="27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74" t="s">
        <v>206</v>
      </c>
      <c r="AU779" s="274" t="s">
        <v>92</v>
      </c>
      <c r="AV779" s="13" t="s">
        <v>92</v>
      </c>
      <c r="AW779" s="13" t="s">
        <v>35</v>
      </c>
      <c r="AX779" s="13" t="s">
        <v>90</v>
      </c>
      <c r="AY779" s="274" t="s">
        <v>198</v>
      </c>
    </row>
    <row r="780" spans="1:65" s="2" customFormat="1" ht="24.15" customHeight="1">
      <c r="A780" s="41"/>
      <c r="B780" s="42"/>
      <c r="C780" s="275" t="s">
        <v>1412</v>
      </c>
      <c r="D780" s="275" t="s">
        <v>210</v>
      </c>
      <c r="E780" s="276" t="s">
        <v>1413</v>
      </c>
      <c r="F780" s="277" t="s">
        <v>1414</v>
      </c>
      <c r="G780" s="278" t="s">
        <v>203</v>
      </c>
      <c r="H780" s="279">
        <v>1.65</v>
      </c>
      <c r="I780" s="280"/>
      <c r="J780" s="281">
        <f>ROUND(I780*H780,2)</f>
        <v>0</v>
      </c>
      <c r="K780" s="282"/>
      <c r="L780" s="283"/>
      <c r="M780" s="284" t="s">
        <v>1</v>
      </c>
      <c r="N780" s="285" t="s">
        <v>47</v>
      </c>
      <c r="O780" s="94"/>
      <c r="P780" s="260">
        <f>O780*H780</f>
        <v>0</v>
      </c>
      <c r="Q780" s="260">
        <v>0.012</v>
      </c>
      <c r="R780" s="260">
        <f>Q780*H780</f>
        <v>0.019799999999999998</v>
      </c>
      <c r="S780" s="260">
        <v>0</v>
      </c>
      <c r="T780" s="261">
        <f>S780*H780</f>
        <v>0</v>
      </c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R780" s="262" t="s">
        <v>788</v>
      </c>
      <c r="AT780" s="262" t="s">
        <v>210</v>
      </c>
      <c r="AU780" s="262" t="s">
        <v>92</v>
      </c>
      <c r="AY780" s="18" t="s">
        <v>198</v>
      </c>
      <c r="BE780" s="154">
        <f>IF(N780="základní",J780,0)</f>
        <v>0</v>
      </c>
      <c r="BF780" s="154">
        <f>IF(N780="snížená",J780,0)</f>
        <v>0</v>
      </c>
      <c r="BG780" s="154">
        <f>IF(N780="zákl. přenesená",J780,0)</f>
        <v>0</v>
      </c>
      <c r="BH780" s="154">
        <f>IF(N780="sníž. přenesená",J780,0)</f>
        <v>0</v>
      </c>
      <c r="BI780" s="154">
        <f>IF(N780="nulová",J780,0)</f>
        <v>0</v>
      </c>
      <c r="BJ780" s="18" t="s">
        <v>90</v>
      </c>
      <c r="BK780" s="154">
        <f>ROUND(I780*H780,2)</f>
        <v>0</v>
      </c>
      <c r="BL780" s="18" t="s">
        <v>373</v>
      </c>
      <c r="BM780" s="262" t="s">
        <v>1415</v>
      </c>
    </row>
    <row r="781" spans="1:51" s="13" customFormat="1" ht="12">
      <c r="A781" s="13"/>
      <c r="B781" s="263"/>
      <c r="C781" s="264"/>
      <c r="D781" s="265" t="s">
        <v>206</v>
      </c>
      <c r="E781" s="266" t="s">
        <v>1</v>
      </c>
      <c r="F781" s="267" t="s">
        <v>1416</v>
      </c>
      <c r="G781" s="264"/>
      <c r="H781" s="268">
        <v>1.65</v>
      </c>
      <c r="I781" s="269"/>
      <c r="J781" s="264"/>
      <c r="K781" s="264"/>
      <c r="L781" s="270"/>
      <c r="M781" s="271"/>
      <c r="N781" s="272"/>
      <c r="O781" s="272"/>
      <c r="P781" s="272"/>
      <c r="Q781" s="272"/>
      <c r="R781" s="272"/>
      <c r="S781" s="272"/>
      <c r="T781" s="27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74" t="s">
        <v>206</v>
      </c>
      <c r="AU781" s="274" t="s">
        <v>92</v>
      </c>
      <c r="AV781" s="13" t="s">
        <v>92</v>
      </c>
      <c r="AW781" s="13" t="s">
        <v>35</v>
      </c>
      <c r="AX781" s="13" t="s">
        <v>90</v>
      </c>
      <c r="AY781" s="274" t="s">
        <v>198</v>
      </c>
    </row>
    <row r="782" spans="1:65" s="2" customFormat="1" ht="24.15" customHeight="1">
      <c r="A782" s="41"/>
      <c r="B782" s="42"/>
      <c r="C782" s="250" t="s">
        <v>1417</v>
      </c>
      <c r="D782" s="250" t="s">
        <v>200</v>
      </c>
      <c r="E782" s="251" t="s">
        <v>1418</v>
      </c>
      <c r="F782" s="252" t="s">
        <v>1419</v>
      </c>
      <c r="G782" s="253" t="s">
        <v>275</v>
      </c>
      <c r="H782" s="254">
        <v>2.244</v>
      </c>
      <c r="I782" s="255"/>
      <c r="J782" s="256">
        <f>ROUND(I782*H782,2)</f>
        <v>0</v>
      </c>
      <c r="K782" s="257"/>
      <c r="L782" s="44"/>
      <c r="M782" s="321" t="s">
        <v>1</v>
      </c>
      <c r="N782" s="322" t="s">
        <v>47</v>
      </c>
      <c r="O782" s="323"/>
      <c r="P782" s="324">
        <f>O782*H782</f>
        <v>0</v>
      </c>
      <c r="Q782" s="324">
        <v>0</v>
      </c>
      <c r="R782" s="324">
        <f>Q782*H782</f>
        <v>0</v>
      </c>
      <c r="S782" s="324">
        <v>0</v>
      </c>
      <c r="T782" s="325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62" t="s">
        <v>373</v>
      </c>
      <c r="AT782" s="262" t="s">
        <v>200</v>
      </c>
      <c r="AU782" s="262" t="s">
        <v>92</v>
      </c>
      <c r="AY782" s="18" t="s">
        <v>198</v>
      </c>
      <c r="BE782" s="154">
        <f>IF(N782="základní",J782,0)</f>
        <v>0</v>
      </c>
      <c r="BF782" s="154">
        <f>IF(N782="snížená",J782,0)</f>
        <v>0</v>
      </c>
      <c r="BG782" s="154">
        <f>IF(N782="zákl. přenesená",J782,0)</f>
        <v>0</v>
      </c>
      <c r="BH782" s="154">
        <f>IF(N782="sníž. přenesená",J782,0)</f>
        <v>0</v>
      </c>
      <c r="BI782" s="154">
        <f>IF(N782="nulová",J782,0)</f>
        <v>0</v>
      </c>
      <c r="BJ782" s="18" t="s">
        <v>90</v>
      </c>
      <c r="BK782" s="154">
        <f>ROUND(I782*H782,2)</f>
        <v>0</v>
      </c>
      <c r="BL782" s="18" t="s">
        <v>373</v>
      </c>
      <c r="BM782" s="262" t="s">
        <v>1420</v>
      </c>
    </row>
    <row r="783" spans="1:31" s="2" customFormat="1" ht="6.95" customHeight="1">
      <c r="A783" s="41"/>
      <c r="B783" s="69"/>
      <c r="C783" s="70"/>
      <c r="D783" s="70"/>
      <c r="E783" s="70"/>
      <c r="F783" s="70"/>
      <c r="G783" s="70"/>
      <c r="H783" s="70"/>
      <c r="I783" s="70"/>
      <c r="J783" s="70"/>
      <c r="K783" s="70"/>
      <c r="L783" s="44"/>
      <c r="M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</row>
  </sheetData>
  <sheetProtection password="CC35" sheet="1" objects="1" scenarios="1" formatColumns="0" formatRows="0" autoFilter="0"/>
  <autoFilter ref="C144:K782"/>
  <mergeCells count="14">
    <mergeCell ref="E7:H7"/>
    <mergeCell ref="E9:H9"/>
    <mergeCell ref="E18:H18"/>
    <mergeCell ref="E27:H27"/>
    <mergeCell ref="E85:H85"/>
    <mergeCell ref="E87:H87"/>
    <mergeCell ref="D119:F119"/>
    <mergeCell ref="D120:F120"/>
    <mergeCell ref="D121:F121"/>
    <mergeCell ref="D122:F122"/>
    <mergeCell ref="D123:F123"/>
    <mergeCell ref="E135:H135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1421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151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142</v>
      </c>
      <c r="E31" s="41"/>
      <c r="F31" s="41"/>
      <c r="G31" s="41"/>
      <c r="H31" s="41"/>
      <c r="I31" s="41"/>
      <c r="J31" s="175">
        <f>J112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ROUND((SUM(BE112:BE119)+SUM(BE139:BE278)),2)</f>
        <v>0</v>
      </c>
      <c r="G35" s="41"/>
      <c r="H35" s="41"/>
      <c r="I35" s="182">
        <v>0.21</v>
      </c>
      <c r="J35" s="181">
        <f>ROUND(((SUM(BE112:BE119)+SUM(BE139:BE278))*I35),2)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ROUND((SUM(BF112:BF119)+SUM(BF139:BF278)),2)</f>
        <v>0</v>
      </c>
      <c r="G36" s="41"/>
      <c r="H36" s="41"/>
      <c r="I36" s="182">
        <v>0.15</v>
      </c>
      <c r="J36" s="181">
        <f>ROUND(((SUM(BF112:BF119)+SUM(BF139:BF278))*I36),2)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ROUND((SUM(BG112:BG119)+SUM(BG139:BG278)),2)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ROUND((SUM(BH112:BH119)+SUM(BH139:BH278)),2)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ROUND((SUM(BI112:BI119)+SUM(BI139:BI278)),2)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02 - ZTI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153</v>
      </c>
      <c r="D94" s="160"/>
      <c r="E94" s="160"/>
      <c r="F94" s="160"/>
      <c r="G94" s="160"/>
      <c r="H94" s="160"/>
      <c r="I94" s="160"/>
      <c r="J94" s="203" t="s">
        <v>154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155</v>
      </c>
      <c r="D96" s="43"/>
      <c r="E96" s="43"/>
      <c r="F96" s="43"/>
      <c r="G96" s="43"/>
      <c r="H96" s="43"/>
      <c r="I96" s="43"/>
      <c r="J96" s="113">
        <f>J139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156</v>
      </c>
    </row>
    <row r="97" spans="1:31" s="9" customFormat="1" ht="24.95" customHeight="1">
      <c r="A97" s="9"/>
      <c r="B97" s="205"/>
      <c r="C97" s="206"/>
      <c r="D97" s="207" t="s">
        <v>159</v>
      </c>
      <c r="E97" s="208"/>
      <c r="F97" s="208"/>
      <c r="G97" s="208"/>
      <c r="H97" s="208"/>
      <c r="I97" s="208"/>
      <c r="J97" s="209">
        <f>J140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1"/>
      <c r="C98" s="136"/>
      <c r="D98" s="212" t="s">
        <v>160</v>
      </c>
      <c r="E98" s="213"/>
      <c r="F98" s="213"/>
      <c r="G98" s="213"/>
      <c r="H98" s="213"/>
      <c r="I98" s="213"/>
      <c r="J98" s="214">
        <f>J141</f>
        <v>0</v>
      </c>
      <c r="K98" s="136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1"/>
      <c r="C99" s="136"/>
      <c r="D99" s="212" t="s">
        <v>163</v>
      </c>
      <c r="E99" s="213"/>
      <c r="F99" s="213"/>
      <c r="G99" s="213"/>
      <c r="H99" s="213"/>
      <c r="I99" s="213"/>
      <c r="J99" s="214">
        <f>J154</f>
        <v>0</v>
      </c>
      <c r="K99" s="136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6"/>
      <c r="D100" s="212" t="s">
        <v>164</v>
      </c>
      <c r="E100" s="213"/>
      <c r="F100" s="213"/>
      <c r="G100" s="213"/>
      <c r="H100" s="213"/>
      <c r="I100" s="213"/>
      <c r="J100" s="214">
        <f>J158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5"/>
      <c r="C101" s="206"/>
      <c r="D101" s="207" t="s">
        <v>1422</v>
      </c>
      <c r="E101" s="208"/>
      <c r="F101" s="208"/>
      <c r="G101" s="208"/>
      <c r="H101" s="208"/>
      <c r="I101" s="208"/>
      <c r="J101" s="209">
        <f>J160</f>
        <v>0</v>
      </c>
      <c r="K101" s="206"/>
      <c r="L101" s="2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5"/>
      <c r="C102" s="206"/>
      <c r="D102" s="207" t="s">
        <v>167</v>
      </c>
      <c r="E102" s="208"/>
      <c r="F102" s="208"/>
      <c r="G102" s="208"/>
      <c r="H102" s="208"/>
      <c r="I102" s="208"/>
      <c r="J102" s="209">
        <f>J194</f>
        <v>0</v>
      </c>
      <c r="K102" s="206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6"/>
      <c r="D103" s="212" t="s">
        <v>170</v>
      </c>
      <c r="E103" s="213"/>
      <c r="F103" s="213"/>
      <c r="G103" s="213"/>
      <c r="H103" s="213"/>
      <c r="I103" s="213"/>
      <c r="J103" s="214">
        <f>J195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1423</v>
      </c>
      <c r="E104" s="213"/>
      <c r="F104" s="213"/>
      <c r="G104" s="213"/>
      <c r="H104" s="213"/>
      <c r="I104" s="213"/>
      <c r="J104" s="214">
        <f>J209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6"/>
      <c r="D105" s="212" t="s">
        <v>1424</v>
      </c>
      <c r="E105" s="213"/>
      <c r="F105" s="213"/>
      <c r="G105" s="213"/>
      <c r="H105" s="213"/>
      <c r="I105" s="213"/>
      <c r="J105" s="214">
        <f>J238</f>
        <v>0</v>
      </c>
      <c r="K105" s="136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1"/>
      <c r="C106" s="136"/>
      <c r="D106" s="212" t="s">
        <v>1425</v>
      </c>
      <c r="E106" s="213"/>
      <c r="F106" s="213"/>
      <c r="G106" s="213"/>
      <c r="H106" s="213"/>
      <c r="I106" s="213"/>
      <c r="J106" s="214">
        <f>J258</f>
        <v>0</v>
      </c>
      <c r="K106" s="136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6"/>
      <c r="D107" s="212" t="s">
        <v>1426</v>
      </c>
      <c r="E107" s="213"/>
      <c r="F107" s="213"/>
      <c r="G107" s="213"/>
      <c r="H107" s="213"/>
      <c r="I107" s="213"/>
      <c r="J107" s="214">
        <f>J261</f>
        <v>0</v>
      </c>
      <c r="K107" s="136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205"/>
      <c r="C108" s="206"/>
      <c r="D108" s="207" t="s">
        <v>1427</v>
      </c>
      <c r="E108" s="208"/>
      <c r="F108" s="208"/>
      <c r="G108" s="208"/>
      <c r="H108" s="208"/>
      <c r="I108" s="208"/>
      <c r="J108" s="209">
        <f>J265</f>
        <v>0</v>
      </c>
      <c r="K108" s="206"/>
      <c r="L108" s="21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211"/>
      <c r="C109" s="136"/>
      <c r="D109" s="212" t="s">
        <v>1428</v>
      </c>
      <c r="E109" s="213"/>
      <c r="F109" s="213"/>
      <c r="G109" s="213"/>
      <c r="H109" s="213"/>
      <c r="I109" s="213"/>
      <c r="J109" s="214">
        <f>J266</f>
        <v>0</v>
      </c>
      <c r="K109" s="136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6.9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6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29.25" customHeight="1">
      <c r="A112" s="41"/>
      <c r="B112" s="42"/>
      <c r="C112" s="204" t="s">
        <v>176</v>
      </c>
      <c r="D112" s="43"/>
      <c r="E112" s="43"/>
      <c r="F112" s="43"/>
      <c r="G112" s="43"/>
      <c r="H112" s="43"/>
      <c r="I112" s="43"/>
      <c r="J112" s="216">
        <f>ROUND(J113+J114+J115+J116+J117+J118,2)</f>
        <v>0</v>
      </c>
      <c r="K112" s="43"/>
      <c r="L112" s="66"/>
      <c r="N112" s="217" t="s">
        <v>46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65" s="2" customFormat="1" ht="18" customHeight="1">
      <c r="A113" s="41"/>
      <c r="B113" s="42"/>
      <c r="C113" s="43"/>
      <c r="D113" s="155" t="s">
        <v>177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137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5" t="s">
        <v>178</v>
      </c>
      <c r="E114" s="150"/>
      <c r="F114" s="150"/>
      <c r="G114" s="43"/>
      <c r="H114" s="43"/>
      <c r="I114" s="43"/>
      <c r="J114" s="151"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137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65" s="2" customFormat="1" ht="18" customHeight="1">
      <c r="A115" s="41"/>
      <c r="B115" s="42"/>
      <c r="C115" s="43"/>
      <c r="D115" s="155" t="s">
        <v>179</v>
      </c>
      <c r="E115" s="150"/>
      <c r="F115" s="150"/>
      <c r="G115" s="43"/>
      <c r="H115" s="43"/>
      <c r="I115" s="43"/>
      <c r="J115" s="151">
        <v>0</v>
      </c>
      <c r="K115" s="43"/>
      <c r="L115" s="218"/>
      <c r="M115" s="219"/>
      <c r="N115" s="220" t="s">
        <v>48</v>
      </c>
      <c r="O115" s="219"/>
      <c r="P115" s="219"/>
      <c r="Q115" s="219"/>
      <c r="R115" s="219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22" t="s">
        <v>137</v>
      </c>
      <c r="AZ115" s="219"/>
      <c r="BA115" s="219"/>
      <c r="BB115" s="219"/>
      <c r="BC115" s="219"/>
      <c r="BD115" s="219"/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2" t="s">
        <v>92</v>
      </c>
      <c r="BK115" s="219"/>
      <c r="BL115" s="219"/>
      <c r="BM115" s="219"/>
    </row>
    <row r="116" spans="1:65" s="2" customFormat="1" ht="18" customHeight="1">
      <c r="A116" s="41"/>
      <c r="B116" s="42"/>
      <c r="C116" s="43"/>
      <c r="D116" s="155" t="s">
        <v>180</v>
      </c>
      <c r="E116" s="150"/>
      <c r="F116" s="150"/>
      <c r="G116" s="43"/>
      <c r="H116" s="43"/>
      <c r="I116" s="43"/>
      <c r="J116" s="151">
        <v>0</v>
      </c>
      <c r="K116" s="43"/>
      <c r="L116" s="218"/>
      <c r="M116" s="219"/>
      <c r="N116" s="220" t="s">
        <v>48</v>
      </c>
      <c r="O116" s="219"/>
      <c r="P116" s="219"/>
      <c r="Q116" s="219"/>
      <c r="R116" s="219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22" t="s">
        <v>137</v>
      </c>
      <c r="AZ116" s="219"/>
      <c r="BA116" s="219"/>
      <c r="BB116" s="219"/>
      <c r="BC116" s="219"/>
      <c r="BD116" s="219"/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2" t="s">
        <v>92</v>
      </c>
      <c r="BK116" s="219"/>
      <c r="BL116" s="219"/>
      <c r="BM116" s="219"/>
    </row>
    <row r="117" spans="1:65" s="2" customFormat="1" ht="18" customHeight="1">
      <c r="A117" s="41"/>
      <c r="B117" s="42"/>
      <c r="C117" s="43"/>
      <c r="D117" s="155" t="s">
        <v>181</v>
      </c>
      <c r="E117" s="150"/>
      <c r="F117" s="150"/>
      <c r="G117" s="43"/>
      <c r="H117" s="43"/>
      <c r="I117" s="43"/>
      <c r="J117" s="151">
        <v>0</v>
      </c>
      <c r="K117" s="43"/>
      <c r="L117" s="218"/>
      <c r="M117" s="219"/>
      <c r="N117" s="220" t="s">
        <v>48</v>
      </c>
      <c r="O117" s="219"/>
      <c r="P117" s="219"/>
      <c r="Q117" s="219"/>
      <c r="R117" s="219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22" t="s">
        <v>137</v>
      </c>
      <c r="AZ117" s="219"/>
      <c r="BA117" s="219"/>
      <c r="BB117" s="219"/>
      <c r="BC117" s="219"/>
      <c r="BD117" s="219"/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222" t="s">
        <v>92</v>
      </c>
      <c r="BK117" s="219"/>
      <c r="BL117" s="219"/>
      <c r="BM117" s="219"/>
    </row>
    <row r="118" spans="1:65" s="2" customFormat="1" ht="18" customHeight="1">
      <c r="A118" s="41"/>
      <c r="B118" s="42"/>
      <c r="C118" s="43"/>
      <c r="D118" s="150" t="s">
        <v>182</v>
      </c>
      <c r="E118" s="43"/>
      <c r="F118" s="43"/>
      <c r="G118" s="43"/>
      <c r="H118" s="43"/>
      <c r="I118" s="43"/>
      <c r="J118" s="151">
        <f>ROUND(J30*T118,2)</f>
        <v>0</v>
      </c>
      <c r="K118" s="43"/>
      <c r="L118" s="218"/>
      <c r="M118" s="219"/>
      <c r="N118" s="220" t="s">
        <v>48</v>
      </c>
      <c r="O118" s="219"/>
      <c r="P118" s="219"/>
      <c r="Q118" s="219"/>
      <c r="R118" s="219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22" t="s">
        <v>183</v>
      </c>
      <c r="AZ118" s="219"/>
      <c r="BA118" s="219"/>
      <c r="BB118" s="219"/>
      <c r="BC118" s="219"/>
      <c r="BD118" s="219"/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222" t="s">
        <v>92</v>
      </c>
      <c r="BK118" s="219"/>
      <c r="BL118" s="219"/>
      <c r="BM118" s="219"/>
    </row>
    <row r="119" spans="1:31" s="2" customFormat="1" ht="12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9.25" customHeight="1">
      <c r="A120" s="41"/>
      <c r="B120" s="42"/>
      <c r="C120" s="159" t="s">
        <v>147</v>
      </c>
      <c r="D120" s="160"/>
      <c r="E120" s="160"/>
      <c r="F120" s="160"/>
      <c r="G120" s="160"/>
      <c r="H120" s="160"/>
      <c r="I120" s="160"/>
      <c r="J120" s="161">
        <f>ROUND(J96+J112,2)</f>
        <v>0</v>
      </c>
      <c r="K120" s="160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5" spans="1:31" s="2" customFormat="1" ht="6.95" customHeight="1">
      <c r="A125" s="41"/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4.95" customHeight="1">
      <c r="A126" s="41"/>
      <c r="B126" s="42"/>
      <c r="C126" s="24" t="s">
        <v>184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16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201" t="str">
        <f>E7</f>
        <v>AUTO DÍLNY SPŠ OSTROV</v>
      </c>
      <c r="F129" s="33"/>
      <c r="G129" s="33"/>
      <c r="H129" s="3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149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E9</f>
        <v>02 - ZTI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F12</f>
        <v>Ostrov, ul. Klínovecká</v>
      </c>
      <c r="G133" s="43"/>
      <c r="H133" s="43"/>
      <c r="I133" s="33" t="s">
        <v>22</v>
      </c>
      <c r="J133" s="82" t="str">
        <f>IF(J12="","",J12)</f>
        <v>11. 7. 2023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40.05" customHeight="1">
      <c r="A135" s="41"/>
      <c r="B135" s="42"/>
      <c r="C135" s="33" t="s">
        <v>24</v>
      </c>
      <c r="D135" s="43"/>
      <c r="E135" s="43"/>
      <c r="F135" s="28" t="str">
        <f>E15</f>
        <v>Střední průmyslová škola Ostrov , Klínovecká 1197</v>
      </c>
      <c r="G135" s="43"/>
      <c r="H135" s="43"/>
      <c r="I135" s="33" t="s">
        <v>31</v>
      </c>
      <c r="J135" s="37" t="str">
        <f>E21</f>
        <v>Projekt stav, spol. s r.o.,Želivského 2227,Sokolov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25.65" customHeight="1">
      <c r="A136" s="41"/>
      <c r="B136" s="42"/>
      <c r="C136" s="33" t="s">
        <v>29</v>
      </c>
      <c r="D136" s="43"/>
      <c r="E136" s="43"/>
      <c r="F136" s="28" t="str">
        <f>IF(E18="","",E18)</f>
        <v>Vyplň údaj</v>
      </c>
      <c r="G136" s="43"/>
      <c r="H136" s="43"/>
      <c r="I136" s="33" t="s">
        <v>36</v>
      </c>
      <c r="J136" s="37" t="str">
        <f>E24</f>
        <v xml:space="preserve">V.Rakyta,Trojmezí 171, 352 01 Hranice, 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4"/>
      <c r="B138" s="225"/>
      <c r="C138" s="226" t="s">
        <v>185</v>
      </c>
      <c r="D138" s="227" t="s">
        <v>67</v>
      </c>
      <c r="E138" s="227" t="s">
        <v>63</v>
      </c>
      <c r="F138" s="227" t="s">
        <v>64</v>
      </c>
      <c r="G138" s="227" t="s">
        <v>186</v>
      </c>
      <c r="H138" s="227" t="s">
        <v>187</v>
      </c>
      <c r="I138" s="227" t="s">
        <v>188</v>
      </c>
      <c r="J138" s="228" t="s">
        <v>154</v>
      </c>
      <c r="K138" s="229" t="s">
        <v>189</v>
      </c>
      <c r="L138" s="230"/>
      <c r="M138" s="103" t="s">
        <v>1</v>
      </c>
      <c r="N138" s="104" t="s">
        <v>46</v>
      </c>
      <c r="O138" s="104" t="s">
        <v>190</v>
      </c>
      <c r="P138" s="104" t="s">
        <v>191</v>
      </c>
      <c r="Q138" s="104" t="s">
        <v>192</v>
      </c>
      <c r="R138" s="104" t="s">
        <v>193</v>
      </c>
      <c r="S138" s="104" t="s">
        <v>194</v>
      </c>
      <c r="T138" s="105" t="s">
        <v>195</v>
      </c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</row>
    <row r="139" spans="1:63" s="2" customFormat="1" ht="22.8" customHeight="1">
      <c r="A139" s="41"/>
      <c r="B139" s="42"/>
      <c r="C139" s="110" t="s">
        <v>196</v>
      </c>
      <c r="D139" s="43"/>
      <c r="E139" s="43"/>
      <c r="F139" s="43"/>
      <c r="G139" s="43"/>
      <c r="H139" s="43"/>
      <c r="I139" s="43"/>
      <c r="J139" s="231">
        <f>BK139</f>
        <v>0</v>
      </c>
      <c r="K139" s="43"/>
      <c r="L139" s="44"/>
      <c r="M139" s="106"/>
      <c r="N139" s="232"/>
      <c r="O139" s="107"/>
      <c r="P139" s="233">
        <f>P140+P160+P194+P265</f>
        <v>0</v>
      </c>
      <c r="Q139" s="107"/>
      <c r="R139" s="233">
        <f>R140+R160+R194+R265</f>
        <v>1.1061945</v>
      </c>
      <c r="S139" s="107"/>
      <c r="T139" s="234">
        <f>T140+T160+T194+T265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81</v>
      </c>
      <c r="AU139" s="18" t="s">
        <v>156</v>
      </c>
      <c r="BK139" s="235">
        <f>BK140+BK160+BK194+BK265</f>
        <v>0</v>
      </c>
    </row>
    <row r="140" spans="1:63" s="12" customFormat="1" ht="25.9" customHeight="1">
      <c r="A140" s="12"/>
      <c r="B140" s="236"/>
      <c r="C140" s="237"/>
      <c r="D140" s="238" t="s">
        <v>81</v>
      </c>
      <c r="E140" s="239" t="s">
        <v>421</v>
      </c>
      <c r="F140" s="239" t="s">
        <v>422</v>
      </c>
      <c r="G140" s="237"/>
      <c r="H140" s="237"/>
      <c r="I140" s="240"/>
      <c r="J140" s="241">
        <f>BK140</f>
        <v>0</v>
      </c>
      <c r="K140" s="237"/>
      <c r="L140" s="242"/>
      <c r="M140" s="243"/>
      <c r="N140" s="244"/>
      <c r="O140" s="244"/>
      <c r="P140" s="245">
        <f>P141+P154+P158</f>
        <v>0</v>
      </c>
      <c r="Q140" s="244"/>
      <c r="R140" s="245">
        <f>R141+R154+R158</f>
        <v>0</v>
      </c>
      <c r="S140" s="244"/>
      <c r="T140" s="246">
        <f>T141+T154+T158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7" t="s">
        <v>90</v>
      </c>
      <c r="AT140" s="248" t="s">
        <v>81</v>
      </c>
      <c r="AU140" s="248" t="s">
        <v>82</v>
      </c>
      <c r="AY140" s="247" t="s">
        <v>198</v>
      </c>
      <c r="BK140" s="249">
        <f>BK141+BK154+BK158</f>
        <v>0</v>
      </c>
    </row>
    <row r="141" spans="1:63" s="12" customFormat="1" ht="22.8" customHeight="1">
      <c r="A141" s="12"/>
      <c r="B141" s="236"/>
      <c r="C141" s="237"/>
      <c r="D141" s="238" t="s">
        <v>81</v>
      </c>
      <c r="E141" s="318" t="s">
        <v>90</v>
      </c>
      <c r="F141" s="318" t="s">
        <v>423</v>
      </c>
      <c r="G141" s="237"/>
      <c r="H141" s="237"/>
      <c r="I141" s="240"/>
      <c r="J141" s="319">
        <f>BK141</f>
        <v>0</v>
      </c>
      <c r="K141" s="237"/>
      <c r="L141" s="242"/>
      <c r="M141" s="243"/>
      <c r="N141" s="244"/>
      <c r="O141" s="244"/>
      <c r="P141" s="245">
        <f>SUM(P142:P153)</f>
        <v>0</v>
      </c>
      <c r="Q141" s="244"/>
      <c r="R141" s="245">
        <f>SUM(R142:R153)</f>
        <v>0</v>
      </c>
      <c r="S141" s="244"/>
      <c r="T141" s="246">
        <f>SUM(T142:T153)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7" t="s">
        <v>90</v>
      </c>
      <c r="AT141" s="248" t="s">
        <v>81</v>
      </c>
      <c r="AU141" s="248" t="s">
        <v>90</v>
      </c>
      <c r="AY141" s="247" t="s">
        <v>198</v>
      </c>
      <c r="BK141" s="249">
        <f>SUM(BK142:BK153)</f>
        <v>0</v>
      </c>
    </row>
    <row r="142" spans="1:65" s="2" customFormat="1" ht="33" customHeight="1">
      <c r="A142" s="41"/>
      <c r="B142" s="42"/>
      <c r="C142" s="250" t="s">
        <v>90</v>
      </c>
      <c r="D142" s="250" t="s">
        <v>200</v>
      </c>
      <c r="E142" s="251" t="s">
        <v>1429</v>
      </c>
      <c r="F142" s="252" t="s">
        <v>1430</v>
      </c>
      <c r="G142" s="253" t="s">
        <v>260</v>
      </c>
      <c r="H142" s="254">
        <v>88.608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204</v>
      </c>
      <c r="AT142" s="262" t="s">
        <v>200</v>
      </c>
      <c r="AU142" s="262" t="s">
        <v>92</v>
      </c>
      <c r="AY142" s="18" t="s">
        <v>198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204</v>
      </c>
      <c r="BM142" s="262" t="s">
        <v>1431</v>
      </c>
    </row>
    <row r="143" spans="1:51" s="14" customFormat="1" ht="12">
      <c r="A143" s="14"/>
      <c r="B143" s="286"/>
      <c r="C143" s="287"/>
      <c r="D143" s="265" t="s">
        <v>206</v>
      </c>
      <c r="E143" s="288" t="s">
        <v>1</v>
      </c>
      <c r="F143" s="289" t="s">
        <v>1432</v>
      </c>
      <c r="G143" s="287"/>
      <c r="H143" s="288" t="s">
        <v>1</v>
      </c>
      <c r="I143" s="290"/>
      <c r="J143" s="287"/>
      <c r="K143" s="287"/>
      <c r="L143" s="291"/>
      <c r="M143" s="292"/>
      <c r="N143" s="293"/>
      <c r="O143" s="293"/>
      <c r="P143" s="293"/>
      <c r="Q143" s="293"/>
      <c r="R143" s="293"/>
      <c r="S143" s="293"/>
      <c r="T143" s="29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95" t="s">
        <v>206</v>
      </c>
      <c r="AU143" s="295" t="s">
        <v>92</v>
      </c>
      <c r="AV143" s="14" t="s">
        <v>90</v>
      </c>
      <c r="AW143" s="14" t="s">
        <v>35</v>
      </c>
      <c r="AX143" s="14" t="s">
        <v>82</v>
      </c>
      <c r="AY143" s="295" t="s">
        <v>198</v>
      </c>
    </row>
    <row r="144" spans="1:51" s="13" customFormat="1" ht="12">
      <c r="A144" s="13"/>
      <c r="B144" s="263"/>
      <c r="C144" s="264"/>
      <c r="D144" s="265" t="s">
        <v>206</v>
      </c>
      <c r="E144" s="266" t="s">
        <v>1</v>
      </c>
      <c r="F144" s="267" t="s">
        <v>1433</v>
      </c>
      <c r="G144" s="264"/>
      <c r="H144" s="268">
        <v>88.608</v>
      </c>
      <c r="I144" s="269"/>
      <c r="J144" s="264"/>
      <c r="K144" s="264"/>
      <c r="L144" s="270"/>
      <c r="M144" s="271"/>
      <c r="N144" s="272"/>
      <c r="O144" s="272"/>
      <c r="P144" s="272"/>
      <c r="Q144" s="272"/>
      <c r="R144" s="272"/>
      <c r="S144" s="272"/>
      <c r="T144" s="27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4" t="s">
        <v>206</v>
      </c>
      <c r="AU144" s="274" t="s">
        <v>92</v>
      </c>
      <c r="AV144" s="13" t="s">
        <v>92</v>
      </c>
      <c r="AW144" s="13" t="s">
        <v>35</v>
      </c>
      <c r="AX144" s="13" t="s">
        <v>90</v>
      </c>
      <c r="AY144" s="274" t="s">
        <v>198</v>
      </c>
    </row>
    <row r="145" spans="1:65" s="2" customFormat="1" ht="33" customHeight="1">
      <c r="A145" s="41"/>
      <c r="B145" s="42"/>
      <c r="C145" s="250" t="s">
        <v>694</v>
      </c>
      <c r="D145" s="250" t="s">
        <v>200</v>
      </c>
      <c r="E145" s="251" t="s">
        <v>1434</v>
      </c>
      <c r="F145" s="252" t="s">
        <v>1435</v>
      </c>
      <c r="G145" s="253" t="s">
        <v>260</v>
      </c>
      <c r="H145" s="254">
        <v>88.608</v>
      </c>
      <c r="I145" s="255"/>
      <c r="J145" s="256">
        <f>ROUND(I145*H145,2)</f>
        <v>0</v>
      </c>
      <c r="K145" s="257"/>
      <c r="L145" s="44"/>
      <c r="M145" s="258" t="s">
        <v>1</v>
      </c>
      <c r="N145" s="259" t="s">
        <v>47</v>
      </c>
      <c r="O145" s="94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204</v>
      </c>
      <c r="AT145" s="262" t="s">
        <v>200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204</v>
      </c>
      <c r="BM145" s="262" t="s">
        <v>1436</v>
      </c>
    </row>
    <row r="146" spans="1:65" s="2" customFormat="1" ht="24.15" customHeight="1">
      <c r="A146" s="41"/>
      <c r="B146" s="42"/>
      <c r="C146" s="250" t="s">
        <v>523</v>
      </c>
      <c r="D146" s="250" t="s">
        <v>200</v>
      </c>
      <c r="E146" s="251" t="s">
        <v>1437</v>
      </c>
      <c r="F146" s="252" t="s">
        <v>1438</v>
      </c>
      <c r="G146" s="253" t="s">
        <v>260</v>
      </c>
      <c r="H146" s="254">
        <v>88.608</v>
      </c>
      <c r="I146" s="255"/>
      <c r="J146" s="256">
        <f>ROUND(I146*H146,2)</f>
        <v>0</v>
      </c>
      <c r="K146" s="257"/>
      <c r="L146" s="44"/>
      <c r="M146" s="258" t="s">
        <v>1</v>
      </c>
      <c r="N146" s="259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204</v>
      </c>
      <c r="AT146" s="262" t="s">
        <v>200</v>
      </c>
      <c r="AU146" s="262" t="s">
        <v>92</v>
      </c>
      <c r="AY146" s="18" t="s">
        <v>198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204</v>
      </c>
      <c r="BM146" s="262" t="s">
        <v>1439</v>
      </c>
    </row>
    <row r="147" spans="1:65" s="2" customFormat="1" ht="24.15" customHeight="1">
      <c r="A147" s="41"/>
      <c r="B147" s="42"/>
      <c r="C147" s="250" t="s">
        <v>92</v>
      </c>
      <c r="D147" s="250" t="s">
        <v>200</v>
      </c>
      <c r="E147" s="251" t="s">
        <v>1440</v>
      </c>
      <c r="F147" s="252" t="s">
        <v>1441</v>
      </c>
      <c r="G147" s="253" t="s">
        <v>260</v>
      </c>
      <c r="H147" s="254">
        <v>20.448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204</v>
      </c>
      <c r="AT147" s="262" t="s">
        <v>200</v>
      </c>
      <c r="AU147" s="262" t="s">
        <v>92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204</v>
      </c>
      <c r="BM147" s="262" t="s">
        <v>1442</v>
      </c>
    </row>
    <row r="148" spans="1:51" s="14" customFormat="1" ht="12">
      <c r="A148" s="14"/>
      <c r="B148" s="286"/>
      <c r="C148" s="287"/>
      <c r="D148" s="265" t="s">
        <v>206</v>
      </c>
      <c r="E148" s="288" t="s">
        <v>1</v>
      </c>
      <c r="F148" s="289" t="s">
        <v>1432</v>
      </c>
      <c r="G148" s="287"/>
      <c r="H148" s="288" t="s">
        <v>1</v>
      </c>
      <c r="I148" s="290"/>
      <c r="J148" s="287"/>
      <c r="K148" s="287"/>
      <c r="L148" s="291"/>
      <c r="M148" s="292"/>
      <c r="N148" s="293"/>
      <c r="O148" s="293"/>
      <c r="P148" s="293"/>
      <c r="Q148" s="293"/>
      <c r="R148" s="293"/>
      <c r="S148" s="293"/>
      <c r="T148" s="29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5" t="s">
        <v>206</v>
      </c>
      <c r="AU148" s="295" t="s">
        <v>92</v>
      </c>
      <c r="AV148" s="14" t="s">
        <v>90</v>
      </c>
      <c r="AW148" s="14" t="s">
        <v>35</v>
      </c>
      <c r="AX148" s="14" t="s">
        <v>82</v>
      </c>
      <c r="AY148" s="295" t="s">
        <v>198</v>
      </c>
    </row>
    <row r="149" spans="1:51" s="13" customFormat="1" ht="12">
      <c r="A149" s="13"/>
      <c r="B149" s="263"/>
      <c r="C149" s="264"/>
      <c r="D149" s="265" t="s">
        <v>206</v>
      </c>
      <c r="E149" s="266" t="s">
        <v>1</v>
      </c>
      <c r="F149" s="267" t="s">
        <v>1443</v>
      </c>
      <c r="G149" s="264"/>
      <c r="H149" s="268">
        <v>20.448</v>
      </c>
      <c r="I149" s="269"/>
      <c r="J149" s="264"/>
      <c r="K149" s="264"/>
      <c r="L149" s="270"/>
      <c r="M149" s="271"/>
      <c r="N149" s="272"/>
      <c r="O149" s="272"/>
      <c r="P149" s="272"/>
      <c r="Q149" s="272"/>
      <c r="R149" s="272"/>
      <c r="S149" s="272"/>
      <c r="T149" s="27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4" t="s">
        <v>206</v>
      </c>
      <c r="AU149" s="274" t="s">
        <v>92</v>
      </c>
      <c r="AV149" s="13" t="s">
        <v>92</v>
      </c>
      <c r="AW149" s="13" t="s">
        <v>35</v>
      </c>
      <c r="AX149" s="13" t="s">
        <v>90</v>
      </c>
      <c r="AY149" s="274" t="s">
        <v>198</v>
      </c>
    </row>
    <row r="150" spans="1:65" s="2" customFormat="1" ht="16.5" customHeight="1">
      <c r="A150" s="41"/>
      <c r="B150" s="42"/>
      <c r="C150" s="275" t="s">
        <v>281</v>
      </c>
      <c r="D150" s="275" t="s">
        <v>210</v>
      </c>
      <c r="E150" s="276" t="s">
        <v>1444</v>
      </c>
      <c r="F150" s="277" t="s">
        <v>1445</v>
      </c>
      <c r="G150" s="278" t="s">
        <v>275</v>
      </c>
      <c r="H150" s="279">
        <v>22.697</v>
      </c>
      <c r="I150" s="280"/>
      <c r="J150" s="281">
        <f>ROUND(I150*H150,2)</f>
        <v>0</v>
      </c>
      <c r="K150" s="282"/>
      <c r="L150" s="283"/>
      <c r="M150" s="284" t="s">
        <v>1</v>
      </c>
      <c r="N150" s="285" t="s">
        <v>47</v>
      </c>
      <c r="O150" s="94"/>
      <c r="P150" s="260">
        <f>O150*H150</f>
        <v>0</v>
      </c>
      <c r="Q150" s="260">
        <v>0</v>
      </c>
      <c r="R150" s="260">
        <f>Q150*H150</f>
        <v>0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213</v>
      </c>
      <c r="AT150" s="262" t="s">
        <v>210</v>
      </c>
      <c r="AU150" s="262" t="s">
        <v>92</v>
      </c>
      <c r="AY150" s="18" t="s">
        <v>198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204</v>
      </c>
      <c r="BM150" s="262" t="s">
        <v>1446</v>
      </c>
    </row>
    <row r="151" spans="1:51" s="14" customFormat="1" ht="12">
      <c r="A151" s="14"/>
      <c r="B151" s="286"/>
      <c r="C151" s="287"/>
      <c r="D151" s="265" t="s">
        <v>206</v>
      </c>
      <c r="E151" s="288" t="s">
        <v>1</v>
      </c>
      <c r="F151" s="289" t="s">
        <v>1432</v>
      </c>
      <c r="G151" s="287"/>
      <c r="H151" s="288" t="s">
        <v>1</v>
      </c>
      <c r="I151" s="290"/>
      <c r="J151" s="287"/>
      <c r="K151" s="287"/>
      <c r="L151" s="291"/>
      <c r="M151" s="292"/>
      <c r="N151" s="293"/>
      <c r="O151" s="293"/>
      <c r="P151" s="293"/>
      <c r="Q151" s="293"/>
      <c r="R151" s="293"/>
      <c r="S151" s="293"/>
      <c r="T151" s="29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95" t="s">
        <v>206</v>
      </c>
      <c r="AU151" s="295" t="s">
        <v>92</v>
      </c>
      <c r="AV151" s="14" t="s">
        <v>90</v>
      </c>
      <c r="AW151" s="14" t="s">
        <v>35</v>
      </c>
      <c r="AX151" s="14" t="s">
        <v>82</v>
      </c>
      <c r="AY151" s="295" t="s">
        <v>198</v>
      </c>
    </row>
    <row r="152" spans="1:51" s="13" customFormat="1" ht="12">
      <c r="A152" s="13"/>
      <c r="B152" s="263"/>
      <c r="C152" s="264"/>
      <c r="D152" s="265" t="s">
        <v>206</v>
      </c>
      <c r="E152" s="266" t="s">
        <v>1</v>
      </c>
      <c r="F152" s="267" t="s">
        <v>1443</v>
      </c>
      <c r="G152" s="264"/>
      <c r="H152" s="268">
        <v>20.448</v>
      </c>
      <c r="I152" s="269"/>
      <c r="J152" s="264"/>
      <c r="K152" s="264"/>
      <c r="L152" s="270"/>
      <c r="M152" s="271"/>
      <c r="N152" s="272"/>
      <c r="O152" s="272"/>
      <c r="P152" s="272"/>
      <c r="Q152" s="272"/>
      <c r="R152" s="272"/>
      <c r="S152" s="272"/>
      <c r="T152" s="27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4" t="s">
        <v>206</v>
      </c>
      <c r="AU152" s="274" t="s">
        <v>92</v>
      </c>
      <c r="AV152" s="13" t="s">
        <v>92</v>
      </c>
      <c r="AW152" s="13" t="s">
        <v>35</v>
      </c>
      <c r="AX152" s="13" t="s">
        <v>82</v>
      </c>
      <c r="AY152" s="274" t="s">
        <v>198</v>
      </c>
    </row>
    <row r="153" spans="1:51" s="13" customFormat="1" ht="12">
      <c r="A153" s="13"/>
      <c r="B153" s="263"/>
      <c r="C153" s="264"/>
      <c r="D153" s="265" t="s">
        <v>206</v>
      </c>
      <c r="E153" s="266" t="s">
        <v>1</v>
      </c>
      <c r="F153" s="267" t="s">
        <v>1447</v>
      </c>
      <c r="G153" s="264"/>
      <c r="H153" s="268">
        <v>22.697</v>
      </c>
      <c r="I153" s="269"/>
      <c r="J153" s="264"/>
      <c r="K153" s="264"/>
      <c r="L153" s="270"/>
      <c r="M153" s="271"/>
      <c r="N153" s="272"/>
      <c r="O153" s="272"/>
      <c r="P153" s="272"/>
      <c r="Q153" s="272"/>
      <c r="R153" s="272"/>
      <c r="S153" s="272"/>
      <c r="T153" s="27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4" t="s">
        <v>206</v>
      </c>
      <c r="AU153" s="274" t="s">
        <v>92</v>
      </c>
      <c r="AV153" s="13" t="s">
        <v>92</v>
      </c>
      <c r="AW153" s="13" t="s">
        <v>35</v>
      </c>
      <c r="AX153" s="13" t="s">
        <v>90</v>
      </c>
      <c r="AY153" s="274" t="s">
        <v>198</v>
      </c>
    </row>
    <row r="154" spans="1:63" s="12" customFormat="1" ht="22.8" customHeight="1">
      <c r="A154" s="12"/>
      <c r="B154" s="236"/>
      <c r="C154" s="237"/>
      <c r="D154" s="238" t="s">
        <v>81</v>
      </c>
      <c r="E154" s="318" t="s">
        <v>657</v>
      </c>
      <c r="F154" s="318" t="s">
        <v>658</v>
      </c>
      <c r="G154" s="237"/>
      <c r="H154" s="237"/>
      <c r="I154" s="240"/>
      <c r="J154" s="319">
        <f>BK154</f>
        <v>0</v>
      </c>
      <c r="K154" s="237"/>
      <c r="L154" s="242"/>
      <c r="M154" s="243"/>
      <c r="N154" s="244"/>
      <c r="O154" s="244"/>
      <c r="P154" s="245">
        <f>SUM(P155:P157)</f>
        <v>0</v>
      </c>
      <c r="Q154" s="244"/>
      <c r="R154" s="245">
        <f>SUM(R155:R157)</f>
        <v>0</v>
      </c>
      <c r="S154" s="244"/>
      <c r="T154" s="246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7" t="s">
        <v>90</v>
      </c>
      <c r="AT154" s="248" t="s">
        <v>81</v>
      </c>
      <c r="AU154" s="248" t="s">
        <v>90</v>
      </c>
      <c r="AY154" s="247" t="s">
        <v>198</v>
      </c>
      <c r="BK154" s="249">
        <f>SUM(BK155:BK157)</f>
        <v>0</v>
      </c>
    </row>
    <row r="155" spans="1:65" s="2" customFormat="1" ht="21.75" customHeight="1">
      <c r="A155" s="41"/>
      <c r="B155" s="42"/>
      <c r="C155" s="250" t="s">
        <v>585</v>
      </c>
      <c r="D155" s="250" t="s">
        <v>200</v>
      </c>
      <c r="E155" s="251" t="s">
        <v>1448</v>
      </c>
      <c r="F155" s="252" t="s">
        <v>1449</v>
      </c>
      <c r="G155" s="253" t="s">
        <v>203</v>
      </c>
      <c r="H155" s="254">
        <v>196.5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204</v>
      </c>
      <c r="AT155" s="262" t="s">
        <v>200</v>
      </c>
      <c r="AU155" s="262" t="s">
        <v>92</v>
      </c>
      <c r="AY155" s="18" t="s">
        <v>198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204</v>
      </c>
      <c r="BM155" s="262" t="s">
        <v>1450</v>
      </c>
    </row>
    <row r="156" spans="1:51" s="14" customFormat="1" ht="12">
      <c r="A156" s="14"/>
      <c r="B156" s="286"/>
      <c r="C156" s="287"/>
      <c r="D156" s="265" t="s">
        <v>206</v>
      </c>
      <c r="E156" s="288" t="s">
        <v>1</v>
      </c>
      <c r="F156" s="289" t="s">
        <v>1451</v>
      </c>
      <c r="G156" s="287"/>
      <c r="H156" s="288" t="s">
        <v>1</v>
      </c>
      <c r="I156" s="290"/>
      <c r="J156" s="287"/>
      <c r="K156" s="287"/>
      <c r="L156" s="291"/>
      <c r="M156" s="292"/>
      <c r="N156" s="293"/>
      <c r="O156" s="293"/>
      <c r="P156" s="293"/>
      <c r="Q156" s="293"/>
      <c r="R156" s="293"/>
      <c r="S156" s="293"/>
      <c r="T156" s="29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5" t="s">
        <v>206</v>
      </c>
      <c r="AU156" s="295" t="s">
        <v>92</v>
      </c>
      <c r="AV156" s="14" t="s">
        <v>90</v>
      </c>
      <c r="AW156" s="14" t="s">
        <v>35</v>
      </c>
      <c r="AX156" s="14" t="s">
        <v>82</v>
      </c>
      <c r="AY156" s="295" t="s">
        <v>198</v>
      </c>
    </row>
    <row r="157" spans="1:51" s="13" customFormat="1" ht="12">
      <c r="A157" s="13"/>
      <c r="B157" s="263"/>
      <c r="C157" s="264"/>
      <c r="D157" s="265" t="s">
        <v>206</v>
      </c>
      <c r="E157" s="266" t="s">
        <v>1</v>
      </c>
      <c r="F157" s="267" t="s">
        <v>1452</v>
      </c>
      <c r="G157" s="264"/>
      <c r="H157" s="268">
        <v>196.5</v>
      </c>
      <c r="I157" s="269"/>
      <c r="J157" s="264"/>
      <c r="K157" s="264"/>
      <c r="L157" s="270"/>
      <c r="M157" s="271"/>
      <c r="N157" s="272"/>
      <c r="O157" s="272"/>
      <c r="P157" s="272"/>
      <c r="Q157" s="272"/>
      <c r="R157" s="272"/>
      <c r="S157" s="272"/>
      <c r="T157" s="27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4" t="s">
        <v>206</v>
      </c>
      <c r="AU157" s="274" t="s">
        <v>92</v>
      </c>
      <c r="AV157" s="13" t="s">
        <v>92</v>
      </c>
      <c r="AW157" s="13" t="s">
        <v>35</v>
      </c>
      <c r="AX157" s="13" t="s">
        <v>90</v>
      </c>
      <c r="AY157" s="274" t="s">
        <v>198</v>
      </c>
    </row>
    <row r="158" spans="1:63" s="12" customFormat="1" ht="22.8" customHeight="1">
      <c r="A158" s="12"/>
      <c r="B158" s="236"/>
      <c r="C158" s="237"/>
      <c r="D158" s="238" t="s">
        <v>81</v>
      </c>
      <c r="E158" s="318" t="s">
        <v>770</v>
      </c>
      <c r="F158" s="318" t="s">
        <v>771</v>
      </c>
      <c r="G158" s="237"/>
      <c r="H158" s="237"/>
      <c r="I158" s="240"/>
      <c r="J158" s="319">
        <f>BK158</f>
        <v>0</v>
      </c>
      <c r="K158" s="237"/>
      <c r="L158" s="242"/>
      <c r="M158" s="243"/>
      <c r="N158" s="244"/>
      <c r="O158" s="244"/>
      <c r="P158" s="245">
        <f>P159</f>
        <v>0</v>
      </c>
      <c r="Q158" s="244"/>
      <c r="R158" s="245">
        <f>R159</f>
        <v>0</v>
      </c>
      <c r="S158" s="244"/>
      <c r="T158" s="246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7" t="s">
        <v>90</v>
      </c>
      <c r="AT158" s="248" t="s">
        <v>81</v>
      </c>
      <c r="AU158" s="248" t="s">
        <v>90</v>
      </c>
      <c r="AY158" s="247" t="s">
        <v>198</v>
      </c>
      <c r="BK158" s="249">
        <f>BK159</f>
        <v>0</v>
      </c>
    </row>
    <row r="159" spans="1:65" s="2" customFormat="1" ht="21.75" customHeight="1">
      <c r="A159" s="41"/>
      <c r="B159" s="42"/>
      <c r="C159" s="250" t="s">
        <v>1453</v>
      </c>
      <c r="D159" s="250" t="s">
        <v>200</v>
      </c>
      <c r="E159" s="251" t="s">
        <v>1454</v>
      </c>
      <c r="F159" s="252" t="s">
        <v>1455</v>
      </c>
      <c r="G159" s="253" t="s">
        <v>275</v>
      </c>
      <c r="H159" s="254">
        <v>0.061</v>
      </c>
      <c r="I159" s="255"/>
      <c r="J159" s="256">
        <f>ROUND(I159*H159,2)</f>
        <v>0</v>
      </c>
      <c r="K159" s="257"/>
      <c r="L159" s="44"/>
      <c r="M159" s="258" t="s">
        <v>1</v>
      </c>
      <c r="N159" s="259" t="s">
        <v>47</v>
      </c>
      <c r="O159" s="94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204</v>
      </c>
      <c r="AT159" s="262" t="s">
        <v>200</v>
      </c>
      <c r="AU159" s="262" t="s">
        <v>92</v>
      </c>
      <c r="AY159" s="18" t="s">
        <v>198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204</v>
      </c>
      <c r="BM159" s="262" t="s">
        <v>1456</v>
      </c>
    </row>
    <row r="160" spans="1:63" s="12" customFormat="1" ht="25.9" customHeight="1">
      <c r="A160" s="12"/>
      <c r="B160" s="236"/>
      <c r="C160" s="237"/>
      <c r="D160" s="238" t="s">
        <v>81</v>
      </c>
      <c r="E160" s="239" t="s">
        <v>1457</v>
      </c>
      <c r="F160" s="239" t="s">
        <v>1458</v>
      </c>
      <c r="G160" s="237"/>
      <c r="H160" s="237"/>
      <c r="I160" s="240"/>
      <c r="J160" s="241">
        <f>BK160</f>
        <v>0</v>
      </c>
      <c r="K160" s="237"/>
      <c r="L160" s="242"/>
      <c r="M160" s="243"/>
      <c r="N160" s="244"/>
      <c r="O160" s="244"/>
      <c r="P160" s="245">
        <f>SUM(P161:P193)</f>
        <v>0</v>
      </c>
      <c r="Q160" s="244"/>
      <c r="R160" s="245">
        <f>SUM(R161:R193)</f>
        <v>0.527834</v>
      </c>
      <c r="S160" s="244"/>
      <c r="T160" s="246">
        <f>SUM(T161:T193)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7" t="s">
        <v>92</v>
      </c>
      <c r="AT160" s="248" t="s">
        <v>81</v>
      </c>
      <c r="AU160" s="248" t="s">
        <v>82</v>
      </c>
      <c r="AY160" s="247" t="s">
        <v>198</v>
      </c>
      <c r="BK160" s="249">
        <f>SUM(BK161:BK193)</f>
        <v>0</v>
      </c>
    </row>
    <row r="161" spans="1:65" s="2" customFormat="1" ht="21.75" customHeight="1">
      <c r="A161" s="41"/>
      <c r="B161" s="42"/>
      <c r="C161" s="250" t="s">
        <v>732</v>
      </c>
      <c r="D161" s="250" t="s">
        <v>200</v>
      </c>
      <c r="E161" s="251" t="s">
        <v>1459</v>
      </c>
      <c r="F161" s="252" t="s">
        <v>1460</v>
      </c>
      <c r="G161" s="253" t="s">
        <v>219</v>
      </c>
      <c r="H161" s="254">
        <v>18</v>
      </c>
      <c r="I161" s="255"/>
      <c r="J161" s="256">
        <f>ROUND(I161*H161,2)</f>
        <v>0</v>
      </c>
      <c r="K161" s="257"/>
      <c r="L161" s="44"/>
      <c r="M161" s="258" t="s">
        <v>1</v>
      </c>
      <c r="N161" s="259" t="s">
        <v>47</v>
      </c>
      <c r="O161" s="94"/>
      <c r="P161" s="260">
        <f>O161*H161</f>
        <v>0</v>
      </c>
      <c r="Q161" s="260">
        <v>0.00129</v>
      </c>
      <c r="R161" s="260">
        <f>Q161*H161</f>
        <v>0.023219999999999998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373</v>
      </c>
      <c r="AT161" s="262" t="s">
        <v>200</v>
      </c>
      <c r="AU161" s="262" t="s">
        <v>90</v>
      </c>
      <c r="AY161" s="18" t="s">
        <v>198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373</v>
      </c>
      <c r="BM161" s="262" t="s">
        <v>1461</v>
      </c>
    </row>
    <row r="162" spans="1:51" s="14" customFormat="1" ht="12">
      <c r="A162" s="14"/>
      <c r="B162" s="286"/>
      <c r="C162" s="287"/>
      <c r="D162" s="265" t="s">
        <v>206</v>
      </c>
      <c r="E162" s="288" t="s">
        <v>1</v>
      </c>
      <c r="F162" s="289" t="s">
        <v>1462</v>
      </c>
      <c r="G162" s="287"/>
      <c r="H162" s="288" t="s">
        <v>1</v>
      </c>
      <c r="I162" s="290"/>
      <c r="J162" s="287"/>
      <c r="K162" s="287"/>
      <c r="L162" s="291"/>
      <c r="M162" s="292"/>
      <c r="N162" s="293"/>
      <c r="O162" s="293"/>
      <c r="P162" s="293"/>
      <c r="Q162" s="293"/>
      <c r="R162" s="293"/>
      <c r="S162" s="293"/>
      <c r="T162" s="29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5" t="s">
        <v>206</v>
      </c>
      <c r="AU162" s="295" t="s">
        <v>90</v>
      </c>
      <c r="AV162" s="14" t="s">
        <v>90</v>
      </c>
      <c r="AW162" s="14" t="s">
        <v>35</v>
      </c>
      <c r="AX162" s="14" t="s">
        <v>82</v>
      </c>
      <c r="AY162" s="295" t="s">
        <v>198</v>
      </c>
    </row>
    <row r="163" spans="1:51" s="13" customFormat="1" ht="12">
      <c r="A163" s="13"/>
      <c r="B163" s="263"/>
      <c r="C163" s="264"/>
      <c r="D163" s="265" t="s">
        <v>206</v>
      </c>
      <c r="E163" s="266" t="s">
        <v>1</v>
      </c>
      <c r="F163" s="267" t="s">
        <v>1463</v>
      </c>
      <c r="G163" s="264"/>
      <c r="H163" s="268">
        <v>18</v>
      </c>
      <c r="I163" s="269"/>
      <c r="J163" s="264"/>
      <c r="K163" s="264"/>
      <c r="L163" s="270"/>
      <c r="M163" s="271"/>
      <c r="N163" s="272"/>
      <c r="O163" s="272"/>
      <c r="P163" s="272"/>
      <c r="Q163" s="272"/>
      <c r="R163" s="272"/>
      <c r="S163" s="272"/>
      <c r="T163" s="27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4" t="s">
        <v>206</v>
      </c>
      <c r="AU163" s="274" t="s">
        <v>90</v>
      </c>
      <c r="AV163" s="13" t="s">
        <v>92</v>
      </c>
      <c r="AW163" s="13" t="s">
        <v>35</v>
      </c>
      <c r="AX163" s="13" t="s">
        <v>90</v>
      </c>
      <c r="AY163" s="274" t="s">
        <v>198</v>
      </c>
    </row>
    <row r="164" spans="1:65" s="2" customFormat="1" ht="21.75" customHeight="1">
      <c r="A164" s="41"/>
      <c r="B164" s="42"/>
      <c r="C164" s="250" t="s">
        <v>737</v>
      </c>
      <c r="D164" s="250" t="s">
        <v>200</v>
      </c>
      <c r="E164" s="251" t="s">
        <v>1464</v>
      </c>
      <c r="F164" s="252" t="s">
        <v>1465</v>
      </c>
      <c r="G164" s="253" t="s">
        <v>219</v>
      </c>
      <c r="H164" s="254">
        <v>243.8</v>
      </c>
      <c r="I164" s="255"/>
      <c r="J164" s="256">
        <f>ROUND(I164*H164,2)</f>
        <v>0</v>
      </c>
      <c r="K164" s="257"/>
      <c r="L164" s="44"/>
      <c r="M164" s="258" t="s">
        <v>1</v>
      </c>
      <c r="N164" s="259" t="s">
        <v>47</v>
      </c>
      <c r="O164" s="94"/>
      <c r="P164" s="260">
        <f>O164*H164</f>
        <v>0</v>
      </c>
      <c r="Q164" s="260">
        <v>0.0018</v>
      </c>
      <c r="R164" s="260">
        <f>Q164*H164</f>
        <v>0.43884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373</v>
      </c>
      <c r="AT164" s="262" t="s">
        <v>200</v>
      </c>
      <c r="AU164" s="262" t="s">
        <v>90</v>
      </c>
      <c r="AY164" s="18" t="s">
        <v>198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373</v>
      </c>
      <c r="BM164" s="262" t="s">
        <v>1466</v>
      </c>
    </row>
    <row r="165" spans="1:51" s="14" customFormat="1" ht="12">
      <c r="A165" s="14"/>
      <c r="B165" s="286"/>
      <c r="C165" s="287"/>
      <c r="D165" s="265" t="s">
        <v>206</v>
      </c>
      <c r="E165" s="288" t="s">
        <v>1</v>
      </c>
      <c r="F165" s="289" t="s">
        <v>1467</v>
      </c>
      <c r="G165" s="287"/>
      <c r="H165" s="288" t="s">
        <v>1</v>
      </c>
      <c r="I165" s="290"/>
      <c r="J165" s="287"/>
      <c r="K165" s="287"/>
      <c r="L165" s="291"/>
      <c r="M165" s="292"/>
      <c r="N165" s="293"/>
      <c r="O165" s="293"/>
      <c r="P165" s="293"/>
      <c r="Q165" s="293"/>
      <c r="R165" s="293"/>
      <c r="S165" s="293"/>
      <c r="T165" s="29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95" t="s">
        <v>206</v>
      </c>
      <c r="AU165" s="295" t="s">
        <v>90</v>
      </c>
      <c r="AV165" s="14" t="s">
        <v>90</v>
      </c>
      <c r="AW165" s="14" t="s">
        <v>35</v>
      </c>
      <c r="AX165" s="14" t="s">
        <v>82</v>
      </c>
      <c r="AY165" s="295" t="s">
        <v>198</v>
      </c>
    </row>
    <row r="166" spans="1:51" s="13" customFormat="1" ht="12">
      <c r="A166" s="13"/>
      <c r="B166" s="263"/>
      <c r="C166" s="264"/>
      <c r="D166" s="265" t="s">
        <v>206</v>
      </c>
      <c r="E166" s="266" t="s">
        <v>1</v>
      </c>
      <c r="F166" s="267" t="s">
        <v>1468</v>
      </c>
      <c r="G166" s="264"/>
      <c r="H166" s="268">
        <v>36</v>
      </c>
      <c r="I166" s="269"/>
      <c r="J166" s="264"/>
      <c r="K166" s="264"/>
      <c r="L166" s="270"/>
      <c r="M166" s="271"/>
      <c r="N166" s="272"/>
      <c r="O166" s="272"/>
      <c r="P166" s="272"/>
      <c r="Q166" s="272"/>
      <c r="R166" s="272"/>
      <c r="S166" s="272"/>
      <c r="T166" s="27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4" t="s">
        <v>206</v>
      </c>
      <c r="AU166" s="274" t="s">
        <v>90</v>
      </c>
      <c r="AV166" s="13" t="s">
        <v>92</v>
      </c>
      <c r="AW166" s="13" t="s">
        <v>35</v>
      </c>
      <c r="AX166" s="13" t="s">
        <v>82</v>
      </c>
      <c r="AY166" s="274" t="s">
        <v>198</v>
      </c>
    </row>
    <row r="167" spans="1:51" s="14" customFormat="1" ht="12">
      <c r="A167" s="14"/>
      <c r="B167" s="286"/>
      <c r="C167" s="287"/>
      <c r="D167" s="265" t="s">
        <v>206</v>
      </c>
      <c r="E167" s="288" t="s">
        <v>1</v>
      </c>
      <c r="F167" s="289" t="s">
        <v>1469</v>
      </c>
      <c r="G167" s="287"/>
      <c r="H167" s="288" t="s">
        <v>1</v>
      </c>
      <c r="I167" s="290"/>
      <c r="J167" s="287"/>
      <c r="K167" s="287"/>
      <c r="L167" s="291"/>
      <c r="M167" s="292"/>
      <c r="N167" s="293"/>
      <c r="O167" s="293"/>
      <c r="P167" s="293"/>
      <c r="Q167" s="293"/>
      <c r="R167" s="293"/>
      <c r="S167" s="293"/>
      <c r="T167" s="29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5" t="s">
        <v>206</v>
      </c>
      <c r="AU167" s="295" t="s">
        <v>90</v>
      </c>
      <c r="AV167" s="14" t="s">
        <v>90</v>
      </c>
      <c r="AW167" s="14" t="s">
        <v>35</v>
      </c>
      <c r="AX167" s="14" t="s">
        <v>82</v>
      </c>
      <c r="AY167" s="295" t="s">
        <v>198</v>
      </c>
    </row>
    <row r="168" spans="1:51" s="13" customFormat="1" ht="12">
      <c r="A168" s="13"/>
      <c r="B168" s="263"/>
      <c r="C168" s="264"/>
      <c r="D168" s="265" t="s">
        <v>206</v>
      </c>
      <c r="E168" s="266" t="s">
        <v>1</v>
      </c>
      <c r="F168" s="267" t="s">
        <v>1470</v>
      </c>
      <c r="G168" s="264"/>
      <c r="H168" s="268">
        <v>58.6</v>
      </c>
      <c r="I168" s="269"/>
      <c r="J168" s="264"/>
      <c r="K168" s="264"/>
      <c r="L168" s="270"/>
      <c r="M168" s="271"/>
      <c r="N168" s="272"/>
      <c r="O168" s="272"/>
      <c r="P168" s="272"/>
      <c r="Q168" s="272"/>
      <c r="R168" s="272"/>
      <c r="S168" s="272"/>
      <c r="T168" s="27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4" t="s">
        <v>206</v>
      </c>
      <c r="AU168" s="274" t="s">
        <v>90</v>
      </c>
      <c r="AV168" s="13" t="s">
        <v>92</v>
      </c>
      <c r="AW168" s="13" t="s">
        <v>35</v>
      </c>
      <c r="AX168" s="13" t="s">
        <v>82</v>
      </c>
      <c r="AY168" s="274" t="s">
        <v>198</v>
      </c>
    </row>
    <row r="169" spans="1:51" s="14" customFormat="1" ht="12">
      <c r="A169" s="14"/>
      <c r="B169" s="286"/>
      <c r="C169" s="287"/>
      <c r="D169" s="265" t="s">
        <v>206</v>
      </c>
      <c r="E169" s="288" t="s">
        <v>1</v>
      </c>
      <c r="F169" s="289" t="s">
        <v>1471</v>
      </c>
      <c r="G169" s="287"/>
      <c r="H169" s="288" t="s">
        <v>1</v>
      </c>
      <c r="I169" s="290"/>
      <c r="J169" s="287"/>
      <c r="K169" s="287"/>
      <c r="L169" s="291"/>
      <c r="M169" s="292"/>
      <c r="N169" s="293"/>
      <c r="O169" s="293"/>
      <c r="P169" s="293"/>
      <c r="Q169" s="293"/>
      <c r="R169" s="293"/>
      <c r="S169" s="293"/>
      <c r="T169" s="29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95" t="s">
        <v>206</v>
      </c>
      <c r="AU169" s="295" t="s">
        <v>90</v>
      </c>
      <c r="AV169" s="14" t="s">
        <v>90</v>
      </c>
      <c r="AW169" s="14" t="s">
        <v>35</v>
      </c>
      <c r="AX169" s="14" t="s">
        <v>82</v>
      </c>
      <c r="AY169" s="295" t="s">
        <v>198</v>
      </c>
    </row>
    <row r="170" spans="1:51" s="13" customFormat="1" ht="12">
      <c r="A170" s="13"/>
      <c r="B170" s="263"/>
      <c r="C170" s="264"/>
      <c r="D170" s="265" t="s">
        <v>206</v>
      </c>
      <c r="E170" s="266" t="s">
        <v>1</v>
      </c>
      <c r="F170" s="267" t="s">
        <v>1472</v>
      </c>
      <c r="G170" s="264"/>
      <c r="H170" s="268">
        <v>85.2</v>
      </c>
      <c r="I170" s="269"/>
      <c r="J170" s="264"/>
      <c r="K170" s="264"/>
      <c r="L170" s="270"/>
      <c r="M170" s="271"/>
      <c r="N170" s="272"/>
      <c r="O170" s="272"/>
      <c r="P170" s="272"/>
      <c r="Q170" s="272"/>
      <c r="R170" s="272"/>
      <c r="S170" s="272"/>
      <c r="T170" s="27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4" t="s">
        <v>206</v>
      </c>
      <c r="AU170" s="274" t="s">
        <v>90</v>
      </c>
      <c r="AV170" s="13" t="s">
        <v>92</v>
      </c>
      <c r="AW170" s="13" t="s">
        <v>35</v>
      </c>
      <c r="AX170" s="13" t="s">
        <v>82</v>
      </c>
      <c r="AY170" s="274" t="s">
        <v>198</v>
      </c>
    </row>
    <row r="171" spans="1:51" s="14" customFormat="1" ht="12">
      <c r="A171" s="14"/>
      <c r="B171" s="286"/>
      <c r="C171" s="287"/>
      <c r="D171" s="265" t="s">
        <v>206</v>
      </c>
      <c r="E171" s="288" t="s">
        <v>1</v>
      </c>
      <c r="F171" s="289" t="s">
        <v>1432</v>
      </c>
      <c r="G171" s="287"/>
      <c r="H171" s="288" t="s">
        <v>1</v>
      </c>
      <c r="I171" s="290"/>
      <c r="J171" s="287"/>
      <c r="K171" s="287"/>
      <c r="L171" s="291"/>
      <c r="M171" s="292"/>
      <c r="N171" s="293"/>
      <c r="O171" s="293"/>
      <c r="P171" s="293"/>
      <c r="Q171" s="293"/>
      <c r="R171" s="293"/>
      <c r="S171" s="293"/>
      <c r="T171" s="29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5" t="s">
        <v>206</v>
      </c>
      <c r="AU171" s="295" t="s">
        <v>90</v>
      </c>
      <c r="AV171" s="14" t="s">
        <v>90</v>
      </c>
      <c r="AW171" s="14" t="s">
        <v>35</v>
      </c>
      <c r="AX171" s="14" t="s">
        <v>82</v>
      </c>
      <c r="AY171" s="295" t="s">
        <v>198</v>
      </c>
    </row>
    <row r="172" spans="1:51" s="13" customFormat="1" ht="12">
      <c r="A172" s="13"/>
      <c r="B172" s="263"/>
      <c r="C172" s="264"/>
      <c r="D172" s="265" t="s">
        <v>206</v>
      </c>
      <c r="E172" s="266" t="s">
        <v>1</v>
      </c>
      <c r="F172" s="267" t="s">
        <v>1473</v>
      </c>
      <c r="G172" s="264"/>
      <c r="H172" s="268">
        <v>64</v>
      </c>
      <c r="I172" s="269"/>
      <c r="J172" s="264"/>
      <c r="K172" s="264"/>
      <c r="L172" s="270"/>
      <c r="M172" s="271"/>
      <c r="N172" s="272"/>
      <c r="O172" s="272"/>
      <c r="P172" s="272"/>
      <c r="Q172" s="272"/>
      <c r="R172" s="272"/>
      <c r="S172" s="272"/>
      <c r="T172" s="27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4" t="s">
        <v>206</v>
      </c>
      <c r="AU172" s="274" t="s">
        <v>90</v>
      </c>
      <c r="AV172" s="13" t="s">
        <v>92</v>
      </c>
      <c r="AW172" s="13" t="s">
        <v>35</v>
      </c>
      <c r="AX172" s="13" t="s">
        <v>82</v>
      </c>
      <c r="AY172" s="274" t="s">
        <v>198</v>
      </c>
    </row>
    <row r="173" spans="1:51" s="15" customFormat="1" ht="12">
      <c r="A173" s="15"/>
      <c r="B173" s="296"/>
      <c r="C173" s="297"/>
      <c r="D173" s="265" t="s">
        <v>206</v>
      </c>
      <c r="E173" s="298" t="s">
        <v>1</v>
      </c>
      <c r="F173" s="299" t="s">
        <v>238</v>
      </c>
      <c r="G173" s="297"/>
      <c r="H173" s="300">
        <v>243.8</v>
      </c>
      <c r="I173" s="301"/>
      <c r="J173" s="297"/>
      <c r="K173" s="297"/>
      <c r="L173" s="302"/>
      <c r="M173" s="303"/>
      <c r="N173" s="304"/>
      <c r="O173" s="304"/>
      <c r="P173" s="304"/>
      <c r="Q173" s="304"/>
      <c r="R173" s="304"/>
      <c r="S173" s="304"/>
      <c r="T173" s="30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06" t="s">
        <v>206</v>
      </c>
      <c r="AU173" s="306" t="s">
        <v>90</v>
      </c>
      <c r="AV173" s="15" t="s">
        <v>204</v>
      </c>
      <c r="AW173" s="15" t="s">
        <v>35</v>
      </c>
      <c r="AX173" s="15" t="s">
        <v>90</v>
      </c>
      <c r="AY173" s="306" t="s">
        <v>198</v>
      </c>
    </row>
    <row r="174" spans="1:65" s="2" customFormat="1" ht="24.15" customHeight="1">
      <c r="A174" s="41"/>
      <c r="B174" s="42"/>
      <c r="C174" s="250" t="s">
        <v>743</v>
      </c>
      <c r="D174" s="250" t="s">
        <v>200</v>
      </c>
      <c r="E174" s="251" t="s">
        <v>1474</v>
      </c>
      <c r="F174" s="252" t="s">
        <v>1475</v>
      </c>
      <c r="G174" s="253" t="s">
        <v>219</v>
      </c>
      <c r="H174" s="254">
        <v>8.4</v>
      </c>
      <c r="I174" s="255"/>
      <c r="J174" s="256">
        <f>ROUND(I174*H174,2)</f>
        <v>0</v>
      </c>
      <c r="K174" s="257"/>
      <c r="L174" s="44"/>
      <c r="M174" s="258" t="s">
        <v>1</v>
      </c>
      <c r="N174" s="259" t="s">
        <v>47</v>
      </c>
      <c r="O174" s="94"/>
      <c r="P174" s="260">
        <f>O174*H174</f>
        <v>0</v>
      </c>
      <c r="Q174" s="260">
        <v>0.00041</v>
      </c>
      <c r="R174" s="260">
        <f>Q174*H174</f>
        <v>0.003444</v>
      </c>
      <c r="S174" s="260">
        <v>0</v>
      </c>
      <c r="T174" s="26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2" t="s">
        <v>373</v>
      </c>
      <c r="AT174" s="262" t="s">
        <v>200</v>
      </c>
      <c r="AU174" s="262" t="s">
        <v>90</v>
      </c>
      <c r="AY174" s="18" t="s">
        <v>198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90</v>
      </c>
      <c r="BK174" s="154">
        <f>ROUND(I174*H174,2)</f>
        <v>0</v>
      </c>
      <c r="BL174" s="18" t="s">
        <v>373</v>
      </c>
      <c r="BM174" s="262" t="s">
        <v>1476</v>
      </c>
    </row>
    <row r="175" spans="1:51" s="13" customFormat="1" ht="12">
      <c r="A175" s="13"/>
      <c r="B175" s="263"/>
      <c r="C175" s="264"/>
      <c r="D175" s="265" t="s">
        <v>206</v>
      </c>
      <c r="E175" s="266" t="s">
        <v>1</v>
      </c>
      <c r="F175" s="267" t="s">
        <v>1477</v>
      </c>
      <c r="G175" s="264"/>
      <c r="H175" s="268">
        <v>8.4</v>
      </c>
      <c r="I175" s="269"/>
      <c r="J175" s="264"/>
      <c r="K175" s="264"/>
      <c r="L175" s="270"/>
      <c r="M175" s="271"/>
      <c r="N175" s="272"/>
      <c r="O175" s="272"/>
      <c r="P175" s="272"/>
      <c r="Q175" s="272"/>
      <c r="R175" s="272"/>
      <c r="S175" s="272"/>
      <c r="T175" s="27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4" t="s">
        <v>206</v>
      </c>
      <c r="AU175" s="274" t="s">
        <v>90</v>
      </c>
      <c r="AV175" s="13" t="s">
        <v>92</v>
      </c>
      <c r="AW175" s="13" t="s">
        <v>35</v>
      </c>
      <c r="AX175" s="13" t="s">
        <v>90</v>
      </c>
      <c r="AY175" s="274" t="s">
        <v>198</v>
      </c>
    </row>
    <row r="176" spans="1:65" s="2" customFormat="1" ht="24.15" customHeight="1">
      <c r="A176" s="41"/>
      <c r="B176" s="42"/>
      <c r="C176" s="250" t="s">
        <v>1478</v>
      </c>
      <c r="D176" s="250" t="s">
        <v>200</v>
      </c>
      <c r="E176" s="251" t="s">
        <v>1479</v>
      </c>
      <c r="F176" s="252" t="s">
        <v>1480</v>
      </c>
      <c r="G176" s="253" t="s">
        <v>219</v>
      </c>
      <c r="H176" s="254">
        <v>3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0.00048</v>
      </c>
      <c r="R176" s="260">
        <f>Q176*H176</f>
        <v>0.00144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373</v>
      </c>
      <c r="AT176" s="262" t="s">
        <v>200</v>
      </c>
      <c r="AU176" s="262" t="s">
        <v>90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373</v>
      </c>
      <c r="BM176" s="262" t="s">
        <v>1481</v>
      </c>
    </row>
    <row r="177" spans="1:51" s="13" customFormat="1" ht="12">
      <c r="A177" s="13"/>
      <c r="B177" s="263"/>
      <c r="C177" s="264"/>
      <c r="D177" s="265" t="s">
        <v>206</v>
      </c>
      <c r="E177" s="266" t="s">
        <v>1</v>
      </c>
      <c r="F177" s="267" t="s">
        <v>1482</v>
      </c>
      <c r="G177" s="264"/>
      <c r="H177" s="268">
        <v>3</v>
      </c>
      <c r="I177" s="269"/>
      <c r="J177" s="264"/>
      <c r="K177" s="264"/>
      <c r="L177" s="270"/>
      <c r="M177" s="271"/>
      <c r="N177" s="272"/>
      <c r="O177" s="272"/>
      <c r="P177" s="272"/>
      <c r="Q177" s="272"/>
      <c r="R177" s="272"/>
      <c r="S177" s="272"/>
      <c r="T177" s="27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4" t="s">
        <v>206</v>
      </c>
      <c r="AU177" s="274" t="s">
        <v>90</v>
      </c>
      <c r="AV177" s="13" t="s">
        <v>92</v>
      </c>
      <c r="AW177" s="13" t="s">
        <v>35</v>
      </c>
      <c r="AX177" s="13" t="s">
        <v>90</v>
      </c>
      <c r="AY177" s="274" t="s">
        <v>198</v>
      </c>
    </row>
    <row r="178" spans="1:65" s="2" customFormat="1" ht="24.15" customHeight="1">
      <c r="A178" s="41"/>
      <c r="B178" s="42"/>
      <c r="C178" s="250" t="s">
        <v>752</v>
      </c>
      <c r="D178" s="250" t="s">
        <v>200</v>
      </c>
      <c r="E178" s="251" t="s">
        <v>1483</v>
      </c>
      <c r="F178" s="252" t="s">
        <v>1484</v>
      </c>
      <c r="G178" s="253" t="s">
        <v>219</v>
      </c>
      <c r="H178" s="254">
        <v>2</v>
      </c>
      <c r="I178" s="255"/>
      <c r="J178" s="256">
        <f>ROUND(I178*H178,2)</f>
        <v>0</v>
      </c>
      <c r="K178" s="257"/>
      <c r="L178" s="44"/>
      <c r="M178" s="258" t="s">
        <v>1</v>
      </c>
      <c r="N178" s="259" t="s">
        <v>47</v>
      </c>
      <c r="O178" s="94"/>
      <c r="P178" s="260">
        <f>O178*H178</f>
        <v>0</v>
      </c>
      <c r="Q178" s="260">
        <v>0.00214</v>
      </c>
      <c r="R178" s="260">
        <f>Q178*H178</f>
        <v>0.00428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373</v>
      </c>
      <c r="AT178" s="262" t="s">
        <v>200</v>
      </c>
      <c r="AU178" s="262" t="s">
        <v>90</v>
      </c>
      <c r="AY178" s="18" t="s">
        <v>198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373</v>
      </c>
      <c r="BM178" s="262" t="s">
        <v>1485</v>
      </c>
    </row>
    <row r="179" spans="1:51" s="13" customFormat="1" ht="12">
      <c r="A179" s="13"/>
      <c r="B179" s="263"/>
      <c r="C179" s="264"/>
      <c r="D179" s="265" t="s">
        <v>206</v>
      </c>
      <c r="E179" s="266" t="s">
        <v>1</v>
      </c>
      <c r="F179" s="267" t="s">
        <v>1486</v>
      </c>
      <c r="G179" s="264"/>
      <c r="H179" s="268">
        <v>2</v>
      </c>
      <c r="I179" s="269"/>
      <c r="J179" s="264"/>
      <c r="K179" s="264"/>
      <c r="L179" s="270"/>
      <c r="M179" s="271"/>
      <c r="N179" s="272"/>
      <c r="O179" s="272"/>
      <c r="P179" s="272"/>
      <c r="Q179" s="272"/>
      <c r="R179" s="272"/>
      <c r="S179" s="272"/>
      <c r="T179" s="27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4" t="s">
        <v>206</v>
      </c>
      <c r="AU179" s="274" t="s">
        <v>90</v>
      </c>
      <c r="AV179" s="13" t="s">
        <v>92</v>
      </c>
      <c r="AW179" s="13" t="s">
        <v>35</v>
      </c>
      <c r="AX179" s="13" t="s">
        <v>90</v>
      </c>
      <c r="AY179" s="274" t="s">
        <v>198</v>
      </c>
    </row>
    <row r="180" spans="1:65" s="2" customFormat="1" ht="16.5" customHeight="1">
      <c r="A180" s="41"/>
      <c r="B180" s="42"/>
      <c r="C180" s="250" t="s">
        <v>748</v>
      </c>
      <c r="D180" s="250" t="s">
        <v>200</v>
      </c>
      <c r="E180" s="251" t="s">
        <v>1487</v>
      </c>
      <c r="F180" s="252" t="s">
        <v>1488</v>
      </c>
      <c r="G180" s="253" t="s">
        <v>363</v>
      </c>
      <c r="H180" s="254">
        <v>7</v>
      </c>
      <c r="I180" s="255"/>
      <c r="J180" s="256">
        <f>ROUND(I180*H180,2)</f>
        <v>0</v>
      </c>
      <c r="K180" s="257"/>
      <c r="L180" s="44"/>
      <c r="M180" s="258" t="s">
        <v>1</v>
      </c>
      <c r="N180" s="259" t="s">
        <v>47</v>
      </c>
      <c r="O180" s="94"/>
      <c r="P180" s="260">
        <f>O180*H180</f>
        <v>0</v>
      </c>
      <c r="Q180" s="260">
        <v>0</v>
      </c>
      <c r="R180" s="260">
        <f>Q180*H180</f>
        <v>0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373</v>
      </c>
      <c r="AT180" s="262" t="s">
        <v>200</v>
      </c>
      <c r="AU180" s="262" t="s">
        <v>90</v>
      </c>
      <c r="AY180" s="18" t="s">
        <v>198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373</v>
      </c>
      <c r="BM180" s="262" t="s">
        <v>1489</v>
      </c>
    </row>
    <row r="181" spans="1:51" s="13" customFormat="1" ht="12">
      <c r="A181" s="13"/>
      <c r="B181" s="263"/>
      <c r="C181" s="264"/>
      <c r="D181" s="265" t="s">
        <v>206</v>
      </c>
      <c r="E181" s="266" t="s">
        <v>1</v>
      </c>
      <c r="F181" s="267" t="s">
        <v>1490</v>
      </c>
      <c r="G181" s="264"/>
      <c r="H181" s="268">
        <v>7</v>
      </c>
      <c r="I181" s="269"/>
      <c r="J181" s="264"/>
      <c r="K181" s="264"/>
      <c r="L181" s="270"/>
      <c r="M181" s="271"/>
      <c r="N181" s="272"/>
      <c r="O181" s="272"/>
      <c r="P181" s="272"/>
      <c r="Q181" s="272"/>
      <c r="R181" s="272"/>
      <c r="S181" s="272"/>
      <c r="T181" s="27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4" t="s">
        <v>206</v>
      </c>
      <c r="AU181" s="274" t="s">
        <v>90</v>
      </c>
      <c r="AV181" s="13" t="s">
        <v>92</v>
      </c>
      <c r="AW181" s="13" t="s">
        <v>35</v>
      </c>
      <c r="AX181" s="13" t="s">
        <v>90</v>
      </c>
      <c r="AY181" s="274" t="s">
        <v>198</v>
      </c>
    </row>
    <row r="182" spans="1:65" s="2" customFormat="1" ht="16.5" customHeight="1">
      <c r="A182" s="41"/>
      <c r="B182" s="42"/>
      <c r="C182" s="250" t="s">
        <v>703</v>
      </c>
      <c r="D182" s="250" t="s">
        <v>200</v>
      </c>
      <c r="E182" s="251" t="s">
        <v>1491</v>
      </c>
      <c r="F182" s="252" t="s">
        <v>1492</v>
      </c>
      <c r="G182" s="253" t="s">
        <v>363</v>
      </c>
      <c r="H182" s="254">
        <v>6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373</v>
      </c>
      <c r="AT182" s="262" t="s">
        <v>200</v>
      </c>
      <c r="AU182" s="262" t="s">
        <v>90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373</v>
      </c>
      <c r="BM182" s="262" t="s">
        <v>1493</v>
      </c>
    </row>
    <row r="183" spans="1:51" s="13" customFormat="1" ht="12">
      <c r="A183" s="13"/>
      <c r="B183" s="263"/>
      <c r="C183" s="264"/>
      <c r="D183" s="265" t="s">
        <v>206</v>
      </c>
      <c r="E183" s="266" t="s">
        <v>1</v>
      </c>
      <c r="F183" s="267" t="s">
        <v>657</v>
      </c>
      <c r="G183" s="264"/>
      <c r="H183" s="268">
        <v>6</v>
      </c>
      <c r="I183" s="269"/>
      <c r="J183" s="264"/>
      <c r="K183" s="264"/>
      <c r="L183" s="270"/>
      <c r="M183" s="271"/>
      <c r="N183" s="272"/>
      <c r="O183" s="272"/>
      <c r="P183" s="272"/>
      <c r="Q183" s="272"/>
      <c r="R183" s="272"/>
      <c r="S183" s="272"/>
      <c r="T183" s="27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4" t="s">
        <v>206</v>
      </c>
      <c r="AU183" s="274" t="s">
        <v>90</v>
      </c>
      <c r="AV183" s="13" t="s">
        <v>92</v>
      </c>
      <c r="AW183" s="13" t="s">
        <v>35</v>
      </c>
      <c r="AX183" s="13" t="s">
        <v>90</v>
      </c>
      <c r="AY183" s="274" t="s">
        <v>198</v>
      </c>
    </row>
    <row r="184" spans="1:65" s="2" customFormat="1" ht="21.75" customHeight="1">
      <c r="A184" s="41"/>
      <c r="B184" s="42"/>
      <c r="C184" s="250" t="s">
        <v>713</v>
      </c>
      <c r="D184" s="250" t="s">
        <v>200</v>
      </c>
      <c r="E184" s="251" t="s">
        <v>1494</v>
      </c>
      <c r="F184" s="252" t="s">
        <v>1495</v>
      </c>
      <c r="G184" s="253" t="s">
        <v>363</v>
      </c>
      <c r="H184" s="254">
        <v>4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373</v>
      </c>
      <c r="AT184" s="262" t="s">
        <v>200</v>
      </c>
      <c r="AU184" s="262" t="s">
        <v>90</v>
      </c>
      <c r="AY184" s="18" t="s">
        <v>198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373</v>
      </c>
      <c r="BM184" s="262" t="s">
        <v>1496</v>
      </c>
    </row>
    <row r="185" spans="1:51" s="13" customFormat="1" ht="12">
      <c r="A185" s="13"/>
      <c r="B185" s="263"/>
      <c r="C185" s="264"/>
      <c r="D185" s="265" t="s">
        <v>206</v>
      </c>
      <c r="E185" s="266" t="s">
        <v>1</v>
      </c>
      <c r="F185" s="267" t="s">
        <v>204</v>
      </c>
      <c r="G185" s="264"/>
      <c r="H185" s="268">
        <v>4</v>
      </c>
      <c r="I185" s="269"/>
      <c r="J185" s="264"/>
      <c r="K185" s="264"/>
      <c r="L185" s="270"/>
      <c r="M185" s="271"/>
      <c r="N185" s="272"/>
      <c r="O185" s="272"/>
      <c r="P185" s="272"/>
      <c r="Q185" s="272"/>
      <c r="R185" s="272"/>
      <c r="S185" s="272"/>
      <c r="T185" s="27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4" t="s">
        <v>206</v>
      </c>
      <c r="AU185" s="274" t="s">
        <v>90</v>
      </c>
      <c r="AV185" s="13" t="s">
        <v>92</v>
      </c>
      <c r="AW185" s="13" t="s">
        <v>35</v>
      </c>
      <c r="AX185" s="13" t="s">
        <v>90</v>
      </c>
      <c r="AY185" s="274" t="s">
        <v>198</v>
      </c>
    </row>
    <row r="186" spans="1:65" s="2" customFormat="1" ht="24.15" customHeight="1">
      <c r="A186" s="41"/>
      <c r="B186" s="42"/>
      <c r="C186" s="250" t="s">
        <v>718</v>
      </c>
      <c r="D186" s="250" t="s">
        <v>200</v>
      </c>
      <c r="E186" s="251" t="s">
        <v>1497</v>
      </c>
      <c r="F186" s="252" t="s">
        <v>1498</v>
      </c>
      <c r="G186" s="253" t="s">
        <v>363</v>
      </c>
      <c r="H186" s="254">
        <v>4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0.00327</v>
      </c>
      <c r="R186" s="260">
        <f>Q186*H186</f>
        <v>0.01308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373</v>
      </c>
      <c r="AT186" s="262" t="s">
        <v>200</v>
      </c>
      <c r="AU186" s="262" t="s">
        <v>90</v>
      </c>
      <c r="AY186" s="18" t="s">
        <v>198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373</v>
      </c>
      <c r="BM186" s="262" t="s">
        <v>1499</v>
      </c>
    </row>
    <row r="187" spans="1:65" s="2" customFormat="1" ht="24.15" customHeight="1">
      <c r="A187" s="41"/>
      <c r="B187" s="42"/>
      <c r="C187" s="250" t="s">
        <v>723</v>
      </c>
      <c r="D187" s="250" t="s">
        <v>200</v>
      </c>
      <c r="E187" s="251" t="s">
        <v>1500</v>
      </c>
      <c r="F187" s="252" t="s">
        <v>1501</v>
      </c>
      <c r="G187" s="253" t="s">
        <v>363</v>
      </c>
      <c r="H187" s="254">
        <v>8</v>
      </c>
      <c r="I187" s="255"/>
      <c r="J187" s="256">
        <f>ROUND(I187*H187,2)</f>
        <v>0</v>
      </c>
      <c r="K187" s="257"/>
      <c r="L187" s="44"/>
      <c r="M187" s="258" t="s">
        <v>1</v>
      </c>
      <c r="N187" s="259" t="s">
        <v>47</v>
      </c>
      <c r="O187" s="94"/>
      <c r="P187" s="260">
        <f>O187*H187</f>
        <v>0</v>
      </c>
      <c r="Q187" s="260">
        <v>0.00243</v>
      </c>
      <c r="R187" s="260">
        <f>Q187*H187</f>
        <v>0.01944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373</v>
      </c>
      <c r="AT187" s="262" t="s">
        <v>200</v>
      </c>
      <c r="AU187" s="262" t="s">
        <v>90</v>
      </c>
      <c r="AY187" s="18" t="s">
        <v>198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373</v>
      </c>
      <c r="BM187" s="262" t="s">
        <v>1502</v>
      </c>
    </row>
    <row r="188" spans="1:65" s="2" customFormat="1" ht="24.15" customHeight="1">
      <c r="A188" s="41"/>
      <c r="B188" s="42"/>
      <c r="C188" s="275" t="s">
        <v>1503</v>
      </c>
      <c r="D188" s="275" t="s">
        <v>210</v>
      </c>
      <c r="E188" s="276" t="s">
        <v>1504</v>
      </c>
      <c r="F188" s="277" t="s">
        <v>1505</v>
      </c>
      <c r="G188" s="278" t="s">
        <v>363</v>
      </c>
      <c r="H188" s="279">
        <v>8</v>
      </c>
      <c r="I188" s="280"/>
      <c r="J188" s="281">
        <f>ROUND(I188*H188,2)</f>
        <v>0</v>
      </c>
      <c r="K188" s="282"/>
      <c r="L188" s="283"/>
      <c r="M188" s="284" t="s">
        <v>1</v>
      </c>
      <c r="N188" s="285" t="s">
        <v>47</v>
      </c>
      <c r="O188" s="94"/>
      <c r="P188" s="260">
        <f>O188*H188</f>
        <v>0</v>
      </c>
      <c r="Q188" s="260">
        <v>0.00299</v>
      </c>
      <c r="R188" s="260">
        <f>Q188*H188</f>
        <v>0.02392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788</v>
      </c>
      <c r="AT188" s="262" t="s">
        <v>210</v>
      </c>
      <c r="AU188" s="262" t="s">
        <v>90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373</v>
      </c>
      <c r="BM188" s="262" t="s">
        <v>1506</v>
      </c>
    </row>
    <row r="189" spans="1:65" s="2" customFormat="1" ht="16.5" customHeight="1">
      <c r="A189" s="41"/>
      <c r="B189" s="42"/>
      <c r="C189" s="250" t="s">
        <v>1507</v>
      </c>
      <c r="D189" s="250" t="s">
        <v>200</v>
      </c>
      <c r="E189" s="251" t="s">
        <v>1508</v>
      </c>
      <c r="F189" s="252" t="s">
        <v>1509</v>
      </c>
      <c r="G189" s="253" t="s">
        <v>363</v>
      </c>
      <c r="H189" s="254">
        <v>6</v>
      </c>
      <c r="I189" s="255"/>
      <c r="J189" s="256">
        <f>ROUND(I189*H189,2)</f>
        <v>0</v>
      </c>
      <c r="K189" s="257"/>
      <c r="L189" s="44"/>
      <c r="M189" s="258" t="s">
        <v>1</v>
      </c>
      <c r="N189" s="259" t="s">
        <v>47</v>
      </c>
      <c r="O189" s="94"/>
      <c r="P189" s="260">
        <f>O189*H189</f>
        <v>0</v>
      </c>
      <c r="Q189" s="260">
        <v>0</v>
      </c>
      <c r="R189" s="260">
        <f>Q189*H189</f>
        <v>0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373</v>
      </c>
      <c r="AT189" s="262" t="s">
        <v>200</v>
      </c>
      <c r="AU189" s="262" t="s">
        <v>90</v>
      </c>
      <c r="AY189" s="18" t="s">
        <v>198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373</v>
      </c>
      <c r="BM189" s="262" t="s">
        <v>1510</v>
      </c>
    </row>
    <row r="190" spans="1:65" s="2" customFormat="1" ht="24.15" customHeight="1">
      <c r="A190" s="41"/>
      <c r="B190" s="42"/>
      <c r="C190" s="250" t="s">
        <v>1511</v>
      </c>
      <c r="D190" s="250" t="s">
        <v>200</v>
      </c>
      <c r="E190" s="251" t="s">
        <v>1512</v>
      </c>
      <c r="F190" s="252" t="s">
        <v>1513</v>
      </c>
      <c r="G190" s="253" t="s">
        <v>363</v>
      </c>
      <c r="H190" s="254">
        <v>1</v>
      </c>
      <c r="I190" s="255"/>
      <c r="J190" s="256">
        <f>ROUND(I190*H190,2)</f>
        <v>0</v>
      </c>
      <c r="K190" s="257"/>
      <c r="L190" s="44"/>
      <c r="M190" s="258" t="s">
        <v>1</v>
      </c>
      <c r="N190" s="259" t="s">
        <v>47</v>
      </c>
      <c r="O190" s="94"/>
      <c r="P190" s="260">
        <f>O190*H190</f>
        <v>0</v>
      </c>
      <c r="Q190" s="260">
        <v>0.00017</v>
      </c>
      <c r="R190" s="260">
        <f>Q190*H190</f>
        <v>0.00017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373</v>
      </c>
      <c r="AT190" s="262" t="s">
        <v>200</v>
      </c>
      <c r="AU190" s="262" t="s">
        <v>90</v>
      </c>
      <c r="AY190" s="18" t="s">
        <v>198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373</v>
      </c>
      <c r="BM190" s="262" t="s">
        <v>1514</v>
      </c>
    </row>
    <row r="191" spans="1:65" s="2" customFormat="1" ht="21.75" customHeight="1">
      <c r="A191" s="41"/>
      <c r="B191" s="42"/>
      <c r="C191" s="250" t="s">
        <v>1515</v>
      </c>
      <c r="D191" s="250" t="s">
        <v>200</v>
      </c>
      <c r="E191" s="251" t="s">
        <v>1516</v>
      </c>
      <c r="F191" s="252" t="s">
        <v>1517</v>
      </c>
      <c r="G191" s="253" t="s">
        <v>219</v>
      </c>
      <c r="H191" s="254">
        <v>275.2</v>
      </c>
      <c r="I191" s="255"/>
      <c r="J191" s="256">
        <f>ROUND(I191*H191,2)</f>
        <v>0</v>
      </c>
      <c r="K191" s="257"/>
      <c r="L191" s="44"/>
      <c r="M191" s="258" t="s">
        <v>1</v>
      </c>
      <c r="N191" s="259" t="s">
        <v>47</v>
      </c>
      <c r="O191" s="94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373</v>
      </c>
      <c r="AT191" s="262" t="s">
        <v>200</v>
      </c>
      <c r="AU191" s="262" t="s">
        <v>90</v>
      </c>
      <c r="AY191" s="18" t="s">
        <v>198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373</v>
      </c>
      <c r="BM191" s="262" t="s">
        <v>1518</v>
      </c>
    </row>
    <row r="192" spans="1:51" s="13" customFormat="1" ht="12">
      <c r="A192" s="13"/>
      <c r="B192" s="263"/>
      <c r="C192" s="264"/>
      <c r="D192" s="265" t="s">
        <v>206</v>
      </c>
      <c r="E192" s="266" t="s">
        <v>1</v>
      </c>
      <c r="F192" s="267" t="s">
        <v>1519</v>
      </c>
      <c r="G192" s="264"/>
      <c r="H192" s="268">
        <v>275.2</v>
      </c>
      <c r="I192" s="269"/>
      <c r="J192" s="264"/>
      <c r="K192" s="264"/>
      <c r="L192" s="270"/>
      <c r="M192" s="271"/>
      <c r="N192" s="272"/>
      <c r="O192" s="272"/>
      <c r="P192" s="272"/>
      <c r="Q192" s="272"/>
      <c r="R192" s="272"/>
      <c r="S192" s="272"/>
      <c r="T192" s="27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4" t="s">
        <v>206</v>
      </c>
      <c r="AU192" s="274" t="s">
        <v>90</v>
      </c>
      <c r="AV192" s="13" t="s">
        <v>92</v>
      </c>
      <c r="AW192" s="13" t="s">
        <v>35</v>
      </c>
      <c r="AX192" s="13" t="s">
        <v>90</v>
      </c>
      <c r="AY192" s="274" t="s">
        <v>198</v>
      </c>
    </row>
    <row r="193" spans="1:65" s="2" customFormat="1" ht="24.15" customHeight="1">
      <c r="A193" s="41"/>
      <c r="B193" s="42"/>
      <c r="C193" s="250" t="s">
        <v>1520</v>
      </c>
      <c r="D193" s="250" t="s">
        <v>200</v>
      </c>
      <c r="E193" s="251" t="s">
        <v>1521</v>
      </c>
      <c r="F193" s="252" t="s">
        <v>1522</v>
      </c>
      <c r="G193" s="253" t="s">
        <v>886</v>
      </c>
      <c r="H193" s="320"/>
      <c r="I193" s="255"/>
      <c r="J193" s="256">
        <f>ROUND(I193*H193,2)</f>
        <v>0</v>
      </c>
      <c r="K193" s="257"/>
      <c r="L193" s="44"/>
      <c r="M193" s="258" t="s">
        <v>1</v>
      </c>
      <c r="N193" s="259" t="s">
        <v>47</v>
      </c>
      <c r="O193" s="94"/>
      <c r="P193" s="260">
        <f>O193*H193</f>
        <v>0</v>
      </c>
      <c r="Q193" s="260">
        <v>0</v>
      </c>
      <c r="R193" s="260">
        <f>Q193*H193</f>
        <v>0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373</v>
      </c>
      <c r="AT193" s="262" t="s">
        <v>200</v>
      </c>
      <c r="AU193" s="262" t="s">
        <v>90</v>
      </c>
      <c r="AY193" s="18" t="s">
        <v>198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373</v>
      </c>
      <c r="BM193" s="262" t="s">
        <v>1523</v>
      </c>
    </row>
    <row r="194" spans="1:63" s="12" customFormat="1" ht="25.9" customHeight="1">
      <c r="A194" s="12"/>
      <c r="B194" s="236"/>
      <c r="C194" s="237"/>
      <c r="D194" s="238" t="s">
        <v>81</v>
      </c>
      <c r="E194" s="239" t="s">
        <v>963</v>
      </c>
      <c r="F194" s="239" t="s">
        <v>964</v>
      </c>
      <c r="G194" s="237"/>
      <c r="H194" s="237"/>
      <c r="I194" s="240"/>
      <c r="J194" s="241">
        <f>BK194</f>
        <v>0</v>
      </c>
      <c r="K194" s="237"/>
      <c r="L194" s="242"/>
      <c r="M194" s="243"/>
      <c r="N194" s="244"/>
      <c r="O194" s="244"/>
      <c r="P194" s="245">
        <f>P195+P209+P238+P258+P261</f>
        <v>0</v>
      </c>
      <c r="Q194" s="244"/>
      <c r="R194" s="245">
        <f>R195+R209+R238+R258+R261</f>
        <v>0.463306</v>
      </c>
      <c r="S194" s="244"/>
      <c r="T194" s="246">
        <f>T195+T209+T238+T258+T261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47" t="s">
        <v>92</v>
      </c>
      <c r="AT194" s="248" t="s">
        <v>81</v>
      </c>
      <c r="AU194" s="248" t="s">
        <v>82</v>
      </c>
      <c r="AY194" s="247" t="s">
        <v>198</v>
      </c>
      <c r="BK194" s="249">
        <f>BK195+BK209+BK238+BK258+BK261</f>
        <v>0</v>
      </c>
    </row>
    <row r="195" spans="1:63" s="12" customFormat="1" ht="22.8" customHeight="1">
      <c r="A195" s="12"/>
      <c r="B195" s="236"/>
      <c r="C195" s="237"/>
      <c r="D195" s="238" t="s">
        <v>81</v>
      </c>
      <c r="E195" s="318" t="s">
        <v>1051</v>
      </c>
      <c r="F195" s="318" t="s">
        <v>1052</v>
      </c>
      <c r="G195" s="237"/>
      <c r="H195" s="237"/>
      <c r="I195" s="240"/>
      <c r="J195" s="319">
        <f>BK195</f>
        <v>0</v>
      </c>
      <c r="K195" s="237"/>
      <c r="L195" s="242"/>
      <c r="M195" s="243"/>
      <c r="N195" s="244"/>
      <c r="O195" s="244"/>
      <c r="P195" s="245">
        <f>SUM(P196:P208)</f>
        <v>0</v>
      </c>
      <c r="Q195" s="244"/>
      <c r="R195" s="245">
        <f>SUM(R196:R208)</f>
        <v>0.0025800000000000003</v>
      </c>
      <c r="S195" s="244"/>
      <c r="T195" s="246">
        <f>SUM(T196:T208)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7" t="s">
        <v>92</v>
      </c>
      <c r="AT195" s="248" t="s">
        <v>81</v>
      </c>
      <c r="AU195" s="248" t="s">
        <v>90</v>
      </c>
      <c r="AY195" s="247" t="s">
        <v>198</v>
      </c>
      <c r="BK195" s="249">
        <f>SUM(BK196:BK208)</f>
        <v>0</v>
      </c>
    </row>
    <row r="196" spans="1:65" s="2" customFormat="1" ht="24.15" customHeight="1">
      <c r="A196" s="41"/>
      <c r="B196" s="42"/>
      <c r="C196" s="250" t="s">
        <v>1524</v>
      </c>
      <c r="D196" s="250" t="s">
        <v>200</v>
      </c>
      <c r="E196" s="251" t="s">
        <v>1525</v>
      </c>
      <c r="F196" s="252" t="s">
        <v>1526</v>
      </c>
      <c r="G196" s="253" t="s">
        <v>219</v>
      </c>
      <c r="H196" s="254">
        <v>294.1</v>
      </c>
      <c r="I196" s="255"/>
      <c r="J196" s="256">
        <f>ROUND(I196*H196,2)</f>
        <v>0</v>
      </c>
      <c r="K196" s="257"/>
      <c r="L196" s="44"/>
      <c r="M196" s="258" t="s">
        <v>1</v>
      </c>
      <c r="N196" s="259" t="s">
        <v>47</v>
      </c>
      <c r="O196" s="94"/>
      <c r="P196" s="260">
        <f>O196*H196</f>
        <v>0</v>
      </c>
      <c r="Q196" s="260">
        <v>0</v>
      </c>
      <c r="R196" s="260">
        <f>Q196*H196</f>
        <v>0</v>
      </c>
      <c r="S196" s="260">
        <v>0</v>
      </c>
      <c r="T196" s="261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2" t="s">
        <v>373</v>
      </c>
      <c r="AT196" s="262" t="s">
        <v>200</v>
      </c>
      <c r="AU196" s="262" t="s">
        <v>92</v>
      </c>
      <c r="AY196" s="18" t="s">
        <v>198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8" t="s">
        <v>90</v>
      </c>
      <c r="BK196" s="154">
        <f>ROUND(I196*H196,2)</f>
        <v>0</v>
      </c>
      <c r="BL196" s="18" t="s">
        <v>373</v>
      </c>
      <c r="BM196" s="262" t="s">
        <v>1527</v>
      </c>
    </row>
    <row r="197" spans="1:51" s="13" customFormat="1" ht="12">
      <c r="A197" s="13"/>
      <c r="B197" s="263"/>
      <c r="C197" s="264"/>
      <c r="D197" s="265" t="s">
        <v>206</v>
      </c>
      <c r="E197" s="266" t="s">
        <v>1</v>
      </c>
      <c r="F197" s="267" t="s">
        <v>1528</v>
      </c>
      <c r="G197" s="264"/>
      <c r="H197" s="268">
        <v>294.1</v>
      </c>
      <c r="I197" s="269"/>
      <c r="J197" s="264"/>
      <c r="K197" s="264"/>
      <c r="L197" s="270"/>
      <c r="M197" s="271"/>
      <c r="N197" s="272"/>
      <c r="O197" s="272"/>
      <c r="P197" s="272"/>
      <c r="Q197" s="272"/>
      <c r="R197" s="272"/>
      <c r="S197" s="272"/>
      <c r="T197" s="27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4" t="s">
        <v>206</v>
      </c>
      <c r="AU197" s="274" t="s">
        <v>92</v>
      </c>
      <c r="AV197" s="13" t="s">
        <v>92</v>
      </c>
      <c r="AW197" s="13" t="s">
        <v>35</v>
      </c>
      <c r="AX197" s="13" t="s">
        <v>90</v>
      </c>
      <c r="AY197" s="274" t="s">
        <v>198</v>
      </c>
    </row>
    <row r="198" spans="1:65" s="2" customFormat="1" ht="24.15" customHeight="1">
      <c r="A198" s="41"/>
      <c r="B198" s="42"/>
      <c r="C198" s="275" t="s">
        <v>1529</v>
      </c>
      <c r="D198" s="275" t="s">
        <v>210</v>
      </c>
      <c r="E198" s="276" t="s">
        <v>1530</v>
      </c>
      <c r="F198" s="277" t="s">
        <v>1531</v>
      </c>
      <c r="G198" s="278" t="s">
        <v>219</v>
      </c>
      <c r="H198" s="279">
        <v>29.8</v>
      </c>
      <c r="I198" s="280"/>
      <c r="J198" s="281">
        <f>ROUND(I198*H198,2)</f>
        <v>0</v>
      </c>
      <c r="K198" s="282"/>
      <c r="L198" s="283"/>
      <c r="M198" s="284" t="s">
        <v>1</v>
      </c>
      <c r="N198" s="285" t="s">
        <v>47</v>
      </c>
      <c r="O198" s="94"/>
      <c r="P198" s="260">
        <f>O198*H198</f>
        <v>0</v>
      </c>
      <c r="Q198" s="260">
        <v>0</v>
      </c>
      <c r="R198" s="260">
        <f>Q198*H198</f>
        <v>0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788</v>
      </c>
      <c r="AT198" s="262" t="s">
        <v>210</v>
      </c>
      <c r="AU198" s="262" t="s">
        <v>92</v>
      </c>
      <c r="AY198" s="18" t="s">
        <v>198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373</v>
      </c>
      <c r="BM198" s="262" t="s">
        <v>1532</v>
      </c>
    </row>
    <row r="199" spans="1:51" s="13" customFormat="1" ht="12">
      <c r="A199" s="13"/>
      <c r="B199" s="263"/>
      <c r="C199" s="264"/>
      <c r="D199" s="265" t="s">
        <v>206</v>
      </c>
      <c r="E199" s="266" t="s">
        <v>1</v>
      </c>
      <c r="F199" s="267" t="s">
        <v>1533</v>
      </c>
      <c r="G199" s="264"/>
      <c r="H199" s="268">
        <v>29.8</v>
      </c>
      <c r="I199" s="269"/>
      <c r="J199" s="264"/>
      <c r="K199" s="264"/>
      <c r="L199" s="270"/>
      <c r="M199" s="271"/>
      <c r="N199" s="272"/>
      <c r="O199" s="272"/>
      <c r="P199" s="272"/>
      <c r="Q199" s="272"/>
      <c r="R199" s="272"/>
      <c r="S199" s="272"/>
      <c r="T199" s="27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4" t="s">
        <v>206</v>
      </c>
      <c r="AU199" s="274" t="s">
        <v>92</v>
      </c>
      <c r="AV199" s="13" t="s">
        <v>92</v>
      </c>
      <c r="AW199" s="13" t="s">
        <v>35</v>
      </c>
      <c r="AX199" s="13" t="s">
        <v>90</v>
      </c>
      <c r="AY199" s="274" t="s">
        <v>198</v>
      </c>
    </row>
    <row r="200" spans="1:65" s="2" customFormat="1" ht="24.15" customHeight="1">
      <c r="A200" s="41"/>
      <c r="B200" s="42"/>
      <c r="C200" s="275" t="s">
        <v>1534</v>
      </c>
      <c r="D200" s="275" t="s">
        <v>210</v>
      </c>
      <c r="E200" s="276" t="s">
        <v>1535</v>
      </c>
      <c r="F200" s="277" t="s">
        <v>1536</v>
      </c>
      <c r="G200" s="278" t="s">
        <v>219</v>
      </c>
      <c r="H200" s="279">
        <v>43</v>
      </c>
      <c r="I200" s="280"/>
      <c r="J200" s="281">
        <f>ROUND(I200*H200,2)</f>
        <v>0</v>
      </c>
      <c r="K200" s="282"/>
      <c r="L200" s="283"/>
      <c r="M200" s="284" t="s">
        <v>1</v>
      </c>
      <c r="N200" s="285" t="s">
        <v>47</v>
      </c>
      <c r="O200" s="94"/>
      <c r="P200" s="260">
        <f>O200*H200</f>
        <v>0</v>
      </c>
      <c r="Q200" s="260">
        <v>6E-05</v>
      </c>
      <c r="R200" s="260">
        <f>Q200*H200</f>
        <v>0.0025800000000000003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788</v>
      </c>
      <c r="AT200" s="262" t="s">
        <v>210</v>
      </c>
      <c r="AU200" s="262" t="s">
        <v>92</v>
      </c>
      <c r="AY200" s="18" t="s">
        <v>198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373</v>
      </c>
      <c r="BM200" s="262" t="s">
        <v>1537</v>
      </c>
    </row>
    <row r="201" spans="1:65" s="2" customFormat="1" ht="24.15" customHeight="1">
      <c r="A201" s="41"/>
      <c r="B201" s="42"/>
      <c r="C201" s="275" t="s">
        <v>632</v>
      </c>
      <c r="D201" s="275" t="s">
        <v>210</v>
      </c>
      <c r="E201" s="276" t="s">
        <v>1538</v>
      </c>
      <c r="F201" s="277" t="s">
        <v>1539</v>
      </c>
      <c r="G201" s="278" t="s">
        <v>219</v>
      </c>
      <c r="H201" s="279">
        <v>21.6</v>
      </c>
      <c r="I201" s="280"/>
      <c r="J201" s="281">
        <f>ROUND(I201*H201,2)</f>
        <v>0</v>
      </c>
      <c r="K201" s="282"/>
      <c r="L201" s="283"/>
      <c r="M201" s="284" t="s">
        <v>1</v>
      </c>
      <c r="N201" s="285" t="s">
        <v>47</v>
      </c>
      <c r="O201" s="94"/>
      <c r="P201" s="260">
        <f>O201*H201</f>
        <v>0</v>
      </c>
      <c r="Q201" s="260">
        <v>0</v>
      </c>
      <c r="R201" s="260">
        <f>Q201*H201</f>
        <v>0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788</v>
      </c>
      <c r="AT201" s="262" t="s">
        <v>210</v>
      </c>
      <c r="AU201" s="262" t="s">
        <v>92</v>
      </c>
      <c r="AY201" s="18" t="s">
        <v>198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373</v>
      </c>
      <c r="BM201" s="262" t="s">
        <v>1540</v>
      </c>
    </row>
    <row r="202" spans="1:51" s="13" customFormat="1" ht="12">
      <c r="A202" s="13"/>
      <c r="B202" s="263"/>
      <c r="C202" s="264"/>
      <c r="D202" s="265" t="s">
        <v>206</v>
      </c>
      <c r="E202" s="266" t="s">
        <v>1</v>
      </c>
      <c r="F202" s="267" t="s">
        <v>1541</v>
      </c>
      <c r="G202" s="264"/>
      <c r="H202" s="268">
        <v>21.6</v>
      </c>
      <c r="I202" s="269"/>
      <c r="J202" s="264"/>
      <c r="K202" s="264"/>
      <c r="L202" s="270"/>
      <c r="M202" s="271"/>
      <c r="N202" s="272"/>
      <c r="O202" s="272"/>
      <c r="P202" s="272"/>
      <c r="Q202" s="272"/>
      <c r="R202" s="272"/>
      <c r="S202" s="272"/>
      <c r="T202" s="27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4" t="s">
        <v>206</v>
      </c>
      <c r="AU202" s="274" t="s">
        <v>92</v>
      </c>
      <c r="AV202" s="13" t="s">
        <v>92</v>
      </c>
      <c r="AW202" s="13" t="s">
        <v>35</v>
      </c>
      <c r="AX202" s="13" t="s">
        <v>90</v>
      </c>
      <c r="AY202" s="274" t="s">
        <v>198</v>
      </c>
    </row>
    <row r="203" spans="1:65" s="2" customFormat="1" ht="24.15" customHeight="1">
      <c r="A203" s="41"/>
      <c r="B203" s="42"/>
      <c r="C203" s="275" t="s">
        <v>1542</v>
      </c>
      <c r="D203" s="275" t="s">
        <v>210</v>
      </c>
      <c r="E203" s="276" t="s">
        <v>1543</v>
      </c>
      <c r="F203" s="277" t="s">
        <v>1544</v>
      </c>
      <c r="G203" s="278" t="s">
        <v>219</v>
      </c>
      <c r="H203" s="279">
        <v>199.7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47</v>
      </c>
      <c r="O203" s="94"/>
      <c r="P203" s="260">
        <f>O203*H203</f>
        <v>0</v>
      </c>
      <c r="Q203" s="260">
        <v>0</v>
      </c>
      <c r="R203" s="260">
        <f>Q203*H203</f>
        <v>0</v>
      </c>
      <c r="S203" s="260">
        <v>0</v>
      </c>
      <c r="T203" s="261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2" t="s">
        <v>788</v>
      </c>
      <c r="AT203" s="262" t="s">
        <v>210</v>
      </c>
      <c r="AU203" s="262" t="s">
        <v>92</v>
      </c>
      <c r="AY203" s="18" t="s">
        <v>198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90</v>
      </c>
      <c r="BK203" s="154">
        <f>ROUND(I203*H203,2)</f>
        <v>0</v>
      </c>
      <c r="BL203" s="18" t="s">
        <v>373</v>
      </c>
      <c r="BM203" s="262" t="s">
        <v>1545</v>
      </c>
    </row>
    <row r="204" spans="1:51" s="13" customFormat="1" ht="12">
      <c r="A204" s="13"/>
      <c r="B204" s="263"/>
      <c r="C204" s="264"/>
      <c r="D204" s="265" t="s">
        <v>206</v>
      </c>
      <c r="E204" s="266" t="s">
        <v>1</v>
      </c>
      <c r="F204" s="267" t="s">
        <v>1546</v>
      </c>
      <c r="G204" s="264"/>
      <c r="H204" s="268">
        <v>75.8</v>
      </c>
      <c r="I204" s="269"/>
      <c r="J204" s="264"/>
      <c r="K204" s="264"/>
      <c r="L204" s="270"/>
      <c r="M204" s="271"/>
      <c r="N204" s="272"/>
      <c r="O204" s="272"/>
      <c r="P204" s="272"/>
      <c r="Q204" s="272"/>
      <c r="R204" s="272"/>
      <c r="S204" s="272"/>
      <c r="T204" s="27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4" t="s">
        <v>206</v>
      </c>
      <c r="AU204" s="274" t="s">
        <v>92</v>
      </c>
      <c r="AV204" s="13" t="s">
        <v>92</v>
      </c>
      <c r="AW204" s="13" t="s">
        <v>35</v>
      </c>
      <c r="AX204" s="13" t="s">
        <v>82</v>
      </c>
      <c r="AY204" s="274" t="s">
        <v>198</v>
      </c>
    </row>
    <row r="205" spans="1:51" s="13" customFormat="1" ht="12">
      <c r="A205" s="13"/>
      <c r="B205" s="263"/>
      <c r="C205" s="264"/>
      <c r="D205" s="265" t="s">
        <v>206</v>
      </c>
      <c r="E205" s="266" t="s">
        <v>1</v>
      </c>
      <c r="F205" s="267" t="s">
        <v>1547</v>
      </c>
      <c r="G205" s="264"/>
      <c r="H205" s="268">
        <v>15.9</v>
      </c>
      <c r="I205" s="269"/>
      <c r="J205" s="264"/>
      <c r="K205" s="264"/>
      <c r="L205" s="270"/>
      <c r="M205" s="271"/>
      <c r="N205" s="272"/>
      <c r="O205" s="272"/>
      <c r="P205" s="272"/>
      <c r="Q205" s="272"/>
      <c r="R205" s="272"/>
      <c r="S205" s="272"/>
      <c r="T205" s="27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4" t="s">
        <v>206</v>
      </c>
      <c r="AU205" s="274" t="s">
        <v>92</v>
      </c>
      <c r="AV205" s="13" t="s">
        <v>92</v>
      </c>
      <c r="AW205" s="13" t="s">
        <v>35</v>
      </c>
      <c r="AX205" s="13" t="s">
        <v>82</v>
      </c>
      <c r="AY205" s="274" t="s">
        <v>198</v>
      </c>
    </row>
    <row r="206" spans="1:51" s="13" customFormat="1" ht="12">
      <c r="A206" s="13"/>
      <c r="B206" s="263"/>
      <c r="C206" s="264"/>
      <c r="D206" s="265" t="s">
        <v>206</v>
      </c>
      <c r="E206" s="266" t="s">
        <v>1</v>
      </c>
      <c r="F206" s="267" t="s">
        <v>1548</v>
      </c>
      <c r="G206" s="264"/>
      <c r="H206" s="268">
        <v>108</v>
      </c>
      <c r="I206" s="269"/>
      <c r="J206" s="264"/>
      <c r="K206" s="264"/>
      <c r="L206" s="270"/>
      <c r="M206" s="271"/>
      <c r="N206" s="272"/>
      <c r="O206" s="272"/>
      <c r="P206" s="272"/>
      <c r="Q206" s="272"/>
      <c r="R206" s="272"/>
      <c r="S206" s="272"/>
      <c r="T206" s="27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4" t="s">
        <v>206</v>
      </c>
      <c r="AU206" s="274" t="s">
        <v>92</v>
      </c>
      <c r="AV206" s="13" t="s">
        <v>92</v>
      </c>
      <c r="AW206" s="13" t="s">
        <v>35</v>
      </c>
      <c r="AX206" s="13" t="s">
        <v>82</v>
      </c>
      <c r="AY206" s="274" t="s">
        <v>198</v>
      </c>
    </row>
    <row r="207" spans="1:51" s="15" customFormat="1" ht="12">
      <c r="A207" s="15"/>
      <c r="B207" s="296"/>
      <c r="C207" s="297"/>
      <c r="D207" s="265" t="s">
        <v>206</v>
      </c>
      <c r="E207" s="298" t="s">
        <v>1</v>
      </c>
      <c r="F207" s="299" t="s">
        <v>238</v>
      </c>
      <c r="G207" s="297"/>
      <c r="H207" s="300">
        <v>199.7</v>
      </c>
      <c r="I207" s="301"/>
      <c r="J207" s="297"/>
      <c r="K207" s="297"/>
      <c r="L207" s="302"/>
      <c r="M207" s="303"/>
      <c r="N207" s="304"/>
      <c r="O207" s="304"/>
      <c r="P207" s="304"/>
      <c r="Q207" s="304"/>
      <c r="R207" s="304"/>
      <c r="S207" s="304"/>
      <c r="T207" s="30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306" t="s">
        <v>206</v>
      </c>
      <c r="AU207" s="306" t="s">
        <v>92</v>
      </c>
      <c r="AV207" s="15" t="s">
        <v>204</v>
      </c>
      <c r="AW207" s="15" t="s">
        <v>35</v>
      </c>
      <c r="AX207" s="15" t="s">
        <v>90</v>
      </c>
      <c r="AY207" s="306" t="s">
        <v>198</v>
      </c>
    </row>
    <row r="208" spans="1:65" s="2" customFormat="1" ht="24.15" customHeight="1">
      <c r="A208" s="41"/>
      <c r="B208" s="42"/>
      <c r="C208" s="250" t="s">
        <v>699</v>
      </c>
      <c r="D208" s="250" t="s">
        <v>200</v>
      </c>
      <c r="E208" s="251" t="s">
        <v>1107</v>
      </c>
      <c r="F208" s="252" t="s">
        <v>1108</v>
      </c>
      <c r="G208" s="253" t="s">
        <v>886</v>
      </c>
      <c r="H208" s="320"/>
      <c r="I208" s="255"/>
      <c r="J208" s="256">
        <f>ROUND(I208*H208,2)</f>
        <v>0</v>
      </c>
      <c r="K208" s="257"/>
      <c r="L208" s="44"/>
      <c r="M208" s="258" t="s">
        <v>1</v>
      </c>
      <c r="N208" s="259" t="s">
        <v>47</v>
      </c>
      <c r="O208" s="94"/>
      <c r="P208" s="260">
        <f>O208*H208</f>
        <v>0</v>
      </c>
      <c r="Q208" s="260">
        <v>0</v>
      </c>
      <c r="R208" s="260">
        <f>Q208*H208</f>
        <v>0</v>
      </c>
      <c r="S208" s="260">
        <v>0</v>
      </c>
      <c r="T208" s="261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2" t="s">
        <v>373</v>
      </c>
      <c r="AT208" s="262" t="s">
        <v>200</v>
      </c>
      <c r="AU208" s="262" t="s">
        <v>92</v>
      </c>
      <c r="AY208" s="18" t="s">
        <v>198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90</v>
      </c>
      <c r="BK208" s="154">
        <f>ROUND(I208*H208,2)</f>
        <v>0</v>
      </c>
      <c r="BL208" s="18" t="s">
        <v>373</v>
      </c>
      <c r="BM208" s="262" t="s">
        <v>1549</v>
      </c>
    </row>
    <row r="209" spans="1:63" s="12" customFormat="1" ht="22.8" customHeight="1">
      <c r="A209" s="12"/>
      <c r="B209" s="236"/>
      <c r="C209" s="237"/>
      <c r="D209" s="238" t="s">
        <v>81</v>
      </c>
      <c r="E209" s="318" t="s">
        <v>1550</v>
      </c>
      <c r="F209" s="318" t="s">
        <v>1551</v>
      </c>
      <c r="G209" s="237"/>
      <c r="H209" s="237"/>
      <c r="I209" s="240"/>
      <c r="J209" s="319">
        <f>BK209</f>
        <v>0</v>
      </c>
      <c r="K209" s="237"/>
      <c r="L209" s="242"/>
      <c r="M209" s="243"/>
      <c r="N209" s="244"/>
      <c r="O209" s="244"/>
      <c r="P209" s="245">
        <f>SUM(P210:P237)</f>
        <v>0</v>
      </c>
      <c r="Q209" s="244"/>
      <c r="R209" s="245">
        <f>SUM(R210:R237)</f>
        <v>0.269036</v>
      </c>
      <c r="S209" s="244"/>
      <c r="T209" s="246">
        <f>SUM(T210:T237)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7" t="s">
        <v>92</v>
      </c>
      <c r="AT209" s="248" t="s">
        <v>81</v>
      </c>
      <c r="AU209" s="248" t="s">
        <v>90</v>
      </c>
      <c r="AY209" s="247" t="s">
        <v>198</v>
      </c>
      <c r="BK209" s="249">
        <f>SUM(BK210:BK237)</f>
        <v>0</v>
      </c>
    </row>
    <row r="210" spans="1:65" s="2" customFormat="1" ht="24.15" customHeight="1">
      <c r="A210" s="41"/>
      <c r="B210" s="42"/>
      <c r="C210" s="250" t="s">
        <v>594</v>
      </c>
      <c r="D210" s="250" t="s">
        <v>200</v>
      </c>
      <c r="E210" s="251" t="s">
        <v>1552</v>
      </c>
      <c r="F210" s="252" t="s">
        <v>1553</v>
      </c>
      <c r="G210" s="253" t="s">
        <v>219</v>
      </c>
      <c r="H210" s="254">
        <v>43</v>
      </c>
      <c r="I210" s="255"/>
      <c r="J210" s="256">
        <f>ROUND(I210*H210,2)</f>
        <v>0</v>
      </c>
      <c r="K210" s="257"/>
      <c r="L210" s="44"/>
      <c r="M210" s="258" t="s">
        <v>1</v>
      </c>
      <c r="N210" s="259" t="s">
        <v>47</v>
      </c>
      <c r="O210" s="94"/>
      <c r="P210" s="260">
        <f>O210*H210</f>
        <v>0</v>
      </c>
      <c r="Q210" s="260">
        <v>0</v>
      </c>
      <c r="R210" s="260">
        <f>Q210*H210</f>
        <v>0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373</v>
      </c>
      <c r="AT210" s="262" t="s">
        <v>200</v>
      </c>
      <c r="AU210" s="262" t="s">
        <v>92</v>
      </c>
      <c r="AY210" s="18" t="s">
        <v>198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373</v>
      </c>
      <c r="BM210" s="262" t="s">
        <v>1554</v>
      </c>
    </row>
    <row r="211" spans="1:51" s="14" customFormat="1" ht="12">
      <c r="A211" s="14"/>
      <c r="B211" s="286"/>
      <c r="C211" s="287"/>
      <c r="D211" s="265" t="s">
        <v>206</v>
      </c>
      <c r="E211" s="288" t="s">
        <v>1</v>
      </c>
      <c r="F211" s="289" t="s">
        <v>1555</v>
      </c>
      <c r="G211" s="287"/>
      <c r="H211" s="288" t="s">
        <v>1</v>
      </c>
      <c r="I211" s="290"/>
      <c r="J211" s="287"/>
      <c r="K211" s="287"/>
      <c r="L211" s="291"/>
      <c r="M211" s="292"/>
      <c r="N211" s="293"/>
      <c r="O211" s="293"/>
      <c r="P211" s="293"/>
      <c r="Q211" s="293"/>
      <c r="R211" s="293"/>
      <c r="S211" s="293"/>
      <c r="T211" s="29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95" t="s">
        <v>206</v>
      </c>
      <c r="AU211" s="295" t="s">
        <v>92</v>
      </c>
      <c r="AV211" s="14" t="s">
        <v>90</v>
      </c>
      <c r="AW211" s="14" t="s">
        <v>35</v>
      </c>
      <c r="AX211" s="14" t="s">
        <v>82</v>
      </c>
      <c r="AY211" s="295" t="s">
        <v>198</v>
      </c>
    </row>
    <row r="212" spans="1:51" s="13" customFormat="1" ht="12">
      <c r="A212" s="13"/>
      <c r="B212" s="263"/>
      <c r="C212" s="264"/>
      <c r="D212" s="265" t="s">
        <v>206</v>
      </c>
      <c r="E212" s="266" t="s">
        <v>1</v>
      </c>
      <c r="F212" s="267" t="s">
        <v>1556</v>
      </c>
      <c r="G212" s="264"/>
      <c r="H212" s="268">
        <v>43</v>
      </c>
      <c r="I212" s="269"/>
      <c r="J212" s="264"/>
      <c r="K212" s="264"/>
      <c r="L212" s="270"/>
      <c r="M212" s="271"/>
      <c r="N212" s="272"/>
      <c r="O212" s="272"/>
      <c r="P212" s="272"/>
      <c r="Q212" s="272"/>
      <c r="R212" s="272"/>
      <c r="S212" s="272"/>
      <c r="T212" s="27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4" t="s">
        <v>206</v>
      </c>
      <c r="AU212" s="274" t="s">
        <v>92</v>
      </c>
      <c r="AV212" s="13" t="s">
        <v>92</v>
      </c>
      <c r="AW212" s="13" t="s">
        <v>35</v>
      </c>
      <c r="AX212" s="13" t="s">
        <v>90</v>
      </c>
      <c r="AY212" s="274" t="s">
        <v>198</v>
      </c>
    </row>
    <row r="213" spans="1:65" s="2" customFormat="1" ht="24.15" customHeight="1">
      <c r="A213" s="41"/>
      <c r="B213" s="42"/>
      <c r="C213" s="250" t="s">
        <v>1557</v>
      </c>
      <c r="D213" s="250" t="s">
        <v>200</v>
      </c>
      <c r="E213" s="251" t="s">
        <v>1558</v>
      </c>
      <c r="F213" s="252" t="s">
        <v>1559</v>
      </c>
      <c r="G213" s="253" t="s">
        <v>219</v>
      </c>
      <c r="H213" s="254">
        <v>199.7</v>
      </c>
      <c r="I213" s="255"/>
      <c r="J213" s="256">
        <f>ROUND(I213*H213,2)</f>
        <v>0</v>
      </c>
      <c r="K213" s="257"/>
      <c r="L213" s="44"/>
      <c r="M213" s="258" t="s">
        <v>1</v>
      </c>
      <c r="N213" s="259" t="s">
        <v>47</v>
      </c>
      <c r="O213" s="94"/>
      <c r="P213" s="260">
        <f>O213*H213</f>
        <v>0</v>
      </c>
      <c r="Q213" s="260">
        <v>0.00098</v>
      </c>
      <c r="R213" s="260">
        <f>Q213*H213</f>
        <v>0.195706</v>
      </c>
      <c r="S213" s="260">
        <v>0</v>
      </c>
      <c r="T213" s="26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2" t="s">
        <v>373</v>
      </c>
      <c r="AT213" s="262" t="s">
        <v>200</v>
      </c>
      <c r="AU213" s="262" t="s">
        <v>92</v>
      </c>
      <c r="AY213" s="18" t="s">
        <v>198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90</v>
      </c>
      <c r="BK213" s="154">
        <f>ROUND(I213*H213,2)</f>
        <v>0</v>
      </c>
      <c r="BL213" s="18" t="s">
        <v>373</v>
      </c>
      <c r="BM213" s="262" t="s">
        <v>1560</v>
      </c>
    </row>
    <row r="214" spans="1:51" s="13" customFormat="1" ht="12">
      <c r="A214" s="13"/>
      <c r="B214" s="263"/>
      <c r="C214" s="264"/>
      <c r="D214" s="265" t="s">
        <v>206</v>
      </c>
      <c r="E214" s="266" t="s">
        <v>1</v>
      </c>
      <c r="F214" s="267" t="s">
        <v>1546</v>
      </c>
      <c r="G214" s="264"/>
      <c r="H214" s="268">
        <v>75.8</v>
      </c>
      <c r="I214" s="269"/>
      <c r="J214" s="264"/>
      <c r="K214" s="264"/>
      <c r="L214" s="270"/>
      <c r="M214" s="271"/>
      <c r="N214" s="272"/>
      <c r="O214" s="272"/>
      <c r="P214" s="272"/>
      <c r="Q214" s="272"/>
      <c r="R214" s="272"/>
      <c r="S214" s="272"/>
      <c r="T214" s="27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4" t="s">
        <v>206</v>
      </c>
      <c r="AU214" s="274" t="s">
        <v>92</v>
      </c>
      <c r="AV214" s="13" t="s">
        <v>92</v>
      </c>
      <c r="AW214" s="13" t="s">
        <v>35</v>
      </c>
      <c r="AX214" s="13" t="s">
        <v>82</v>
      </c>
      <c r="AY214" s="274" t="s">
        <v>198</v>
      </c>
    </row>
    <row r="215" spans="1:51" s="13" customFormat="1" ht="12">
      <c r="A215" s="13"/>
      <c r="B215" s="263"/>
      <c r="C215" s="264"/>
      <c r="D215" s="265" t="s">
        <v>206</v>
      </c>
      <c r="E215" s="266" t="s">
        <v>1</v>
      </c>
      <c r="F215" s="267" t="s">
        <v>1547</v>
      </c>
      <c r="G215" s="264"/>
      <c r="H215" s="268">
        <v>15.9</v>
      </c>
      <c r="I215" s="269"/>
      <c r="J215" s="264"/>
      <c r="K215" s="264"/>
      <c r="L215" s="270"/>
      <c r="M215" s="271"/>
      <c r="N215" s="272"/>
      <c r="O215" s="272"/>
      <c r="P215" s="272"/>
      <c r="Q215" s="272"/>
      <c r="R215" s="272"/>
      <c r="S215" s="272"/>
      <c r="T215" s="27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4" t="s">
        <v>206</v>
      </c>
      <c r="AU215" s="274" t="s">
        <v>92</v>
      </c>
      <c r="AV215" s="13" t="s">
        <v>92</v>
      </c>
      <c r="AW215" s="13" t="s">
        <v>35</v>
      </c>
      <c r="AX215" s="13" t="s">
        <v>82</v>
      </c>
      <c r="AY215" s="274" t="s">
        <v>198</v>
      </c>
    </row>
    <row r="216" spans="1:51" s="13" customFormat="1" ht="12">
      <c r="A216" s="13"/>
      <c r="B216" s="263"/>
      <c r="C216" s="264"/>
      <c r="D216" s="265" t="s">
        <v>206</v>
      </c>
      <c r="E216" s="266" t="s">
        <v>1</v>
      </c>
      <c r="F216" s="267" t="s">
        <v>1548</v>
      </c>
      <c r="G216" s="264"/>
      <c r="H216" s="268">
        <v>108</v>
      </c>
      <c r="I216" s="269"/>
      <c r="J216" s="264"/>
      <c r="K216" s="264"/>
      <c r="L216" s="270"/>
      <c r="M216" s="271"/>
      <c r="N216" s="272"/>
      <c r="O216" s="272"/>
      <c r="P216" s="272"/>
      <c r="Q216" s="272"/>
      <c r="R216" s="272"/>
      <c r="S216" s="272"/>
      <c r="T216" s="27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4" t="s">
        <v>206</v>
      </c>
      <c r="AU216" s="274" t="s">
        <v>92</v>
      </c>
      <c r="AV216" s="13" t="s">
        <v>92</v>
      </c>
      <c r="AW216" s="13" t="s">
        <v>35</v>
      </c>
      <c r="AX216" s="13" t="s">
        <v>82</v>
      </c>
      <c r="AY216" s="274" t="s">
        <v>198</v>
      </c>
    </row>
    <row r="217" spans="1:51" s="15" customFormat="1" ht="12">
      <c r="A217" s="15"/>
      <c r="B217" s="296"/>
      <c r="C217" s="297"/>
      <c r="D217" s="265" t="s">
        <v>206</v>
      </c>
      <c r="E217" s="298" t="s">
        <v>1</v>
      </c>
      <c r="F217" s="299" t="s">
        <v>238</v>
      </c>
      <c r="G217" s="297"/>
      <c r="H217" s="300">
        <v>199.7</v>
      </c>
      <c r="I217" s="301"/>
      <c r="J217" s="297"/>
      <c r="K217" s="297"/>
      <c r="L217" s="302"/>
      <c r="M217" s="303"/>
      <c r="N217" s="304"/>
      <c r="O217" s="304"/>
      <c r="P217" s="304"/>
      <c r="Q217" s="304"/>
      <c r="R217" s="304"/>
      <c r="S217" s="304"/>
      <c r="T217" s="30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306" t="s">
        <v>206</v>
      </c>
      <c r="AU217" s="306" t="s">
        <v>92</v>
      </c>
      <c r="AV217" s="15" t="s">
        <v>204</v>
      </c>
      <c r="AW217" s="15" t="s">
        <v>35</v>
      </c>
      <c r="AX217" s="15" t="s">
        <v>90</v>
      </c>
      <c r="AY217" s="306" t="s">
        <v>198</v>
      </c>
    </row>
    <row r="218" spans="1:65" s="2" customFormat="1" ht="24.15" customHeight="1">
      <c r="A218" s="41"/>
      <c r="B218" s="42"/>
      <c r="C218" s="250" t="s">
        <v>1561</v>
      </c>
      <c r="D218" s="250" t="s">
        <v>200</v>
      </c>
      <c r="E218" s="251" t="s">
        <v>1562</v>
      </c>
      <c r="F218" s="252" t="s">
        <v>1563</v>
      </c>
      <c r="G218" s="253" t="s">
        <v>219</v>
      </c>
      <c r="H218" s="254">
        <v>21.6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0.00126</v>
      </c>
      <c r="R218" s="260">
        <f>Q218*H218</f>
        <v>0.027216000000000004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373</v>
      </c>
      <c r="AT218" s="262" t="s">
        <v>200</v>
      </c>
      <c r="AU218" s="262" t="s">
        <v>92</v>
      </c>
      <c r="AY218" s="18" t="s">
        <v>198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373</v>
      </c>
      <c r="BM218" s="262" t="s">
        <v>1564</v>
      </c>
    </row>
    <row r="219" spans="1:51" s="13" customFormat="1" ht="12">
      <c r="A219" s="13"/>
      <c r="B219" s="263"/>
      <c r="C219" s="264"/>
      <c r="D219" s="265" t="s">
        <v>206</v>
      </c>
      <c r="E219" s="266" t="s">
        <v>1</v>
      </c>
      <c r="F219" s="267" t="s">
        <v>1541</v>
      </c>
      <c r="G219" s="264"/>
      <c r="H219" s="268">
        <v>21.6</v>
      </c>
      <c r="I219" s="269"/>
      <c r="J219" s="264"/>
      <c r="K219" s="264"/>
      <c r="L219" s="270"/>
      <c r="M219" s="271"/>
      <c r="N219" s="272"/>
      <c r="O219" s="272"/>
      <c r="P219" s="272"/>
      <c r="Q219" s="272"/>
      <c r="R219" s="272"/>
      <c r="S219" s="272"/>
      <c r="T219" s="27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4" t="s">
        <v>206</v>
      </c>
      <c r="AU219" s="274" t="s">
        <v>92</v>
      </c>
      <c r="AV219" s="13" t="s">
        <v>92</v>
      </c>
      <c r="AW219" s="13" t="s">
        <v>35</v>
      </c>
      <c r="AX219" s="13" t="s">
        <v>90</v>
      </c>
      <c r="AY219" s="274" t="s">
        <v>198</v>
      </c>
    </row>
    <row r="220" spans="1:65" s="2" customFormat="1" ht="24.15" customHeight="1">
      <c r="A220" s="41"/>
      <c r="B220" s="42"/>
      <c r="C220" s="250" t="s">
        <v>1565</v>
      </c>
      <c r="D220" s="250" t="s">
        <v>200</v>
      </c>
      <c r="E220" s="251" t="s">
        <v>1566</v>
      </c>
      <c r="F220" s="252" t="s">
        <v>1567</v>
      </c>
      <c r="G220" s="253" t="s">
        <v>219</v>
      </c>
      <c r="H220" s="254">
        <v>29.8</v>
      </c>
      <c r="I220" s="255"/>
      <c r="J220" s="256">
        <f>ROUND(I220*H220,2)</f>
        <v>0</v>
      </c>
      <c r="K220" s="257"/>
      <c r="L220" s="44"/>
      <c r="M220" s="258" t="s">
        <v>1</v>
      </c>
      <c r="N220" s="259" t="s">
        <v>47</v>
      </c>
      <c r="O220" s="94"/>
      <c r="P220" s="260">
        <f>O220*H220</f>
        <v>0</v>
      </c>
      <c r="Q220" s="260">
        <v>0.00153</v>
      </c>
      <c r="R220" s="260">
        <f>Q220*H220</f>
        <v>0.045593999999999996</v>
      </c>
      <c r="S220" s="260">
        <v>0</v>
      </c>
      <c r="T220" s="261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2" t="s">
        <v>373</v>
      </c>
      <c r="AT220" s="262" t="s">
        <v>200</v>
      </c>
      <c r="AU220" s="262" t="s">
        <v>92</v>
      </c>
      <c r="AY220" s="18" t="s">
        <v>198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8" t="s">
        <v>90</v>
      </c>
      <c r="BK220" s="154">
        <f>ROUND(I220*H220,2)</f>
        <v>0</v>
      </c>
      <c r="BL220" s="18" t="s">
        <v>373</v>
      </c>
      <c r="BM220" s="262" t="s">
        <v>1568</v>
      </c>
    </row>
    <row r="221" spans="1:51" s="13" customFormat="1" ht="12">
      <c r="A221" s="13"/>
      <c r="B221" s="263"/>
      <c r="C221" s="264"/>
      <c r="D221" s="265" t="s">
        <v>206</v>
      </c>
      <c r="E221" s="266" t="s">
        <v>1</v>
      </c>
      <c r="F221" s="267" t="s">
        <v>1533</v>
      </c>
      <c r="G221" s="264"/>
      <c r="H221" s="268">
        <v>29.8</v>
      </c>
      <c r="I221" s="269"/>
      <c r="J221" s="264"/>
      <c r="K221" s="264"/>
      <c r="L221" s="270"/>
      <c r="M221" s="271"/>
      <c r="N221" s="272"/>
      <c r="O221" s="272"/>
      <c r="P221" s="272"/>
      <c r="Q221" s="272"/>
      <c r="R221" s="272"/>
      <c r="S221" s="272"/>
      <c r="T221" s="27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4" t="s">
        <v>206</v>
      </c>
      <c r="AU221" s="274" t="s">
        <v>92</v>
      </c>
      <c r="AV221" s="13" t="s">
        <v>92</v>
      </c>
      <c r="AW221" s="13" t="s">
        <v>35</v>
      </c>
      <c r="AX221" s="13" t="s">
        <v>90</v>
      </c>
      <c r="AY221" s="274" t="s">
        <v>198</v>
      </c>
    </row>
    <row r="222" spans="1:65" s="2" customFormat="1" ht="16.5" customHeight="1">
      <c r="A222" s="41"/>
      <c r="B222" s="42"/>
      <c r="C222" s="250" t="s">
        <v>1569</v>
      </c>
      <c r="D222" s="250" t="s">
        <v>200</v>
      </c>
      <c r="E222" s="251" t="s">
        <v>1570</v>
      </c>
      <c r="F222" s="252" t="s">
        <v>1571</v>
      </c>
      <c r="G222" s="253" t="s">
        <v>363</v>
      </c>
      <c r="H222" s="254">
        <v>28</v>
      </c>
      <c r="I222" s="255"/>
      <c r="J222" s="256">
        <f>ROUND(I222*H222,2)</f>
        <v>0</v>
      </c>
      <c r="K222" s="257"/>
      <c r="L222" s="44"/>
      <c r="M222" s="258" t="s">
        <v>1</v>
      </c>
      <c r="N222" s="259" t="s">
        <v>47</v>
      </c>
      <c r="O222" s="94"/>
      <c r="P222" s="260">
        <f>O222*H222</f>
        <v>0</v>
      </c>
      <c r="Q222" s="260">
        <v>0</v>
      </c>
      <c r="R222" s="260">
        <f>Q222*H222</f>
        <v>0</v>
      </c>
      <c r="S222" s="260">
        <v>0</v>
      </c>
      <c r="T222" s="261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2" t="s">
        <v>373</v>
      </c>
      <c r="AT222" s="262" t="s">
        <v>200</v>
      </c>
      <c r="AU222" s="262" t="s">
        <v>92</v>
      </c>
      <c r="AY222" s="18" t="s">
        <v>198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8" t="s">
        <v>90</v>
      </c>
      <c r="BK222" s="154">
        <f>ROUND(I222*H222,2)</f>
        <v>0</v>
      </c>
      <c r="BL222" s="18" t="s">
        <v>373</v>
      </c>
      <c r="BM222" s="262" t="s">
        <v>1572</v>
      </c>
    </row>
    <row r="223" spans="1:51" s="13" customFormat="1" ht="12">
      <c r="A223" s="13"/>
      <c r="B223" s="263"/>
      <c r="C223" s="264"/>
      <c r="D223" s="265" t="s">
        <v>206</v>
      </c>
      <c r="E223" s="266" t="s">
        <v>1</v>
      </c>
      <c r="F223" s="267" t="s">
        <v>1573</v>
      </c>
      <c r="G223" s="264"/>
      <c r="H223" s="268">
        <v>28</v>
      </c>
      <c r="I223" s="269"/>
      <c r="J223" s="264"/>
      <c r="K223" s="264"/>
      <c r="L223" s="270"/>
      <c r="M223" s="271"/>
      <c r="N223" s="272"/>
      <c r="O223" s="272"/>
      <c r="P223" s="272"/>
      <c r="Q223" s="272"/>
      <c r="R223" s="272"/>
      <c r="S223" s="272"/>
      <c r="T223" s="27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4" t="s">
        <v>206</v>
      </c>
      <c r="AU223" s="274" t="s">
        <v>92</v>
      </c>
      <c r="AV223" s="13" t="s">
        <v>92</v>
      </c>
      <c r="AW223" s="13" t="s">
        <v>35</v>
      </c>
      <c r="AX223" s="13" t="s">
        <v>90</v>
      </c>
      <c r="AY223" s="274" t="s">
        <v>198</v>
      </c>
    </row>
    <row r="224" spans="1:65" s="2" customFormat="1" ht="24.15" customHeight="1">
      <c r="A224" s="41"/>
      <c r="B224" s="42"/>
      <c r="C224" s="250" t="s">
        <v>1574</v>
      </c>
      <c r="D224" s="250" t="s">
        <v>200</v>
      </c>
      <c r="E224" s="251" t="s">
        <v>1575</v>
      </c>
      <c r="F224" s="252" t="s">
        <v>1576</v>
      </c>
      <c r="G224" s="253" t="s">
        <v>363</v>
      </c>
      <c r="H224" s="254">
        <v>2</v>
      </c>
      <c r="I224" s="255"/>
      <c r="J224" s="256">
        <f>ROUND(I224*H224,2)</f>
        <v>0</v>
      </c>
      <c r="K224" s="257"/>
      <c r="L224" s="44"/>
      <c r="M224" s="258" t="s">
        <v>1</v>
      </c>
      <c r="N224" s="259" t="s">
        <v>47</v>
      </c>
      <c r="O224" s="94"/>
      <c r="P224" s="260">
        <f>O224*H224</f>
        <v>0</v>
      </c>
      <c r="Q224" s="260">
        <v>0</v>
      </c>
      <c r="R224" s="260">
        <f>Q224*H224</f>
        <v>0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373</v>
      </c>
      <c r="AT224" s="262" t="s">
        <v>200</v>
      </c>
      <c r="AU224" s="262" t="s">
        <v>92</v>
      </c>
      <c r="AY224" s="18" t="s">
        <v>198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373</v>
      </c>
      <c r="BM224" s="262" t="s">
        <v>1577</v>
      </c>
    </row>
    <row r="225" spans="1:65" s="2" customFormat="1" ht="24.15" customHeight="1">
      <c r="A225" s="41"/>
      <c r="B225" s="42"/>
      <c r="C225" s="250" t="s">
        <v>1578</v>
      </c>
      <c r="D225" s="250" t="s">
        <v>200</v>
      </c>
      <c r="E225" s="251" t="s">
        <v>1579</v>
      </c>
      <c r="F225" s="252" t="s">
        <v>1580</v>
      </c>
      <c r="G225" s="253" t="s">
        <v>363</v>
      </c>
      <c r="H225" s="254">
        <v>1</v>
      </c>
      <c r="I225" s="255"/>
      <c r="J225" s="256">
        <f>ROUND(I225*H225,2)</f>
        <v>0</v>
      </c>
      <c r="K225" s="257"/>
      <c r="L225" s="44"/>
      <c r="M225" s="258" t="s">
        <v>1</v>
      </c>
      <c r="N225" s="259" t="s">
        <v>47</v>
      </c>
      <c r="O225" s="94"/>
      <c r="P225" s="260">
        <f>O225*H225</f>
        <v>0</v>
      </c>
      <c r="Q225" s="260">
        <v>0.00052</v>
      </c>
      <c r="R225" s="260">
        <f>Q225*H225</f>
        <v>0.00052</v>
      </c>
      <c r="S225" s="260">
        <v>0</v>
      </c>
      <c r="T225" s="261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2" t="s">
        <v>373</v>
      </c>
      <c r="AT225" s="262" t="s">
        <v>200</v>
      </c>
      <c r="AU225" s="262" t="s">
        <v>92</v>
      </c>
      <c r="AY225" s="18" t="s">
        <v>198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90</v>
      </c>
      <c r="BK225" s="154">
        <f>ROUND(I225*H225,2)</f>
        <v>0</v>
      </c>
      <c r="BL225" s="18" t="s">
        <v>373</v>
      </c>
      <c r="BM225" s="262" t="s">
        <v>1581</v>
      </c>
    </row>
    <row r="226" spans="1:65" s="2" customFormat="1" ht="21.75" customHeight="1">
      <c r="A226" s="41"/>
      <c r="B226" s="42"/>
      <c r="C226" s="250" t="s">
        <v>1582</v>
      </c>
      <c r="D226" s="250" t="s">
        <v>200</v>
      </c>
      <c r="E226" s="251" t="s">
        <v>1583</v>
      </c>
      <c r="F226" s="252" t="s">
        <v>1584</v>
      </c>
      <c r="G226" s="253" t="s">
        <v>363</v>
      </c>
      <c r="H226" s="254">
        <v>4</v>
      </c>
      <c r="I226" s="255"/>
      <c r="J226" s="256">
        <f>ROUND(I226*H226,2)</f>
        <v>0</v>
      </c>
      <c r="K226" s="257"/>
      <c r="L226" s="44"/>
      <c r="M226" s="258" t="s">
        <v>1</v>
      </c>
      <c r="N226" s="259" t="s">
        <v>47</v>
      </c>
      <c r="O226" s="94"/>
      <c r="P226" s="260">
        <f>O226*H226</f>
        <v>0</v>
      </c>
      <c r="Q226" s="260">
        <v>0</v>
      </c>
      <c r="R226" s="260">
        <f>Q226*H226</f>
        <v>0</v>
      </c>
      <c r="S226" s="260">
        <v>0</v>
      </c>
      <c r="T226" s="261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2" t="s">
        <v>373</v>
      </c>
      <c r="AT226" s="262" t="s">
        <v>200</v>
      </c>
      <c r="AU226" s="262" t="s">
        <v>92</v>
      </c>
      <c r="AY226" s="18" t="s">
        <v>198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8" t="s">
        <v>90</v>
      </c>
      <c r="BK226" s="154">
        <f>ROUND(I226*H226,2)</f>
        <v>0</v>
      </c>
      <c r="BL226" s="18" t="s">
        <v>373</v>
      </c>
      <c r="BM226" s="262" t="s">
        <v>1585</v>
      </c>
    </row>
    <row r="227" spans="1:65" s="2" customFormat="1" ht="24.15" customHeight="1">
      <c r="A227" s="41"/>
      <c r="B227" s="42"/>
      <c r="C227" s="250" t="s">
        <v>1586</v>
      </c>
      <c r="D227" s="250" t="s">
        <v>200</v>
      </c>
      <c r="E227" s="251" t="s">
        <v>1587</v>
      </c>
      <c r="F227" s="252" t="s">
        <v>1588</v>
      </c>
      <c r="G227" s="253" t="s">
        <v>363</v>
      </c>
      <c r="H227" s="254">
        <v>2</v>
      </c>
      <c r="I227" s="255"/>
      <c r="J227" s="256">
        <f>ROUND(I227*H227,2)</f>
        <v>0</v>
      </c>
      <c r="K227" s="257"/>
      <c r="L227" s="44"/>
      <c r="M227" s="258" t="s">
        <v>1</v>
      </c>
      <c r="N227" s="259" t="s">
        <v>47</v>
      </c>
      <c r="O227" s="94"/>
      <c r="P227" s="260">
        <f>O227*H227</f>
        <v>0</v>
      </c>
      <c r="Q227" s="260">
        <v>0</v>
      </c>
      <c r="R227" s="260">
        <f>Q227*H227</f>
        <v>0</v>
      </c>
      <c r="S227" s="260">
        <v>0</v>
      </c>
      <c r="T227" s="26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2" t="s">
        <v>373</v>
      </c>
      <c r="AT227" s="262" t="s">
        <v>200</v>
      </c>
      <c r="AU227" s="262" t="s">
        <v>92</v>
      </c>
      <c r="AY227" s="18" t="s">
        <v>198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90</v>
      </c>
      <c r="BK227" s="154">
        <f>ROUND(I227*H227,2)</f>
        <v>0</v>
      </c>
      <c r="BL227" s="18" t="s">
        <v>373</v>
      </c>
      <c r="BM227" s="262" t="s">
        <v>1589</v>
      </c>
    </row>
    <row r="228" spans="1:65" s="2" customFormat="1" ht="24.15" customHeight="1">
      <c r="A228" s="41"/>
      <c r="B228" s="42"/>
      <c r="C228" s="250" t="s">
        <v>1590</v>
      </c>
      <c r="D228" s="250" t="s">
        <v>200</v>
      </c>
      <c r="E228" s="251" t="s">
        <v>1591</v>
      </c>
      <c r="F228" s="252" t="s">
        <v>1592</v>
      </c>
      <c r="G228" s="253" t="s">
        <v>363</v>
      </c>
      <c r="H228" s="254">
        <v>2</v>
      </c>
      <c r="I228" s="255"/>
      <c r="J228" s="256">
        <f>ROUND(I228*H228,2)</f>
        <v>0</v>
      </c>
      <c r="K228" s="257"/>
      <c r="L228" s="44"/>
      <c r="M228" s="258" t="s">
        <v>1</v>
      </c>
      <c r="N228" s="259" t="s">
        <v>47</v>
      </c>
      <c r="O228" s="94"/>
      <c r="P228" s="260">
        <f>O228*H228</f>
        <v>0</v>
      </c>
      <c r="Q228" s="260">
        <v>0</v>
      </c>
      <c r="R228" s="260">
        <f>Q228*H228</f>
        <v>0</v>
      </c>
      <c r="S228" s="260">
        <v>0</v>
      </c>
      <c r="T228" s="261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2" t="s">
        <v>373</v>
      </c>
      <c r="AT228" s="262" t="s">
        <v>200</v>
      </c>
      <c r="AU228" s="262" t="s">
        <v>92</v>
      </c>
      <c r="AY228" s="18" t="s">
        <v>198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8" t="s">
        <v>90</v>
      </c>
      <c r="BK228" s="154">
        <f>ROUND(I228*H228,2)</f>
        <v>0</v>
      </c>
      <c r="BL228" s="18" t="s">
        <v>373</v>
      </c>
      <c r="BM228" s="262" t="s">
        <v>1593</v>
      </c>
    </row>
    <row r="229" spans="1:65" s="2" customFormat="1" ht="24.15" customHeight="1">
      <c r="A229" s="41"/>
      <c r="B229" s="42"/>
      <c r="C229" s="250" t="s">
        <v>1594</v>
      </c>
      <c r="D229" s="250" t="s">
        <v>200</v>
      </c>
      <c r="E229" s="251" t="s">
        <v>1595</v>
      </c>
      <c r="F229" s="252" t="s">
        <v>1596</v>
      </c>
      <c r="G229" s="253" t="s">
        <v>363</v>
      </c>
      <c r="H229" s="254">
        <v>2</v>
      </c>
      <c r="I229" s="255"/>
      <c r="J229" s="256">
        <f>ROUND(I229*H229,2)</f>
        <v>0</v>
      </c>
      <c r="K229" s="257"/>
      <c r="L229" s="44"/>
      <c r="M229" s="258" t="s">
        <v>1</v>
      </c>
      <c r="N229" s="259" t="s">
        <v>47</v>
      </c>
      <c r="O229" s="94"/>
      <c r="P229" s="260">
        <f>O229*H229</f>
        <v>0</v>
      </c>
      <c r="Q229" s="260">
        <v>0</v>
      </c>
      <c r="R229" s="260">
        <f>Q229*H229</f>
        <v>0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373</v>
      </c>
      <c r="AT229" s="262" t="s">
        <v>200</v>
      </c>
      <c r="AU229" s="262" t="s">
        <v>92</v>
      </c>
      <c r="AY229" s="18" t="s">
        <v>198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373</v>
      </c>
      <c r="BM229" s="262" t="s">
        <v>1597</v>
      </c>
    </row>
    <row r="230" spans="1:65" s="2" customFormat="1" ht="21.75" customHeight="1">
      <c r="A230" s="41"/>
      <c r="B230" s="42"/>
      <c r="C230" s="250" t="s">
        <v>1598</v>
      </c>
      <c r="D230" s="250" t="s">
        <v>200</v>
      </c>
      <c r="E230" s="251" t="s">
        <v>1599</v>
      </c>
      <c r="F230" s="252" t="s">
        <v>1600</v>
      </c>
      <c r="G230" s="253" t="s">
        <v>363</v>
      </c>
      <c r="H230" s="254">
        <v>1</v>
      </c>
      <c r="I230" s="255"/>
      <c r="J230" s="256">
        <f>ROUND(I230*H230,2)</f>
        <v>0</v>
      </c>
      <c r="K230" s="257"/>
      <c r="L230" s="44"/>
      <c r="M230" s="258" t="s">
        <v>1</v>
      </c>
      <c r="N230" s="259" t="s">
        <v>47</v>
      </c>
      <c r="O230" s="94"/>
      <c r="P230" s="260">
        <f>O230*H230</f>
        <v>0</v>
      </c>
      <c r="Q230" s="260">
        <v>0</v>
      </c>
      <c r="R230" s="260">
        <f>Q230*H230</f>
        <v>0</v>
      </c>
      <c r="S230" s="260">
        <v>0</v>
      </c>
      <c r="T230" s="26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2" t="s">
        <v>373</v>
      </c>
      <c r="AT230" s="262" t="s">
        <v>200</v>
      </c>
      <c r="AU230" s="262" t="s">
        <v>92</v>
      </c>
      <c r="AY230" s="18" t="s">
        <v>198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90</v>
      </c>
      <c r="BK230" s="154">
        <f>ROUND(I230*H230,2)</f>
        <v>0</v>
      </c>
      <c r="BL230" s="18" t="s">
        <v>373</v>
      </c>
      <c r="BM230" s="262" t="s">
        <v>1601</v>
      </c>
    </row>
    <row r="231" spans="1:65" s="2" customFormat="1" ht="24.15" customHeight="1">
      <c r="A231" s="41"/>
      <c r="B231" s="42"/>
      <c r="C231" s="250" t="s">
        <v>1602</v>
      </c>
      <c r="D231" s="250" t="s">
        <v>200</v>
      </c>
      <c r="E231" s="251" t="s">
        <v>1603</v>
      </c>
      <c r="F231" s="252" t="s">
        <v>1604</v>
      </c>
      <c r="G231" s="253" t="s">
        <v>859</v>
      </c>
      <c r="H231" s="254">
        <v>1</v>
      </c>
      <c r="I231" s="255"/>
      <c r="J231" s="256">
        <f>ROUND(I231*H231,2)</f>
        <v>0</v>
      </c>
      <c r="K231" s="257"/>
      <c r="L231" s="44"/>
      <c r="M231" s="258" t="s">
        <v>1</v>
      </c>
      <c r="N231" s="259" t="s">
        <v>47</v>
      </c>
      <c r="O231" s="94"/>
      <c r="P231" s="260">
        <f>O231*H231</f>
        <v>0</v>
      </c>
      <c r="Q231" s="260">
        <v>0</v>
      </c>
      <c r="R231" s="260">
        <f>Q231*H231</f>
        <v>0</v>
      </c>
      <c r="S231" s="260">
        <v>0</v>
      </c>
      <c r="T231" s="261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2" t="s">
        <v>373</v>
      </c>
      <c r="AT231" s="262" t="s">
        <v>200</v>
      </c>
      <c r="AU231" s="262" t="s">
        <v>92</v>
      </c>
      <c r="AY231" s="18" t="s">
        <v>198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8" t="s">
        <v>90</v>
      </c>
      <c r="BK231" s="154">
        <f>ROUND(I231*H231,2)</f>
        <v>0</v>
      </c>
      <c r="BL231" s="18" t="s">
        <v>373</v>
      </c>
      <c r="BM231" s="262" t="s">
        <v>1605</v>
      </c>
    </row>
    <row r="232" spans="1:65" s="2" customFormat="1" ht="24.15" customHeight="1">
      <c r="A232" s="41"/>
      <c r="B232" s="42"/>
      <c r="C232" s="250" t="s">
        <v>1606</v>
      </c>
      <c r="D232" s="250" t="s">
        <v>200</v>
      </c>
      <c r="E232" s="251" t="s">
        <v>1607</v>
      </c>
      <c r="F232" s="252" t="s">
        <v>1608</v>
      </c>
      <c r="G232" s="253" t="s">
        <v>363</v>
      </c>
      <c r="H232" s="254">
        <v>1</v>
      </c>
      <c r="I232" s="255"/>
      <c r="J232" s="256">
        <f>ROUND(I232*H232,2)</f>
        <v>0</v>
      </c>
      <c r="K232" s="257"/>
      <c r="L232" s="44"/>
      <c r="M232" s="258" t="s">
        <v>1</v>
      </c>
      <c r="N232" s="259" t="s">
        <v>47</v>
      </c>
      <c r="O232" s="94"/>
      <c r="P232" s="260">
        <f>O232*H232</f>
        <v>0</v>
      </c>
      <c r="Q232" s="260">
        <v>0</v>
      </c>
      <c r="R232" s="260">
        <f>Q232*H232</f>
        <v>0</v>
      </c>
      <c r="S232" s="260">
        <v>0</v>
      </c>
      <c r="T232" s="26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2" t="s">
        <v>373</v>
      </c>
      <c r="AT232" s="262" t="s">
        <v>200</v>
      </c>
      <c r="AU232" s="262" t="s">
        <v>92</v>
      </c>
      <c r="AY232" s="18" t="s">
        <v>198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8" t="s">
        <v>90</v>
      </c>
      <c r="BK232" s="154">
        <f>ROUND(I232*H232,2)</f>
        <v>0</v>
      </c>
      <c r="BL232" s="18" t="s">
        <v>373</v>
      </c>
      <c r="BM232" s="262" t="s">
        <v>1609</v>
      </c>
    </row>
    <row r="233" spans="1:65" s="2" customFormat="1" ht="16.5" customHeight="1">
      <c r="A233" s="41"/>
      <c r="B233" s="42"/>
      <c r="C233" s="250" t="s">
        <v>1610</v>
      </c>
      <c r="D233" s="250" t="s">
        <v>200</v>
      </c>
      <c r="E233" s="251" t="s">
        <v>1611</v>
      </c>
      <c r="F233" s="252" t="s">
        <v>1612</v>
      </c>
      <c r="G233" s="253" t="s">
        <v>859</v>
      </c>
      <c r="H233" s="254">
        <v>1</v>
      </c>
      <c r="I233" s="255"/>
      <c r="J233" s="256">
        <f>ROUND(I233*H233,2)</f>
        <v>0</v>
      </c>
      <c r="K233" s="257"/>
      <c r="L233" s="44"/>
      <c r="M233" s="258" t="s">
        <v>1</v>
      </c>
      <c r="N233" s="259" t="s">
        <v>47</v>
      </c>
      <c r="O233" s="94"/>
      <c r="P233" s="260">
        <f>O233*H233</f>
        <v>0</v>
      </c>
      <c r="Q233" s="260">
        <v>0</v>
      </c>
      <c r="R233" s="260">
        <f>Q233*H233</f>
        <v>0</v>
      </c>
      <c r="S233" s="260">
        <v>0</v>
      </c>
      <c r="T233" s="261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2" t="s">
        <v>373</v>
      </c>
      <c r="AT233" s="262" t="s">
        <v>200</v>
      </c>
      <c r="AU233" s="262" t="s">
        <v>92</v>
      </c>
      <c r="AY233" s="18" t="s">
        <v>198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90</v>
      </c>
      <c r="BK233" s="154">
        <f>ROUND(I233*H233,2)</f>
        <v>0</v>
      </c>
      <c r="BL233" s="18" t="s">
        <v>373</v>
      </c>
      <c r="BM233" s="262" t="s">
        <v>1613</v>
      </c>
    </row>
    <row r="234" spans="1:65" s="2" customFormat="1" ht="24.15" customHeight="1">
      <c r="A234" s="41"/>
      <c r="B234" s="42"/>
      <c r="C234" s="250" t="s">
        <v>1614</v>
      </c>
      <c r="D234" s="250" t="s">
        <v>200</v>
      </c>
      <c r="E234" s="251" t="s">
        <v>1615</v>
      </c>
      <c r="F234" s="252" t="s">
        <v>1616</v>
      </c>
      <c r="G234" s="253" t="s">
        <v>219</v>
      </c>
      <c r="H234" s="254">
        <v>322.1</v>
      </c>
      <c r="I234" s="255"/>
      <c r="J234" s="256">
        <f>ROUND(I234*H234,2)</f>
        <v>0</v>
      </c>
      <c r="K234" s="257"/>
      <c r="L234" s="44"/>
      <c r="M234" s="258" t="s">
        <v>1</v>
      </c>
      <c r="N234" s="259" t="s">
        <v>47</v>
      </c>
      <c r="O234" s="94"/>
      <c r="P234" s="260">
        <f>O234*H234</f>
        <v>0</v>
      </c>
      <c r="Q234" s="260">
        <v>0</v>
      </c>
      <c r="R234" s="260">
        <f>Q234*H234</f>
        <v>0</v>
      </c>
      <c r="S234" s="260">
        <v>0</v>
      </c>
      <c r="T234" s="261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2" t="s">
        <v>373</v>
      </c>
      <c r="AT234" s="262" t="s">
        <v>200</v>
      </c>
      <c r="AU234" s="262" t="s">
        <v>92</v>
      </c>
      <c r="AY234" s="18" t="s">
        <v>198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90</v>
      </c>
      <c r="BK234" s="154">
        <f>ROUND(I234*H234,2)</f>
        <v>0</v>
      </c>
      <c r="BL234" s="18" t="s">
        <v>373</v>
      </c>
      <c r="BM234" s="262" t="s">
        <v>1617</v>
      </c>
    </row>
    <row r="235" spans="1:51" s="13" customFormat="1" ht="12">
      <c r="A235" s="13"/>
      <c r="B235" s="263"/>
      <c r="C235" s="264"/>
      <c r="D235" s="265" t="s">
        <v>206</v>
      </c>
      <c r="E235" s="266" t="s">
        <v>1</v>
      </c>
      <c r="F235" s="267" t="s">
        <v>1618</v>
      </c>
      <c r="G235" s="264"/>
      <c r="H235" s="268">
        <v>322.1</v>
      </c>
      <c r="I235" s="269"/>
      <c r="J235" s="264"/>
      <c r="K235" s="264"/>
      <c r="L235" s="270"/>
      <c r="M235" s="271"/>
      <c r="N235" s="272"/>
      <c r="O235" s="272"/>
      <c r="P235" s="272"/>
      <c r="Q235" s="272"/>
      <c r="R235" s="272"/>
      <c r="S235" s="272"/>
      <c r="T235" s="27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4" t="s">
        <v>206</v>
      </c>
      <c r="AU235" s="274" t="s">
        <v>92</v>
      </c>
      <c r="AV235" s="13" t="s">
        <v>92</v>
      </c>
      <c r="AW235" s="13" t="s">
        <v>35</v>
      </c>
      <c r="AX235" s="13" t="s">
        <v>90</v>
      </c>
      <c r="AY235" s="274" t="s">
        <v>198</v>
      </c>
    </row>
    <row r="236" spans="1:65" s="2" customFormat="1" ht="21.75" customHeight="1">
      <c r="A236" s="41"/>
      <c r="B236" s="42"/>
      <c r="C236" s="250" t="s">
        <v>766</v>
      </c>
      <c r="D236" s="250" t="s">
        <v>200</v>
      </c>
      <c r="E236" s="251" t="s">
        <v>1619</v>
      </c>
      <c r="F236" s="252" t="s">
        <v>1620</v>
      </c>
      <c r="G236" s="253" t="s">
        <v>219</v>
      </c>
      <c r="H236" s="254">
        <v>322.1</v>
      </c>
      <c r="I236" s="255"/>
      <c r="J236" s="256">
        <f>ROUND(I236*H236,2)</f>
        <v>0</v>
      </c>
      <c r="K236" s="257"/>
      <c r="L236" s="44"/>
      <c r="M236" s="258" t="s">
        <v>1</v>
      </c>
      <c r="N236" s="259" t="s">
        <v>47</v>
      </c>
      <c r="O236" s="94"/>
      <c r="P236" s="260">
        <f>O236*H236</f>
        <v>0</v>
      </c>
      <c r="Q236" s="260">
        <v>0</v>
      </c>
      <c r="R236" s="260">
        <f>Q236*H236</f>
        <v>0</v>
      </c>
      <c r="S236" s="260">
        <v>0</v>
      </c>
      <c r="T236" s="261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2" t="s">
        <v>373</v>
      </c>
      <c r="AT236" s="262" t="s">
        <v>200</v>
      </c>
      <c r="AU236" s="262" t="s">
        <v>92</v>
      </c>
      <c r="AY236" s="18" t="s">
        <v>198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8" t="s">
        <v>90</v>
      </c>
      <c r="BK236" s="154">
        <f>ROUND(I236*H236,2)</f>
        <v>0</v>
      </c>
      <c r="BL236" s="18" t="s">
        <v>373</v>
      </c>
      <c r="BM236" s="262" t="s">
        <v>1621</v>
      </c>
    </row>
    <row r="237" spans="1:65" s="2" customFormat="1" ht="24.15" customHeight="1">
      <c r="A237" s="41"/>
      <c r="B237" s="42"/>
      <c r="C237" s="250" t="s">
        <v>708</v>
      </c>
      <c r="D237" s="250" t="s">
        <v>200</v>
      </c>
      <c r="E237" s="251" t="s">
        <v>1622</v>
      </c>
      <c r="F237" s="252" t="s">
        <v>1623</v>
      </c>
      <c r="G237" s="253" t="s">
        <v>886</v>
      </c>
      <c r="H237" s="320"/>
      <c r="I237" s="255"/>
      <c r="J237" s="256">
        <f>ROUND(I237*H237,2)</f>
        <v>0</v>
      </c>
      <c r="K237" s="257"/>
      <c r="L237" s="44"/>
      <c r="M237" s="258" t="s">
        <v>1</v>
      </c>
      <c r="N237" s="259" t="s">
        <v>47</v>
      </c>
      <c r="O237" s="94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2" t="s">
        <v>373</v>
      </c>
      <c r="AT237" s="262" t="s">
        <v>200</v>
      </c>
      <c r="AU237" s="262" t="s">
        <v>92</v>
      </c>
      <c r="AY237" s="18" t="s">
        <v>198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8" t="s">
        <v>90</v>
      </c>
      <c r="BK237" s="154">
        <f>ROUND(I237*H237,2)</f>
        <v>0</v>
      </c>
      <c r="BL237" s="18" t="s">
        <v>373</v>
      </c>
      <c r="BM237" s="262" t="s">
        <v>1624</v>
      </c>
    </row>
    <row r="238" spans="1:63" s="12" customFormat="1" ht="22.8" customHeight="1">
      <c r="A238" s="12"/>
      <c r="B238" s="236"/>
      <c r="C238" s="237"/>
      <c r="D238" s="238" t="s">
        <v>81</v>
      </c>
      <c r="E238" s="318" t="s">
        <v>1625</v>
      </c>
      <c r="F238" s="318" t="s">
        <v>1626</v>
      </c>
      <c r="G238" s="237"/>
      <c r="H238" s="237"/>
      <c r="I238" s="240"/>
      <c r="J238" s="319">
        <f>BK238</f>
        <v>0</v>
      </c>
      <c r="K238" s="237"/>
      <c r="L238" s="242"/>
      <c r="M238" s="243"/>
      <c r="N238" s="244"/>
      <c r="O238" s="244"/>
      <c r="P238" s="245">
        <f>SUM(P239:P257)</f>
        <v>0</v>
      </c>
      <c r="Q238" s="244"/>
      <c r="R238" s="245">
        <f>SUM(R239:R257)</f>
        <v>0.13060999999999998</v>
      </c>
      <c r="S238" s="244"/>
      <c r="T238" s="246">
        <f>SUM(T239:T257)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47" t="s">
        <v>92</v>
      </c>
      <c r="AT238" s="248" t="s">
        <v>81</v>
      </c>
      <c r="AU238" s="248" t="s">
        <v>90</v>
      </c>
      <c r="AY238" s="247" t="s">
        <v>198</v>
      </c>
      <c r="BK238" s="249">
        <f>SUM(BK239:BK257)</f>
        <v>0</v>
      </c>
    </row>
    <row r="239" spans="1:65" s="2" customFormat="1" ht="24.15" customHeight="1">
      <c r="A239" s="41"/>
      <c r="B239" s="42"/>
      <c r="C239" s="250" t="s">
        <v>756</v>
      </c>
      <c r="D239" s="250" t="s">
        <v>200</v>
      </c>
      <c r="E239" s="251" t="s">
        <v>1627</v>
      </c>
      <c r="F239" s="252" t="s">
        <v>1628</v>
      </c>
      <c r="G239" s="253" t="s">
        <v>859</v>
      </c>
      <c r="H239" s="254">
        <v>2</v>
      </c>
      <c r="I239" s="255"/>
      <c r="J239" s="256">
        <f>ROUND(I239*H239,2)</f>
        <v>0</v>
      </c>
      <c r="K239" s="257"/>
      <c r="L239" s="44"/>
      <c r="M239" s="258" t="s">
        <v>1</v>
      </c>
      <c r="N239" s="259" t="s">
        <v>47</v>
      </c>
      <c r="O239" s="94"/>
      <c r="P239" s="260">
        <f>O239*H239</f>
        <v>0</v>
      </c>
      <c r="Q239" s="260">
        <v>0</v>
      </c>
      <c r="R239" s="260">
        <f>Q239*H239</f>
        <v>0</v>
      </c>
      <c r="S239" s="260">
        <v>0</v>
      </c>
      <c r="T239" s="26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2" t="s">
        <v>373</v>
      </c>
      <c r="AT239" s="262" t="s">
        <v>200</v>
      </c>
      <c r="AU239" s="262" t="s">
        <v>92</v>
      </c>
      <c r="AY239" s="18" t="s">
        <v>198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90</v>
      </c>
      <c r="BK239" s="154">
        <f>ROUND(I239*H239,2)</f>
        <v>0</v>
      </c>
      <c r="BL239" s="18" t="s">
        <v>373</v>
      </c>
      <c r="BM239" s="262" t="s">
        <v>1629</v>
      </c>
    </row>
    <row r="240" spans="1:65" s="2" customFormat="1" ht="24.15" customHeight="1">
      <c r="A240" s="41"/>
      <c r="B240" s="42"/>
      <c r="C240" s="250" t="s">
        <v>1630</v>
      </c>
      <c r="D240" s="250" t="s">
        <v>200</v>
      </c>
      <c r="E240" s="251" t="s">
        <v>1631</v>
      </c>
      <c r="F240" s="252" t="s">
        <v>1632</v>
      </c>
      <c r="G240" s="253" t="s">
        <v>859</v>
      </c>
      <c r="H240" s="254">
        <v>1</v>
      </c>
      <c r="I240" s="255"/>
      <c r="J240" s="256">
        <f>ROUND(I240*H240,2)</f>
        <v>0</v>
      </c>
      <c r="K240" s="257"/>
      <c r="L240" s="44"/>
      <c r="M240" s="258" t="s">
        <v>1</v>
      </c>
      <c r="N240" s="259" t="s">
        <v>47</v>
      </c>
      <c r="O240" s="94"/>
      <c r="P240" s="260">
        <f>O240*H240</f>
        <v>0</v>
      </c>
      <c r="Q240" s="260">
        <v>0</v>
      </c>
      <c r="R240" s="260">
        <f>Q240*H240</f>
        <v>0</v>
      </c>
      <c r="S240" s="260">
        <v>0</v>
      </c>
      <c r="T240" s="261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62" t="s">
        <v>373</v>
      </c>
      <c r="AT240" s="262" t="s">
        <v>200</v>
      </c>
      <c r="AU240" s="262" t="s">
        <v>92</v>
      </c>
      <c r="AY240" s="18" t="s">
        <v>198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8" t="s">
        <v>90</v>
      </c>
      <c r="BK240" s="154">
        <f>ROUND(I240*H240,2)</f>
        <v>0</v>
      </c>
      <c r="BL240" s="18" t="s">
        <v>373</v>
      </c>
      <c r="BM240" s="262" t="s">
        <v>1633</v>
      </c>
    </row>
    <row r="241" spans="1:65" s="2" customFormat="1" ht="24.15" customHeight="1">
      <c r="A241" s="41"/>
      <c r="B241" s="42"/>
      <c r="C241" s="250" t="s">
        <v>1634</v>
      </c>
      <c r="D241" s="250" t="s">
        <v>200</v>
      </c>
      <c r="E241" s="251" t="s">
        <v>1635</v>
      </c>
      <c r="F241" s="252" t="s">
        <v>1636</v>
      </c>
      <c r="G241" s="253" t="s">
        <v>859</v>
      </c>
      <c r="H241" s="254">
        <v>3</v>
      </c>
      <c r="I241" s="255"/>
      <c r="J241" s="256">
        <f>ROUND(I241*H241,2)</f>
        <v>0</v>
      </c>
      <c r="K241" s="257"/>
      <c r="L241" s="44"/>
      <c r="M241" s="258" t="s">
        <v>1</v>
      </c>
      <c r="N241" s="259" t="s">
        <v>47</v>
      </c>
      <c r="O241" s="94"/>
      <c r="P241" s="260">
        <f>O241*H241</f>
        <v>0</v>
      </c>
      <c r="Q241" s="260">
        <v>0</v>
      </c>
      <c r="R241" s="260">
        <f>Q241*H241</f>
        <v>0</v>
      </c>
      <c r="S241" s="260">
        <v>0</v>
      </c>
      <c r="T241" s="261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2" t="s">
        <v>373</v>
      </c>
      <c r="AT241" s="262" t="s">
        <v>200</v>
      </c>
      <c r="AU241" s="262" t="s">
        <v>92</v>
      </c>
      <c r="AY241" s="18" t="s">
        <v>198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8" t="s">
        <v>90</v>
      </c>
      <c r="BK241" s="154">
        <f>ROUND(I241*H241,2)</f>
        <v>0</v>
      </c>
      <c r="BL241" s="18" t="s">
        <v>373</v>
      </c>
      <c r="BM241" s="262" t="s">
        <v>1637</v>
      </c>
    </row>
    <row r="242" spans="1:65" s="2" customFormat="1" ht="24.15" customHeight="1">
      <c r="A242" s="41"/>
      <c r="B242" s="42"/>
      <c r="C242" s="250" t="s">
        <v>761</v>
      </c>
      <c r="D242" s="250" t="s">
        <v>200</v>
      </c>
      <c r="E242" s="251" t="s">
        <v>1638</v>
      </c>
      <c r="F242" s="252" t="s">
        <v>1639</v>
      </c>
      <c r="G242" s="253" t="s">
        <v>859</v>
      </c>
      <c r="H242" s="254">
        <v>4</v>
      </c>
      <c r="I242" s="255"/>
      <c r="J242" s="256">
        <f>ROUND(I242*H242,2)</f>
        <v>0</v>
      </c>
      <c r="K242" s="257"/>
      <c r="L242" s="44"/>
      <c r="M242" s="258" t="s">
        <v>1</v>
      </c>
      <c r="N242" s="259" t="s">
        <v>47</v>
      </c>
      <c r="O242" s="94"/>
      <c r="P242" s="260">
        <f>O242*H242</f>
        <v>0</v>
      </c>
      <c r="Q242" s="260">
        <v>0</v>
      </c>
      <c r="R242" s="260">
        <f>Q242*H242</f>
        <v>0</v>
      </c>
      <c r="S242" s="260">
        <v>0</v>
      </c>
      <c r="T242" s="261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2" t="s">
        <v>373</v>
      </c>
      <c r="AT242" s="262" t="s">
        <v>200</v>
      </c>
      <c r="AU242" s="262" t="s">
        <v>92</v>
      </c>
      <c r="AY242" s="18" t="s">
        <v>198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90</v>
      </c>
      <c r="BK242" s="154">
        <f>ROUND(I242*H242,2)</f>
        <v>0</v>
      </c>
      <c r="BL242" s="18" t="s">
        <v>373</v>
      </c>
      <c r="BM242" s="262" t="s">
        <v>1640</v>
      </c>
    </row>
    <row r="243" spans="1:65" s="2" customFormat="1" ht="24.15" customHeight="1">
      <c r="A243" s="41"/>
      <c r="B243" s="42"/>
      <c r="C243" s="250" t="s">
        <v>486</v>
      </c>
      <c r="D243" s="250" t="s">
        <v>200</v>
      </c>
      <c r="E243" s="251" t="s">
        <v>1641</v>
      </c>
      <c r="F243" s="252" t="s">
        <v>1642</v>
      </c>
      <c r="G243" s="253" t="s">
        <v>859</v>
      </c>
      <c r="H243" s="254">
        <v>1</v>
      </c>
      <c r="I243" s="255"/>
      <c r="J243" s="256">
        <f>ROUND(I243*H243,2)</f>
        <v>0</v>
      </c>
      <c r="K243" s="257"/>
      <c r="L243" s="44"/>
      <c r="M243" s="258" t="s">
        <v>1</v>
      </c>
      <c r="N243" s="259" t="s">
        <v>47</v>
      </c>
      <c r="O243" s="94"/>
      <c r="P243" s="260">
        <f>O243*H243</f>
        <v>0</v>
      </c>
      <c r="Q243" s="260">
        <v>0</v>
      </c>
      <c r="R243" s="260">
        <f>Q243*H243</f>
        <v>0</v>
      </c>
      <c r="S243" s="260">
        <v>0</v>
      </c>
      <c r="T243" s="261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2" t="s">
        <v>373</v>
      </c>
      <c r="AT243" s="262" t="s">
        <v>200</v>
      </c>
      <c r="AU243" s="262" t="s">
        <v>92</v>
      </c>
      <c r="AY243" s="18" t="s">
        <v>198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90</v>
      </c>
      <c r="BK243" s="154">
        <f>ROUND(I243*H243,2)</f>
        <v>0</v>
      </c>
      <c r="BL243" s="18" t="s">
        <v>373</v>
      </c>
      <c r="BM243" s="262" t="s">
        <v>1643</v>
      </c>
    </row>
    <row r="244" spans="1:65" s="2" customFormat="1" ht="24.15" customHeight="1">
      <c r="A244" s="41"/>
      <c r="B244" s="42"/>
      <c r="C244" s="250" t="s">
        <v>613</v>
      </c>
      <c r="D244" s="250" t="s">
        <v>200</v>
      </c>
      <c r="E244" s="251" t="s">
        <v>1644</v>
      </c>
      <c r="F244" s="252" t="s">
        <v>1645</v>
      </c>
      <c r="G244" s="253" t="s">
        <v>859</v>
      </c>
      <c r="H244" s="254">
        <v>2</v>
      </c>
      <c r="I244" s="255"/>
      <c r="J244" s="256">
        <f>ROUND(I244*H244,2)</f>
        <v>0</v>
      </c>
      <c r="K244" s="257"/>
      <c r="L244" s="44"/>
      <c r="M244" s="258" t="s">
        <v>1</v>
      </c>
      <c r="N244" s="259" t="s">
        <v>47</v>
      </c>
      <c r="O244" s="94"/>
      <c r="P244" s="260">
        <f>O244*H244</f>
        <v>0</v>
      </c>
      <c r="Q244" s="260">
        <v>0</v>
      </c>
      <c r="R244" s="260">
        <f>Q244*H244</f>
        <v>0</v>
      </c>
      <c r="S244" s="260">
        <v>0</v>
      </c>
      <c r="T244" s="261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2" t="s">
        <v>373</v>
      </c>
      <c r="AT244" s="262" t="s">
        <v>200</v>
      </c>
      <c r="AU244" s="262" t="s">
        <v>92</v>
      </c>
      <c r="AY244" s="18" t="s">
        <v>198</v>
      </c>
      <c r="BE244" s="154">
        <f>IF(N244="základní",J244,0)</f>
        <v>0</v>
      </c>
      <c r="BF244" s="154">
        <f>IF(N244="snížená",J244,0)</f>
        <v>0</v>
      </c>
      <c r="BG244" s="154">
        <f>IF(N244="zákl. přenesená",J244,0)</f>
        <v>0</v>
      </c>
      <c r="BH244" s="154">
        <f>IF(N244="sníž. přenesená",J244,0)</f>
        <v>0</v>
      </c>
      <c r="BI244" s="154">
        <f>IF(N244="nulová",J244,0)</f>
        <v>0</v>
      </c>
      <c r="BJ244" s="18" t="s">
        <v>90</v>
      </c>
      <c r="BK244" s="154">
        <f>ROUND(I244*H244,2)</f>
        <v>0</v>
      </c>
      <c r="BL244" s="18" t="s">
        <v>373</v>
      </c>
      <c r="BM244" s="262" t="s">
        <v>1646</v>
      </c>
    </row>
    <row r="245" spans="1:65" s="2" customFormat="1" ht="16.5" customHeight="1">
      <c r="A245" s="41"/>
      <c r="B245" s="42"/>
      <c r="C245" s="250" t="s">
        <v>1647</v>
      </c>
      <c r="D245" s="250" t="s">
        <v>200</v>
      </c>
      <c r="E245" s="251" t="s">
        <v>1648</v>
      </c>
      <c r="F245" s="252" t="s">
        <v>1649</v>
      </c>
      <c r="G245" s="253" t="s">
        <v>859</v>
      </c>
      <c r="H245" s="254">
        <v>3</v>
      </c>
      <c r="I245" s="255"/>
      <c r="J245" s="256">
        <f>ROUND(I245*H245,2)</f>
        <v>0</v>
      </c>
      <c r="K245" s="257"/>
      <c r="L245" s="44"/>
      <c r="M245" s="258" t="s">
        <v>1</v>
      </c>
      <c r="N245" s="259" t="s">
        <v>47</v>
      </c>
      <c r="O245" s="94"/>
      <c r="P245" s="260">
        <f>O245*H245</f>
        <v>0</v>
      </c>
      <c r="Q245" s="260">
        <v>0.00583</v>
      </c>
      <c r="R245" s="260">
        <f>Q245*H245</f>
        <v>0.01749</v>
      </c>
      <c r="S245" s="260">
        <v>0</v>
      </c>
      <c r="T245" s="26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2" t="s">
        <v>373</v>
      </c>
      <c r="AT245" s="262" t="s">
        <v>200</v>
      </c>
      <c r="AU245" s="262" t="s">
        <v>92</v>
      </c>
      <c r="AY245" s="18" t="s">
        <v>198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8" t="s">
        <v>90</v>
      </c>
      <c r="BK245" s="154">
        <f>ROUND(I245*H245,2)</f>
        <v>0</v>
      </c>
      <c r="BL245" s="18" t="s">
        <v>373</v>
      </c>
      <c r="BM245" s="262" t="s">
        <v>1650</v>
      </c>
    </row>
    <row r="246" spans="1:65" s="2" customFormat="1" ht="21.75" customHeight="1">
      <c r="A246" s="41"/>
      <c r="B246" s="42"/>
      <c r="C246" s="275" t="s">
        <v>1651</v>
      </c>
      <c r="D246" s="275" t="s">
        <v>210</v>
      </c>
      <c r="E246" s="276" t="s">
        <v>1652</v>
      </c>
      <c r="F246" s="277" t="s">
        <v>1653</v>
      </c>
      <c r="G246" s="278" t="s">
        <v>363</v>
      </c>
      <c r="H246" s="279">
        <v>2</v>
      </c>
      <c r="I246" s="280"/>
      <c r="J246" s="281">
        <f>ROUND(I246*H246,2)</f>
        <v>0</v>
      </c>
      <c r="K246" s="282"/>
      <c r="L246" s="283"/>
      <c r="M246" s="284" t="s">
        <v>1</v>
      </c>
      <c r="N246" s="285" t="s">
        <v>47</v>
      </c>
      <c r="O246" s="94"/>
      <c r="P246" s="260">
        <f>O246*H246</f>
        <v>0</v>
      </c>
      <c r="Q246" s="260">
        <v>0.017</v>
      </c>
      <c r="R246" s="260">
        <f>Q246*H246</f>
        <v>0.034</v>
      </c>
      <c r="S246" s="260">
        <v>0</v>
      </c>
      <c r="T246" s="261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2" t="s">
        <v>788</v>
      </c>
      <c r="AT246" s="262" t="s">
        <v>210</v>
      </c>
      <c r="AU246" s="262" t="s">
        <v>92</v>
      </c>
      <c r="AY246" s="18" t="s">
        <v>198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8" t="s">
        <v>90</v>
      </c>
      <c r="BK246" s="154">
        <f>ROUND(I246*H246,2)</f>
        <v>0</v>
      </c>
      <c r="BL246" s="18" t="s">
        <v>373</v>
      </c>
      <c r="BM246" s="262" t="s">
        <v>1654</v>
      </c>
    </row>
    <row r="247" spans="1:65" s="2" customFormat="1" ht="24.15" customHeight="1">
      <c r="A247" s="41"/>
      <c r="B247" s="42"/>
      <c r="C247" s="275" t="s">
        <v>1655</v>
      </c>
      <c r="D247" s="275" t="s">
        <v>210</v>
      </c>
      <c r="E247" s="276" t="s">
        <v>1656</v>
      </c>
      <c r="F247" s="277" t="s">
        <v>1657</v>
      </c>
      <c r="G247" s="278" t="s">
        <v>363</v>
      </c>
      <c r="H247" s="279">
        <v>1</v>
      </c>
      <c r="I247" s="280"/>
      <c r="J247" s="281">
        <f>ROUND(I247*H247,2)</f>
        <v>0</v>
      </c>
      <c r="K247" s="282"/>
      <c r="L247" s="283"/>
      <c r="M247" s="284" t="s">
        <v>1</v>
      </c>
      <c r="N247" s="285" t="s">
        <v>47</v>
      </c>
      <c r="O247" s="94"/>
      <c r="P247" s="260">
        <f>O247*H247</f>
        <v>0</v>
      </c>
      <c r="Q247" s="260">
        <v>0.017</v>
      </c>
      <c r="R247" s="260">
        <f>Q247*H247</f>
        <v>0.017</v>
      </c>
      <c r="S247" s="260">
        <v>0</v>
      </c>
      <c r="T247" s="261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2" t="s">
        <v>788</v>
      </c>
      <c r="AT247" s="262" t="s">
        <v>210</v>
      </c>
      <c r="AU247" s="262" t="s">
        <v>92</v>
      </c>
      <c r="AY247" s="18" t="s">
        <v>198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8" t="s">
        <v>90</v>
      </c>
      <c r="BK247" s="154">
        <f>ROUND(I247*H247,2)</f>
        <v>0</v>
      </c>
      <c r="BL247" s="18" t="s">
        <v>373</v>
      </c>
      <c r="BM247" s="262" t="s">
        <v>1658</v>
      </c>
    </row>
    <row r="248" spans="1:65" s="2" customFormat="1" ht="24.15" customHeight="1">
      <c r="A248" s="41"/>
      <c r="B248" s="42"/>
      <c r="C248" s="250" t="s">
        <v>1659</v>
      </c>
      <c r="D248" s="250" t="s">
        <v>200</v>
      </c>
      <c r="E248" s="251" t="s">
        <v>1660</v>
      </c>
      <c r="F248" s="252" t="s">
        <v>1661</v>
      </c>
      <c r="G248" s="253" t="s">
        <v>859</v>
      </c>
      <c r="H248" s="254">
        <v>1</v>
      </c>
      <c r="I248" s="255"/>
      <c r="J248" s="256">
        <f>ROUND(I248*H248,2)</f>
        <v>0</v>
      </c>
      <c r="K248" s="257"/>
      <c r="L248" s="44"/>
      <c r="M248" s="258" t="s">
        <v>1</v>
      </c>
      <c r="N248" s="259" t="s">
        <v>47</v>
      </c>
      <c r="O248" s="94"/>
      <c r="P248" s="260">
        <f>O248*H248</f>
        <v>0</v>
      </c>
      <c r="Q248" s="260">
        <v>0.03421</v>
      </c>
      <c r="R248" s="260">
        <f>Q248*H248</f>
        <v>0.03421</v>
      </c>
      <c r="S248" s="260">
        <v>0</v>
      </c>
      <c r="T248" s="261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62" t="s">
        <v>373</v>
      </c>
      <c r="AT248" s="262" t="s">
        <v>200</v>
      </c>
      <c r="AU248" s="262" t="s">
        <v>92</v>
      </c>
      <c r="AY248" s="18" t="s">
        <v>198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8" t="s">
        <v>90</v>
      </c>
      <c r="BK248" s="154">
        <f>ROUND(I248*H248,2)</f>
        <v>0</v>
      </c>
      <c r="BL248" s="18" t="s">
        <v>373</v>
      </c>
      <c r="BM248" s="262" t="s">
        <v>1662</v>
      </c>
    </row>
    <row r="249" spans="1:65" s="2" customFormat="1" ht="37.8" customHeight="1">
      <c r="A249" s="41"/>
      <c r="B249" s="42"/>
      <c r="C249" s="250" t="s">
        <v>648</v>
      </c>
      <c r="D249" s="250" t="s">
        <v>200</v>
      </c>
      <c r="E249" s="251" t="s">
        <v>1663</v>
      </c>
      <c r="F249" s="252" t="s">
        <v>1664</v>
      </c>
      <c r="G249" s="253" t="s">
        <v>859</v>
      </c>
      <c r="H249" s="254">
        <v>3</v>
      </c>
      <c r="I249" s="255"/>
      <c r="J249" s="256">
        <f>ROUND(I249*H249,2)</f>
        <v>0</v>
      </c>
      <c r="K249" s="257"/>
      <c r="L249" s="44"/>
      <c r="M249" s="258" t="s">
        <v>1</v>
      </c>
      <c r="N249" s="259" t="s">
        <v>47</v>
      </c>
      <c r="O249" s="94"/>
      <c r="P249" s="260">
        <f>O249*H249</f>
        <v>0</v>
      </c>
      <c r="Q249" s="260">
        <v>0</v>
      </c>
      <c r="R249" s="260">
        <f>Q249*H249</f>
        <v>0</v>
      </c>
      <c r="S249" s="260">
        <v>0</v>
      </c>
      <c r="T249" s="26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2" t="s">
        <v>373</v>
      </c>
      <c r="AT249" s="262" t="s">
        <v>200</v>
      </c>
      <c r="AU249" s="262" t="s">
        <v>92</v>
      </c>
      <c r="AY249" s="18" t="s">
        <v>198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90</v>
      </c>
      <c r="BK249" s="154">
        <f>ROUND(I249*H249,2)</f>
        <v>0</v>
      </c>
      <c r="BL249" s="18" t="s">
        <v>373</v>
      </c>
      <c r="BM249" s="262" t="s">
        <v>1665</v>
      </c>
    </row>
    <row r="250" spans="1:65" s="2" customFormat="1" ht="24.15" customHeight="1">
      <c r="A250" s="41"/>
      <c r="B250" s="42"/>
      <c r="C250" s="250" t="s">
        <v>572</v>
      </c>
      <c r="D250" s="250" t="s">
        <v>200</v>
      </c>
      <c r="E250" s="251" t="s">
        <v>1666</v>
      </c>
      <c r="F250" s="252" t="s">
        <v>1667</v>
      </c>
      <c r="G250" s="253" t="s">
        <v>859</v>
      </c>
      <c r="H250" s="254">
        <v>1</v>
      </c>
      <c r="I250" s="255"/>
      <c r="J250" s="256">
        <f>ROUND(I250*H250,2)</f>
        <v>0</v>
      </c>
      <c r="K250" s="257"/>
      <c r="L250" s="44"/>
      <c r="M250" s="258" t="s">
        <v>1</v>
      </c>
      <c r="N250" s="259" t="s">
        <v>47</v>
      </c>
      <c r="O250" s="94"/>
      <c r="P250" s="260">
        <f>O250*H250</f>
        <v>0</v>
      </c>
      <c r="Q250" s="260">
        <v>0</v>
      </c>
      <c r="R250" s="260">
        <f>Q250*H250</f>
        <v>0</v>
      </c>
      <c r="S250" s="260">
        <v>0</v>
      </c>
      <c r="T250" s="261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2" t="s">
        <v>373</v>
      </c>
      <c r="AT250" s="262" t="s">
        <v>200</v>
      </c>
      <c r="AU250" s="262" t="s">
        <v>92</v>
      </c>
      <c r="AY250" s="18" t="s">
        <v>198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8" t="s">
        <v>90</v>
      </c>
      <c r="BK250" s="154">
        <f>ROUND(I250*H250,2)</f>
        <v>0</v>
      </c>
      <c r="BL250" s="18" t="s">
        <v>373</v>
      </c>
      <c r="BM250" s="262" t="s">
        <v>1668</v>
      </c>
    </row>
    <row r="251" spans="1:65" s="2" customFormat="1" ht="24.15" customHeight="1">
      <c r="A251" s="41"/>
      <c r="B251" s="42"/>
      <c r="C251" s="250" t="s">
        <v>577</v>
      </c>
      <c r="D251" s="250" t="s">
        <v>200</v>
      </c>
      <c r="E251" s="251" t="s">
        <v>1669</v>
      </c>
      <c r="F251" s="252" t="s">
        <v>1670</v>
      </c>
      <c r="G251" s="253" t="s">
        <v>859</v>
      </c>
      <c r="H251" s="254">
        <v>20</v>
      </c>
      <c r="I251" s="255"/>
      <c r="J251" s="256">
        <f>ROUND(I251*H251,2)</f>
        <v>0</v>
      </c>
      <c r="K251" s="257"/>
      <c r="L251" s="44"/>
      <c r="M251" s="258" t="s">
        <v>1</v>
      </c>
      <c r="N251" s="259" t="s">
        <v>47</v>
      </c>
      <c r="O251" s="94"/>
      <c r="P251" s="260">
        <f>O251*H251</f>
        <v>0</v>
      </c>
      <c r="Q251" s="260">
        <v>0</v>
      </c>
      <c r="R251" s="260">
        <f>Q251*H251</f>
        <v>0</v>
      </c>
      <c r="S251" s="260">
        <v>0</v>
      </c>
      <c r="T251" s="26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2" t="s">
        <v>373</v>
      </c>
      <c r="AT251" s="262" t="s">
        <v>200</v>
      </c>
      <c r="AU251" s="262" t="s">
        <v>92</v>
      </c>
      <c r="AY251" s="18" t="s">
        <v>198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90</v>
      </c>
      <c r="BK251" s="154">
        <f>ROUND(I251*H251,2)</f>
        <v>0</v>
      </c>
      <c r="BL251" s="18" t="s">
        <v>373</v>
      </c>
      <c r="BM251" s="262" t="s">
        <v>1671</v>
      </c>
    </row>
    <row r="252" spans="1:65" s="2" customFormat="1" ht="24.15" customHeight="1">
      <c r="A252" s="41"/>
      <c r="B252" s="42"/>
      <c r="C252" s="250" t="s">
        <v>1672</v>
      </c>
      <c r="D252" s="250" t="s">
        <v>200</v>
      </c>
      <c r="E252" s="251" t="s">
        <v>1673</v>
      </c>
      <c r="F252" s="252" t="s">
        <v>1674</v>
      </c>
      <c r="G252" s="253" t="s">
        <v>859</v>
      </c>
      <c r="H252" s="254">
        <v>20</v>
      </c>
      <c r="I252" s="255"/>
      <c r="J252" s="256">
        <f>ROUND(I252*H252,2)</f>
        <v>0</v>
      </c>
      <c r="K252" s="257"/>
      <c r="L252" s="44"/>
      <c r="M252" s="258" t="s">
        <v>1</v>
      </c>
      <c r="N252" s="259" t="s">
        <v>47</v>
      </c>
      <c r="O252" s="94"/>
      <c r="P252" s="260">
        <f>O252*H252</f>
        <v>0</v>
      </c>
      <c r="Q252" s="260">
        <v>0.00019</v>
      </c>
      <c r="R252" s="260">
        <f>Q252*H252</f>
        <v>0.0038000000000000004</v>
      </c>
      <c r="S252" s="260">
        <v>0</v>
      </c>
      <c r="T252" s="261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2" t="s">
        <v>373</v>
      </c>
      <c r="AT252" s="262" t="s">
        <v>200</v>
      </c>
      <c r="AU252" s="262" t="s">
        <v>92</v>
      </c>
      <c r="AY252" s="18" t="s">
        <v>198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8" t="s">
        <v>90</v>
      </c>
      <c r="BK252" s="154">
        <f>ROUND(I252*H252,2)</f>
        <v>0</v>
      </c>
      <c r="BL252" s="18" t="s">
        <v>373</v>
      </c>
      <c r="BM252" s="262" t="s">
        <v>1675</v>
      </c>
    </row>
    <row r="253" spans="1:65" s="2" customFormat="1" ht="16.5" customHeight="1">
      <c r="A253" s="41"/>
      <c r="B253" s="42"/>
      <c r="C253" s="250" t="s">
        <v>652</v>
      </c>
      <c r="D253" s="250" t="s">
        <v>200</v>
      </c>
      <c r="E253" s="251" t="s">
        <v>1676</v>
      </c>
      <c r="F253" s="252" t="s">
        <v>1677</v>
      </c>
      <c r="G253" s="253" t="s">
        <v>859</v>
      </c>
      <c r="H253" s="254">
        <v>7</v>
      </c>
      <c r="I253" s="255"/>
      <c r="J253" s="256">
        <f>ROUND(I253*H253,2)</f>
        <v>0</v>
      </c>
      <c r="K253" s="257"/>
      <c r="L253" s="44"/>
      <c r="M253" s="258" t="s">
        <v>1</v>
      </c>
      <c r="N253" s="259" t="s">
        <v>47</v>
      </c>
      <c r="O253" s="94"/>
      <c r="P253" s="260">
        <f>O253*H253</f>
        <v>0</v>
      </c>
      <c r="Q253" s="260">
        <v>0.00184</v>
      </c>
      <c r="R253" s="260">
        <f>Q253*H253</f>
        <v>0.01288</v>
      </c>
      <c r="S253" s="260">
        <v>0</v>
      </c>
      <c r="T253" s="261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2" t="s">
        <v>373</v>
      </c>
      <c r="AT253" s="262" t="s">
        <v>200</v>
      </c>
      <c r="AU253" s="262" t="s">
        <v>92</v>
      </c>
      <c r="AY253" s="18" t="s">
        <v>198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8" t="s">
        <v>90</v>
      </c>
      <c r="BK253" s="154">
        <f>ROUND(I253*H253,2)</f>
        <v>0</v>
      </c>
      <c r="BL253" s="18" t="s">
        <v>373</v>
      </c>
      <c r="BM253" s="262" t="s">
        <v>1678</v>
      </c>
    </row>
    <row r="254" spans="1:65" s="2" customFormat="1" ht="21.75" customHeight="1">
      <c r="A254" s="41"/>
      <c r="B254" s="42"/>
      <c r="C254" s="250" t="s">
        <v>1679</v>
      </c>
      <c r="D254" s="250" t="s">
        <v>200</v>
      </c>
      <c r="E254" s="251" t="s">
        <v>1680</v>
      </c>
      <c r="F254" s="252" t="s">
        <v>1681</v>
      </c>
      <c r="G254" s="253" t="s">
        <v>363</v>
      </c>
      <c r="H254" s="254">
        <v>1</v>
      </c>
      <c r="I254" s="255"/>
      <c r="J254" s="256">
        <f>ROUND(I254*H254,2)</f>
        <v>0</v>
      </c>
      <c r="K254" s="257"/>
      <c r="L254" s="44"/>
      <c r="M254" s="258" t="s">
        <v>1</v>
      </c>
      <c r="N254" s="259" t="s">
        <v>47</v>
      </c>
      <c r="O254" s="94"/>
      <c r="P254" s="260">
        <f>O254*H254</f>
        <v>0</v>
      </c>
      <c r="Q254" s="260">
        <v>0.00016</v>
      </c>
      <c r="R254" s="260">
        <f>Q254*H254</f>
        <v>0.00016</v>
      </c>
      <c r="S254" s="260">
        <v>0</v>
      </c>
      <c r="T254" s="261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62" t="s">
        <v>373</v>
      </c>
      <c r="AT254" s="262" t="s">
        <v>200</v>
      </c>
      <c r="AU254" s="262" t="s">
        <v>92</v>
      </c>
      <c r="AY254" s="18" t="s">
        <v>198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90</v>
      </c>
      <c r="BK254" s="154">
        <f>ROUND(I254*H254,2)</f>
        <v>0</v>
      </c>
      <c r="BL254" s="18" t="s">
        <v>373</v>
      </c>
      <c r="BM254" s="262" t="s">
        <v>1682</v>
      </c>
    </row>
    <row r="255" spans="1:65" s="2" customFormat="1" ht="24.15" customHeight="1">
      <c r="A255" s="41"/>
      <c r="B255" s="42"/>
      <c r="C255" s="275" t="s">
        <v>1683</v>
      </c>
      <c r="D255" s="275" t="s">
        <v>210</v>
      </c>
      <c r="E255" s="276" t="s">
        <v>1684</v>
      </c>
      <c r="F255" s="277" t="s">
        <v>1685</v>
      </c>
      <c r="G255" s="278" t="s">
        <v>363</v>
      </c>
      <c r="H255" s="279">
        <v>1</v>
      </c>
      <c r="I255" s="280"/>
      <c r="J255" s="281">
        <f>ROUND(I255*H255,2)</f>
        <v>0</v>
      </c>
      <c r="K255" s="282"/>
      <c r="L255" s="283"/>
      <c r="M255" s="284" t="s">
        <v>1</v>
      </c>
      <c r="N255" s="285" t="s">
        <v>47</v>
      </c>
      <c r="O255" s="94"/>
      <c r="P255" s="260">
        <f>O255*H255</f>
        <v>0</v>
      </c>
      <c r="Q255" s="260">
        <v>0.0018</v>
      </c>
      <c r="R255" s="260">
        <f>Q255*H255</f>
        <v>0.0018</v>
      </c>
      <c r="S255" s="260">
        <v>0</v>
      </c>
      <c r="T255" s="26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2" t="s">
        <v>788</v>
      </c>
      <c r="AT255" s="262" t="s">
        <v>210</v>
      </c>
      <c r="AU255" s="262" t="s">
        <v>92</v>
      </c>
      <c r="AY255" s="18" t="s">
        <v>198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90</v>
      </c>
      <c r="BK255" s="154">
        <f>ROUND(I255*H255,2)</f>
        <v>0</v>
      </c>
      <c r="BL255" s="18" t="s">
        <v>373</v>
      </c>
      <c r="BM255" s="262" t="s">
        <v>1686</v>
      </c>
    </row>
    <row r="256" spans="1:65" s="2" customFormat="1" ht="24.15" customHeight="1">
      <c r="A256" s="41"/>
      <c r="B256" s="42"/>
      <c r="C256" s="250" t="s">
        <v>1687</v>
      </c>
      <c r="D256" s="250" t="s">
        <v>200</v>
      </c>
      <c r="E256" s="251" t="s">
        <v>1688</v>
      </c>
      <c r="F256" s="252" t="s">
        <v>1689</v>
      </c>
      <c r="G256" s="253" t="s">
        <v>859</v>
      </c>
      <c r="H256" s="254">
        <v>3</v>
      </c>
      <c r="I256" s="255"/>
      <c r="J256" s="256">
        <f>ROUND(I256*H256,2)</f>
        <v>0</v>
      </c>
      <c r="K256" s="257"/>
      <c r="L256" s="44"/>
      <c r="M256" s="258" t="s">
        <v>1</v>
      </c>
      <c r="N256" s="259" t="s">
        <v>47</v>
      </c>
      <c r="O256" s="94"/>
      <c r="P256" s="260">
        <f>O256*H256</f>
        <v>0</v>
      </c>
      <c r="Q256" s="260">
        <v>0.00309</v>
      </c>
      <c r="R256" s="260">
        <f>Q256*H256</f>
        <v>0.00927</v>
      </c>
      <c r="S256" s="260">
        <v>0</v>
      </c>
      <c r="T256" s="261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62" t="s">
        <v>373</v>
      </c>
      <c r="AT256" s="262" t="s">
        <v>200</v>
      </c>
      <c r="AU256" s="262" t="s">
        <v>92</v>
      </c>
      <c r="AY256" s="18" t="s">
        <v>198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8" t="s">
        <v>90</v>
      </c>
      <c r="BK256" s="154">
        <f>ROUND(I256*H256,2)</f>
        <v>0</v>
      </c>
      <c r="BL256" s="18" t="s">
        <v>373</v>
      </c>
      <c r="BM256" s="262" t="s">
        <v>1690</v>
      </c>
    </row>
    <row r="257" spans="1:65" s="2" customFormat="1" ht="24.15" customHeight="1">
      <c r="A257" s="41"/>
      <c r="B257" s="42"/>
      <c r="C257" s="250" t="s">
        <v>1691</v>
      </c>
      <c r="D257" s="250" t="s">
        <v>200</v>
      </c>
      <c r="E257" s="251" t="s">
        <v>1692</v>
      </c>
      <c r="F257" s="252" t="s">
        <v>1693</v>
      </c>
      <c r="G257" s="253" t="s">
        <v>886</v>
      </c>
      <c r="H257" s="320"/>
      <c r="I257" s="255"/>
      <c r="J257" s="256">
        <f>ROUND(I257*H257,2)</f>
        <v>0</v>
      </c>
      <c r="K257" s="257"/>
      <c r="L257" s="44"/>
      <c r="M257" s="258" t="s">
        <v>1</v>
      </c>
      <c r="N257" s="259" t="s">
        <v>47</v>
      </c>
      <c r="O257" s="94"/>
      <c r="P257" s="260">
        <f>O257*H257</f>
        <v>0</v>
      </c>
      <c r="Q257" s="260">
        <v>0</v>
      </c>
      <c r="R257" s="260">
        <f>Q257*H257</f>
        <v>0</v>
      </c>
      <c r="S257" s="260">
        <v>0</v>
      </c>
      <c r="T257" s="26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2" t="s">
        <v>373</v>
      </c>
      <c r="AT257" s="262" t="s">
        <v>200</v>
      </c>
      <c r="AU257" s="262" t="s">
        <v>92</v>
      </c>
      <c r="AY257" s="18" t="s">
        <v>198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8" t="s">
        <v>90</v>
      </c>
      <c r="BK257" s="154">
        <f>ROUND(I257*H257,2)</f>
        <v>0</v>
      </c>
      <c r="BL257" s="18" t="s">
        <v>373</v>
      </c>
      <c r="BM257" s="262" t="s">
        <v>1694</v>
      </c>
    </row>
    <row r="258" spans="1:63" s="12" customFormat="1" ht="22.8" customHeight="1">
      <c r="A258" s="12"/>
      <c r="B258" s="236"/>
      <c r="C258" s="237"/>
      <c r="D258" s="238" t="s">
        <v>81</v>
      </c>
      <c r="E258" s="318" t="s">
        <v>1695</v>
      </c>
      <c r="F258" s="318" t="s">
        <v>1696</v>
      </c>
      <c r="G258" s="237"/>
      <c r="H258" s="237"/>
      <c r="I258" s="240"/>
      <c r="J258" s="319">
        <f>BK258</f>
        <v>0</v>
      </c>
      <c r="K258" s="237"/>
      <c r="L258" s="242"/>
      <c r="M258" s="243"/>
      <c r="N258" s="244"/>
      <c r="O258" s="244"/>
      <c r="P258" s="245">
        <f>SUM(P259:P260)</f>
        <v>0</v>
      </c>
      <c r="Q258" s="244"/>
      <c r="R258" s="245">
        <f>SUM(R259:R260)</f>
        <v>0</v>
      </c>
      <c r="S258" s="244"/>
      <c r="T258" s="246">
        <f>SUM(T259:T260)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47" t="s">
        <v>92</v>
      </c>
      <c r="AT258" s="248" t="s">
        <v>81</v>
      </c>
      <c r="AU258" s="248" t="s">
        <v>90</v>
      </c>
      <c r="AY258" s="247" t="s">
        <v>198</v>
      </c>
      <c r="BK258" s="249">
        <f>SUM(BK259:BK260)</f>
        <v>0</v>
      </c>
    </row>
    <row r="259" spans="1:65" s="2" customFormat="1" ht="33" customHeight="1">
      <c r="A259" s="41"/>
      <c r="B259" s="42"/>
      <c r="C259" s="250" t="s">
        <v>1697</v>
      </c>
      <c r="D259" s="250" t="s">
        <v>200</v>
      </c>
      <c r="E259" s="251" t="s">
        <v>1698</v>
      </c>
      <c r="F259" s="252" t="s">
        <v>1699</v>
      </c>
      <c r="G259" s="253" t="s">
        <v>859</v>
      </c>
      <c r="H259" s="254">
        <v>2</v>
      </c>
      <c r="I259" s="255"/>
      <c r="J259" s="256">
        <f>ROUND(I259*H259,2)</f>
        <v>0</v>
      </c>
      <c r="K259" s="257"/>
      <c r="L259" s="44"/>
      <c r="M259" s="258" t="s">
        <v>1</v>
      </c>
      <c r="N259" s="259" t="s">
        <v>47</v>
      </c>
      <c r="O259" s="94"/>
      <c r="P259" s="260">
        <f>O259*H259</f>
        <v>0</v>
      </c>
      <c r="Q259" s="260">
        <v>0</v>
      </c>
      <c r="R259" s="260">
        <f>Q259*H259</f>
        <v>0</v>
      </c>
      <c r="S259" s="260">
        <v>0</v>
      </c>
      <c r="T259" s="261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2" t="s">
        <v>373</v>
      </c>
      <c r="AT259" s="262" t="s">
        <v>200</v>
      </c>
      <c r="AU259" s="262" t="s">
        <v>92</v>
      </c>
      <c r="AY259" s="18" t="s">
        <v>198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90</v>
      </c>
      <c r="BK259" s="154">
        <f>ROUND(I259*H259,2)</f>
        <v>0</v>
      </c>
      <c r="BL259" s="18" t="s">
        <v>373</v>
      </c>
      <c r="BM259" s="262" t="s">
        <v>1700</v>
      </c>
    </row>
    <row r="260" spans="1:65" s="2" customFormat="1" ht="24.15" customHeight="1">
      <c r="A260" s="41"/>
      <c r="B260" s="42"/>
      <c r="C260" s="250" t="s">
        <v>727</v>
      </c>
      <c r="D260" s="250" t="s">
        <v>200</v>
      </c>
      <c r="E260" s="251" t="s">
        <v>1701</v>
      </c>
      <c r="F260" s="252" t="s">
        <v>1702</v>
      </c>
      <c r="G260" s="253" t="s">
        <v>886</v>
      </c>
      <c r="H260" s="320"/>
      <c r="I260" s="255"/>
      <c r="J260" s="256">
        <f>ROUND(I260*H260,2)</f>
        <v>0</v>
      </c>
      <c r="K260" s="257"/>
      <c r="L260" s="44"/>
      <c r="M260" s="258" t="s">
        <v>1</v>
      </c>
      <c r="N260" s="259" t="s">
        <v>47</v>
      </c>
      <c r="O260" s="94"/>
      <c r="P260" s="260">
        <f>O260*H260</f>
        <v>0</v>
      </c>
      <c r="Q260" s="260">
        <v>0</v>
      </c>
      <c r="R260" s="260">
        <f>Q260*H260</f>
        <v>0</v>
      </c>
      <c r="S260" s="260">
        <v>0</v>
      </c>
      <c r="T260" s="261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2" t="s">
        <v>373</v>
      </c>
      <c r="AT260" s="262" t="s">
        <v>200</v>
      </c>
      <c r="AU260" s="262" t="s">
        <v>92</v>
      </c>
      <c r="AY260" s="18" t="s">
        <v>198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8" t="s">
        <v>90</v>
      </c>
      <c r="BK260" s="154">
        <f>ROUND(I260*H260,2)</f>
        <v>0</v>
      </c>
      <c r="BL260" s="18" t="s">
        <v>373</v>
      </c>
      <c r="BM260" s="262" t="s">
        <v>1703</v>
      </c>
    </row>
    <row r="261" spans="1:63" s="12" customFormat="1" ht="22.8" customHeight="1">
      <c r="A261" s="12"/>
      <c r="B261" s="236"/>
      <c r="C261" s="237"/>
      <c r="D261" s="238" t="s">
        <v>81</v>
      </c>
      <c r="E261" s="318" t="s">
        <v>1704</v>
      </c>
      <c r="F261" s="318" t="s">
        <v>1705</v>
      </c>
      <c r="G261" s="237"/>
      <c r="H261" s="237"/>
      <c r="I261" s="240"/>
      <c r="J261" s="319">
        <f>BK261</f>
        <v>0</v>
      </c>
      <c r="K261" s="237"/>
      <c r="L261" s="242"/>
      <c r="M261" s="243"/>
      <c r="N261" s="244"/>
      <c r="O261" s="244"/>
      <c r="P261" s="245">
        <f>SUM(P262:P264)</f>
        <v>0</v>
      </c>
      <c r="Q261" s="244"/>
      <c r="R261" s="245">
        <f>SUM(R262:R264)</f>
        <v>0.061079999999999995</v>
      </c>
      <c r="S261" s="244"/>
      <c r="T261" s="246">
        <f>SUM(T262:T264)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47" t="s">
        <v>92</v>
      </c>
      <c r="AT261" s="248" t="s">
        <v>81</v>
      </c>
      <c r="AU261" s="248" t="s">
        <v>90</v>
      </c>
      <c r="AY261" s="247" t="s">
        <v>198</v>
      </c>
      <c r="BK261" s="249">
        <f>SUM(BK262:BK264)</f>
        <v>0</v>
      </c>
    </row>
    <row r="262" spans="1:65" s="2" customFormat="1" ht="16.5" customHeight="1">
      <c r="A262" s="41"/>
      <c r="B262" s="42"/>
      <c r="C262" s="250" t="s">
        <v>1706</v>
      </c>
      <c r="D262" s="250" t="s">
        <v>200</v>
      </c>
      <c r="E262" s="251" t="s">
        <v>1707</v>
      </c>
      <c r="F262" s="252" t="s">
        <v>1708</v>
      </c>
      <c r="G262" s="253" t="s">
        <v>363</v>
      </c>
      <c r="H262" s="254">
        <v>6</v>
      </c>
      <c r="I262" s="255"/>
      <c r="J262" s="256">
        <f>ROUND(I262*H262,2)</f>
        <v>0</v>
      </c>
      <c r="K262" s="257"/>
      <c r="L262" s="44"/>
      <c r="M262" s="258" t="s">
        <v>1</v>
      </c>
      <c r="N262" s="259" t="s">
        <v>47</v>
      </c>
      <c r="O262" s="94"/>
      <c r="P262" s="260">
        <f>O262*H262</f>
        <v>0</v>
      </c>
      <c r="Q262" s="260">
        <v>0.00018</v>
      </c>
      <c r="R262" s="260">
        <f>Q262*H262</f>
        <v>0.00108</v>
      </c>
      <c r="S262" s="260">
        <v>0</v>
      </c>
      <c r="T262" s="261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62" t="s">
        <v>204</v>
      </c>
      <c r="AT262" s="262" t="s">
        <v>200</v>
      </c>
      <c r="AU262" s="262" t="s">
        <v>92</v>
      </c>
      <c r="AY262" s="18" t="s">
        <v>198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8" t="s">
        <v>90</v>
      </c>
      <c r="BK262" s="154">
        <f>ROUND(I262*H262,2)</f>
        <v>0</v>
      </c>
      <c r="BL262" s="18" t="s">
        <v>204</v>
      </c>
      <c r="BM262" s="262" t="s">
        <v>1709</v>
      </c>
    </row>
    <row r="263" spans="1:65" s="2" customFormat="1" ht="16.5" customHeight="1">
      <c r="A263" s="41"/>
      <c r="B263" s="42"/>
      <c r="C263" s="275" t="s">
        <v>1710</v>
      </c>
      <c r="D263" s="275" t="s">
        <v>210</v>
      </c>
      <c r="E263" s="276" t="s">
        <v>1711</v>
      </c>
      <c r="F263" s="277" t="s">
        <v>1712</v>
      </c>
      <c r="G263" s="278" t="s">
        <v>363</v>
      </c>
      <c r="H263" s="279">
        <v>2</v>
      </c>
      <c r="I263" s="280"/>
      <c r="J263" s="281">
        <f>ROUND(I263*H263,2)</f>
        <v>0</v>
      </c>
      <c r="K263" s="282"/>
      <c r="L263" s="283"/>
      <c r="M263" s="284" t="s">
        <v>1</v>
      </c>
      <c r="N263" s="285" t="s">
        <v>47</v>
      </c>
      <c r="O263" s="94"/>
      <c r="P263" s="260">
        <f>O263*H263</f>
        <v>0</v>
      </c>
      <c r="Q263" s="260">
        <v>0.012</v>
      </c>
      <c r="R263" s="260">
        <f>Q263*H263</f>
        <v>0.024</v>
      </c>
      <c r="S263" s="260">
        <v>0</v>
      </c>
      <c r="T263" s="26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2" t="s">
        <v>213</v>
      </c>
      <c r="AT263" s="262" t="s">
        <v>210</v>
      </c>
      <c r="AU263" s="262" t="s">
        <v>92</v>
      </c>
      <c r="AY263" s="18" t="s">
        <v>198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90</v>
      </c>
      <c r="BK263" s="154">
        <f>ROUND(I263*H263,2)</f>
        <v>0</v>
      </c>
      <c r="BL263" s="18" t="s">
        <v>204</v>
      </c>
      <c r="BM263" s="262" t="s">
        <v>1713</v>
      </c>
    </row>
    <row r="264" spans="1:65" s="2" customFormat="1" ht="16.5" customHeight="1">
      <c r="A264" s="41"/>
      <c r="B264" s="42"/>
      <c r="C264" s="275" t="s">
        <v>1714</v>
      </c>
      <c r="D264" s="275" t="s">
        <v>210</v>
      </c>
      <c r="E264" s="276" t="s">
        <v>1715</v>
      </c>
      <c r="F264" s="277" t="s">
        <v>1716</v>
      </c>
      <c r="G264" s="278" t="s">
        <v>363</v>
      </c>
      <c r="H264" s="279">
        <v>4</v>
      </c>
      <c r="I264" s="280"/>
      <c r="J264" s="281">
        <f>ROUND(I264*H264,2)</f>
        <v>0</v>
      </c>
      <c r="K264" s="282"/>
      <c r="L264" s="283"/>
      <c r="M264" s="284" t="s">
        <v>1</v>
      </c>
      <c r="N264" s="285" t="s">
        <v>47</v>
      </c>
      <c r="O264" s="94"/>
      <c r="P264" s="260">
        <f>O264*H264</f>
        <v>0</v>
      </c>
      <c r="Q264" s="260">
        <v>0.009</v>
      </c>
      <c r="R264" s="260">
        <f>Q264*H264</f>
        <v>0.036</v>
      </c>
      <c r="S264" s="260">
        <v>0</v>
      </c>
      <c r="T264" s="261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2" t="s">
        <v>213</v>
      </c>
      <c r="AT264" s="262" t="s">
        <v>210</v>
      </c>
      <c r="AU264" s="262" t="s">
        <v>92</v>
      </c>
      <c r="AY264" s="18" t="s">
        <v>198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8" t="s">
        <v>90</v>
      </c>
      <c r="BK264" s="154">
        <f>ROUND(I264*H264,2)</f>
        <v>0</v>
      </c>
      <c r="BL264" s="18" t="s">
        <v>204</v>
      </c>
      <c r="BM264" s="262" t="s">
        <v>1717</v>
      </c>
    </row>
    <row r="265" spans="1:63" s="12" customFormat="1" ht="25.9" customHeight="1">
      <c r="A265" s="12"/>
      <c r="B265" s="236"/>
      <c r="C265" s="237"/>
      <c r="D265" s="238" t="s">
        <v>81</v>
      </c>
      <c r="E265" s="239" t="s">
        <v>210</v>
      </c>
      <c r="F265" s="239" t="s">
        <v>1718</v>
      </c>
      <c r="G265" s="237"/>
      <c r="H265" s="237"/>
      <c r="I265" s="240"/>
      <c r="J265" s="241">
        <f>BK265</f>
        <v>0</v>
      </c>
      <c r="K265" s="237"/>
      <c r="L265" s="242"/>
      <c r="M265" s="243"/>
      <c r="N265" s="244"/>
      <c r="O265" s="244"/>
      <c r="P265" s="245">
        <f>P266</f>
        <v>0</v>
      </c>
      <c r="Q265" s="244"/>
      <c r="R265" s="245">
        <f>R266</f>
        <v>0.1150545</v>
      </c>
      <c r="S265" s="244"/>
      <c r="T265" s="246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47" t="s">
        <v>281</v>
      </c>
      <c r="AT265" s="248" t="s">
        <v>81</v>
      </c>
      <c r="AU265" s="248" t="s">
        <v>82</v>
      </c>
      <c r="AY265" s="247" t="s">
        <v>198</v>
      </c>
      <c r="BK265" s="249">
        <f>BK266</f>
        <v>0</v>
      </c>
    </row>
    <row r="266" spans="1:63" s="12" customFormat="1" ht="22.8" customHeight="1">
      <c r="A266" s="12"/>
      <c r="B266" s="236"/>
      <c r="C266" s="237"/>
      <c r="D266" s="238" t="s">
        <v>81</v>
      </c>
      <c r="E266" s="318" t="s">
        <v>1719</v>
      </c>
      <c r="F266" s="318" t="s">
        <v>1720</v>
      </c>
      <c r="G266" s="237"/>
      <c r="H266" s="237"/>
      <c r="I266" s="240"/>
      <c r="J266" s="319">
        <f>BK266</f>
        <v>0</v>
      </c>
      <c r="K266" s="237"/>
      <c r="L266" s="242"/>
      <c r="M266" s="243"/>
      <c r="N266" s="244"/>
      <c r="O266" s="244"/>
      <c r="P266" s="245">
        <f>SUM(P267:P278)</f>
        <v>0</v>
      </c>
      <c r="Q266" s="244"/>
      <c r="R266" s="245">
        <f>SUM(R267:R278)</f>
        <v>0.1150545</v>
      </c>
      <c r="S266" s="244"/>
      <c r="T266" s="246">
        <f>SUM(T267:T278)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47" t="s">
        <v>281</v>
      </c>
      <c r="AT266" s="248" t="s">
        <v>81</v>
      </c>
      <c r="AU266" s="248" t="s">
        <v>90</v>
      </c>
      <c r="AY266" s="247" t="s">
        <v>198</v>
      </c>
      <c r="BK266" s="249">
        <f>SUM(BK267:BK278)</f>
        <v>0</v>
      </c>
    </row>
    <row r="267" spans="1:65" s="2" customFormat="1" ht="37.8" customHeight="1">
      <c r="A267" s="41"/>
      <c r="B267" s="42"/>
      <c r="C267" s="250" t="s">
        <v>686</v>
      </c>
      <c r="D267" s="250" t="s">
        <v>200</v>
      </c>
      <c r="E267" s="251" t="s">
        <v>1721</v>
      </c>
      <c r="F267" s="252" t="s">
        <v>1722</v>
      </c>
      <c r="G267" s="253" t="s">
        <v>219</v>
      </c>
      <c r="H267" s="254">
        <v>5.25</v>
      </c>
      <c r="I267" s="255"/>
      <c r="J267" s="256">
        <f>ROUND(I267*H267,2)</f>
        <v>0</v>
      </c>
      <c r="K267" s="257"/>
      <c r="L267" s="44"/>
      <c r="M267" s="258" t="s">
        <v>1</v>
      </c>
      <c r="N267" s="259" t="s">
        <v>47</v>
      </c>
      <c r="O267" s="94"/>
      <c r="P267" s="260">
        <f>O267*H267</f>
        <v>0</v>
      </c>
      <c r="Q267" s="260">
        <v>0</v>
      </c>
      <c r="R267" s="260">
        <f>Q267*H267</f>
        <v>0</v>
      </c>
      <c r="S267" s="260">
        <v>0</v>
      </c>
      <c r="T267" s="26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2" t="s">
        <v>1634</v>
      </c>
      <c r="AT267" s="262" t="s">
        <v>200</v>
      </c>
      <c r="AU267" s="262" t="s">
        <v>92</v>
      </c>
      <c r="AY267" s="18" t="s">
        <v>198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8" t="s">
        <v>90</v>
      </c>
      <c r="BK267" s="154">
        <f>ROUND(I267*H267,2)</f>
        <v>0</v>
      </c>
      <c r="BL267" s="18" t="s">
        <v>1634</v>
      </c>
      <c r="BM267" s="262" t="s">
        <v>1723</v>
      </c>
    </row>
    <row r="268" spans="1:51" s="13" customFormat="1" ht="12">
      <c r="A268" s="13"/>
      <c r="B268" s="263"/>
      <c r="C268" s="264"/>
      <c r="D268" s="265" t="s">
        <v>206</v>
      </c>
      <c r="E268" s="266" t="s">
        <v>1</v>
      </c>
      <c r="F268" s="267" t="s">
        <v>1724</v>
      </c>
      <c r="G268" s="264"/>
      <c r="H268" s="268">
        <v>5.25</v>
      </c>
      <c r="I268" s="269"/>
      <c r="J268" s="264"/>
      <c r="K268" s="264"/>
      <c r="L268" s="270"/>
      <c r="M268" s="271"/>
      <c r="N268" s="272"/>
      <c r="O268" s="272"/>
      <c r="P268" s="272"/>
      <c r="Q268" s="272"/>
      <c r="R268" s="272"/>
      <c r="S268" s="272"/>
      <c r="T268" s="27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74" t="s">
        <v>206</v>
      </c>
      <c r="AU268" s="274" t="s">
        <v>92</v>
      </c>
      <c r="AV268" s="13" t="s">
        <v>92</v>
      </c>
      <c r="AW268" s="13" t="s">
        <v>35</v>
      </c>
      <c r="AX268" s="13" t="s">
        <v>90</v>
      </c>
      <c r="AY268" s="274" t="s">
        <v>198</v>
      </c>
    </row>
    <row r="269" spans="1:65" s="2" customFormat="1" ht="24.15" customHeight="1">
      <c r="A269" s="41"/>
      <c r="B269" s="42"/>
      <c r="C269" s="275" t="s">
        <v>1725</v>
      </c>
      <c r="D269" s="275" t="s">
        <v>210</v>
      </c>
      <c r="E269" s="276" t="s">
        <v>1726</v>
      </c>
      <c r="F269" s="277" t="s">
        <v>1727</v>
      </c>
      <c r="G269" s="278" t="s">
        <v>219</v>
      </c>
      <c r="H269" s="279">
        <v>5.775</v>
      </c>
      <c r="I269" s="280"/>
      <c r="J269" s="281">
        <f>ROUND(I269*H269,2)</f>
        <v>0</v>
      </c>
      <c r="K269" s="282"/>
      <c r="L269" s="283"/>
      <c r="M269" s="284" t="s">
        <v>1</v>
      </c>
      <c r="N269" s="285" t="s">
        <v>47</v>
      </c>
      <c r="O269" s="94"/>
      <c r="P269" s="260">
        <f>O269*H269</f>
        <v>0</v>
      </c>
      <c r="Q269" s="260">
        <v>0.00082</v>
      </c>
      <c r="R269" s="260">
        <f>Q269*H269</f>
        <v>0.0047355</v>
      </c>
      <c r="S269" s="260">
        <v>0</v>
      </c>
      <c r="T269" s="261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2" t="s">
        <v>1250</v>
      </c>
      <c r="AT269" s="262" t="s">
        <v>210</v>
      </c>
      <c r="AU269" s="262" t="s">
        <v>92</v>
      </c>
      <c r="AY269" s="18" t="s">
        <v>198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90</v>
      </c>
      <c r="BK269" s="154">
        <f>ROUND(I269*H269,2)</f>
        <v>0</v>
      </c>
      <c r="BL269" s="18" t="s">
        <v>1634</v>
      </c>
      <c r="BM269" s="262" t="s">
        <v>1728</v>
      </c>
    </row>
    <row r="270" spans="1:51" s="13" customFormat="1" ht="12">
      <c r="A270" s="13"/>
      <c r="B270" s="263"/>
      <c r="C270" s="264"/>
      <c r="D270" s="265" t="s">
        <v>206</v>
      </c>
      <c r="E270" s="266" t="s">
        <v>1</v>
      </c>
      <c r="F270" s="267" t="s">
        <v>1729</v>
      </c>
      <c r="G270" s="264"/>
      <c r="H270" s="268">
        <v>5.25</v>
      </c>
      <c r="I270" s="269"/>
      <c r="J270" s="264"/>
      <c r="K270" s="264"/>
      <c r="L270" s="270"/>
      <c r="M270" s="271"/>
      <c r="N270" s="272"/>
      <c r="O270" s="272"/>
      <c r="P270" s="272"/>
      <c r="Q270" s="272"/>
      <c r="R270" s="272"/>
      <c r="S270" s="272"/>
      <c r="T270" s="27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4" t="s">
        <v>206</v>
      </c>
      <c r="AU270" s="274" t="s">
        <v>92</v>
      </c>
      <c r="AV270" s="13" t="s">
        <v>92</v>
      </c>
      <c r="AW270" s="13" t="s">
        <v>35</v>
      </c>
      <c r="AX270" s="13" t="s">
        <v>82</v>
      </c>
      <c r="AY270" s="274" t="s">
        <v>198</v>
      </c>
    </row>
    <row r="271" spans="1:51" s="13" customFormat="1" ht="12">
      <c r="A271" s="13"/>
      <c r="B271" s="263"/>
      <c r="C271" s="264"/>
      <c r="D271" s="265" t="s">
        <v>206</v>
      </c>
      <c r="E271" s="266" t="s">
        <v>1</v>
      </c>
      <c r="F271" s="267" t="s">
        <v>1730</v>
      </c>
      <c r="G271" s="264"/>
      <c r="H271" s="268">
        <v>5.775</v>
      </c>
      <c r="I271" s="269"/>
      <c r="J271" s="264"/>
      <c r="K271" s="264"/>
      <c r="L271" s="270"/>
      <c r="M271" s="271"/>
      <c r="N271" s="272"/>
      <c r="O271" s="272"/>
      <c r="P271" s="272"/>
      <c r="Q271" s="272"/>
      <c r="R271" s="272"/>
      <c r="S271" s="272"/>
      <c r="T271" s="27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4" t="s">
        <v>206</v>
      </c>
      <c r="AU271" s="274" t="s">
        <v>92</v>
      </c>
      <c r="AV271" s="13" t="s">
        <v>92</v>
      </c>
      <c r="AW271" s="13" t="s">
        <v>35</v>
      </c>
      <c r="AX271" s="13" t="s">
        <v>90</v>
      </c>
      <c r="AY271" s="274" t="s">
        <v>198</v>
      </c>
    </row>
    <row r="272" spans="1:65" s="2" customFormat="1" ht="33" customHeight="1">
      <c r="A272" s="41"/>
      <c r="B272" s="42"/>
      <c r="C272" s="250" t="s">
        <v>1731</v>
      </c>
      <c r="D272" s="250" t="s">
        <v>200</v>
      </c>
      <c r="E272" s="251" t="s">
        <v>1732</v>
      </c>
      <c r="F272" s="252" t="s">
        <v>1733</v>
      </c>
      <c r="G272" s="253" t="s">
        <v>219</v>
      </c>
      <c r="H272" s="254">
        <v>69.8</v>
      </c>
      <c r="I272" s="255"/>
      <c r="J272" s="256">
        <f>ROUND(I272*H272,2)</f>
        <v>0</v>
      </c>
      <c r="K272" s="257"/>
      <c r="L272" s="44"/>
      <c r="M272" s="258" t="s">
        <v>1</v>
      </c>
      <c r="N272" s="259" t="s">
        <v>47</v>
      </c>
      <c r="O272" s="94"/>
      <c r="P272" s="260">
        <f>O272*H272</f>
        <v>0</v>
      </c>
      <c r="Q272" s="260">
        <v>0</v>
      </c>
      <c r="R272" s="260">
        <f>Q272*H272</f>
        <v>0</v>
      </c>
      <c r="S272" s="260">
        <v>0</v>
      </c>
      <c r="T272" s="261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62" t="s">
        <v>1634</v>
      </c>
      <c r="AT272" s="262" t="s">
        <v>200</v>
      </c>
      <c r="AU272" s="262" t="s">
        <v>92</v>
      </c>
      <c r="AY272" s="18" t="s">
        <v>198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8" t="s">
        <v>90</v>
      </c>
      <c r="BK272" s="154">
        <f>ROUND(I272*H272,2)</f>
        <v>0</v>
      </c>
      <c r="BL272" s="18" t="s">
        <v>1634</v>
      </c>
      <c r="BM272" s="262" t="s">
        <v>1734</v>
      </c>
    </row>
    <row r="273" spans="1:51" s="13" customFormat="1" ht="12">
      <c r="A273" s="13"/>
      <c r="B273" s="263"/>
      <c r="C273" s="264"/>
      <c r="D273" s="265" t="s">
        <v>206</v>
      </c>
      <c r="E273" s="266" t="s">
        <v>1</v>
      </c>
      <c r="F273" s="267" t="s">
        <v>1735</v>
      </c>
      <c r="G273" s="264"/>
      <c r="H273" s="268">
        <v>69.8</v>
      </c>
      <c r="I273" s="269"/>
      <c r="J273" s="264"/>
      <c r="K273" s="264"/>
      <c r="L273" s="270"/>
      <c r="M273" s="271"/>
      <c r="N273" s="272"/>
      <c r="O273" s="272"/>
      <c r="P273" s="272"/>
      <c r="Q273" s="272"/>
      <c r="R273" s="272"/>
      <c r="S273" s="272"/>
      <c r="T273" s="27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4" t="s">
        <v>206</v>
      </c>
      <c r="AU273" s="274" t="s">
        <v>92</v>
      </c>
      <c r="AV273" s="13" t="s">
        <v>92</v>
      </c>
      <c r="AW273" s="13" t="s">
        <v>35</v>
      </c>
      <c r="AX273" s="13" t="s">
        <v>90</v>
      </c>
      <c r="AY273" s="274" t="s">
        <v>198</v>
      </c>
    </row>
    <row r="274" spans="1:65" s="2" customFormat="1" ht="24.15" customHeight="1">
      <c r="A274" s="41"/>
      <c r="B274" s="42"/>
      <c r="C274" s="275" t="s">
        <v>529</v>
      </c>
      <c r="D274" s="275" t="s">
        <v>210</v>
      </c>
      <c r="E274" s="276" t="s">
        <v>1736</v>
      </c>
      <c r="F274" s="277" t="s">
        <v>1737</v>
      </c>
      <c r="G274" s="278" t="s">
        <v>219</v>
      </c>
      <c r="H274" s="279">
        <v>76.78</v>
      </c>
      <c r="I274" s="280"/>
      <c r="J274" s="281">
        <f>ROUND(I274*H274,2)</f>
        <v>0</v>
      </c>
      <c r="K274" s="282"/>
      <c r="L274" s="283"/>
      <c r="M274" s="284" t="s">
        <v>1</v>
      </c>
      <c r="N274" s="285" t="s">
        <v>47</v>
      </c>
      <c r="O274" s="94"/>
      <c r="P274" s="260">
        <f>O274*H274</f>
        <v>0</v>
      </c>
      <c r="Q274" s="260">
        <v>0.00105</v>
      </c>
      <c r="R274" s="260">
        <f>Q274*H274</f>
        <v>0.080619</v>
      </c>
      <c r="S274" s="260">
        <v>0</v>
      </c>
      <c r="T274" s="261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62" t="s">
        <v>1250</v>
      </c>
      <c r="AT274" s="262" t="s">
        <v>210</v>
      </c>
      <c r="AU274" s="262" t="s">
        <v>92</v>
      </c>
      <c r="AY274" s="18" t="s">
        <v>198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8" t="s">
        <v>90</v>
      </c>
      <c r="BK274" s="154">
        <f>ROUND(I274*H274,2)</f>
        <v>0</v>
      </c>
      <c r="BL274" s="18" t="s">
        <v>1634</v>
      </c>
      <c r="BM274" s="262" t="s">
        <v>1738</v>
      </c>
    </row>
    <row r="275" spans="1:51" s="13" customFormat="1" ht="12">
      <c r="A275" s="13"/>
      <c r="B275" s="263"/>
      <c r="C275" s="264"/>
      <c r="D275" s="265" t="s">
        <v>206</v>
      </c>
      <c r="E275" s="266" t="s">
        <v>1</v>
      </c>
      <c r="F275" s="267" t="s">
        <v>1739</v>
      </c>
      <c r="G275" s="264"/>
      <c r="H275" s="268">
        <v>76.78</v>
      </c>
      <c r="I275" s="269"/>
      <c r="J275" s="264"/>
      <c r="K275" s="264"/>
      <c r="L275" s="270"/>
      <c r="M275" s="271"/>
      <c r="N275" s="272"/>
      <c r="O275" s="272"/>
      <c r="P275" s="272"/>
      <c r="Q275" s="272"/>
      <c r="R275" s="272"/>
      <c r="S275" s="272"/>
      <c r="T275" s="27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4" t="s">
        <v>206</v>
      </c>
      <c r="AU275" s="274" t="s">
        <v>92</v>
      </c>
      <c r="AV275" s="13" t="s">
        <v>92</v>
      </c>
      <c r="AW275" s="13" t="s">
        <v>35</v>
      </c>
      <c r="AX275" s="13" t="s">
        <v>90</v>
      </c>
      <c r="AY275" s="274" t="s">
        <v>198</v>
      </c>
    </row>
    <row r="276" spans="1:65" s="2" customFormat="1" ht="24.15" customHeight="1">
      <c r="A276" s="41"/>
      <c r="B276" s="42"/>
      <c r="C276" s="275" t="s">
        <v>1740</v>
      </c>
      <c r="D276" s="275" t="s">
        <v>210</v>
      </c>
      <c r="E276" s="276" t="s">
        <v>1741</v>
      </c>
      <c r="F276" s="277" t="s">
        <v>1742</v>
      </c>
      <c r="G276" s="278" t="s">
        <v>877</v>
      </c>
      <c r="H276" s="279">
        <v>4</v>
      </c>
      <c r="I276" s="280"/>
      <c r="J276" s="281">
        <f>ROUND(I276*H276,2)</f>
        <v>0</v>
      </c>
      <c r="K276" s="282"/>
      <c r="L276" s="283"/>
      <c r="M276" s="284" t="s">
        <v>1</v>
      </c>
      <c r="N276" s="285" t="s">
        <v>47</v>
      </c>
      <c r="O276" s="94"/>
      <c r="P276" s="260">
        <f>O276*H276</f>
        <v>0</v>
      </c>
      <c r="Q276" s="260">
        <v>0.0023</v>
      </c>
      <c r="R276" s="260">
        <f>Q276*H276</f>
        <v>0.0092</v>
      </c>
      <c r="S276" s="260">
        <v>0</v>
      </c>
      <c r="T276" s="261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2" t="s">
        <v>1250</v>
      </c>
      <c r="AT276" s="262" t="s">
        <v>210</v>
      </c>
      <c r="AU276" s="262" t="s">
        <v>92</v>
      </c>
      <c r="AY276" s="18" t="s">
        <v>198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8" t="s">
        <v>90</v>
      </c>
      <c r="BK276" s="154">
        <f>ROUND(I276*H276,2)</f>
        <v>0</v>
      </c>
      <c r="BL276" s="18" t="s">
        <v>1634</v>
      </c>
      <c r="BM276" s="262" t="s">
        <v>1743</v>
      </c>
    </row>
    <row r="277" spans="1:65" s="2" customFormat="1" ht="16.5" customHeight="1">
      <c r="A277" s="41"/>
      <c r="B277" s="42"/>
      <c r="C277" s="250" t="s">
        <v>1744</v>
      </c>
      <c r="D277" s="250" t="s">
        <v>200</v>
      </c>
      <c r="E277" s="251" t="s">
        <v>1745</v>
      </c>
      <c r="F277" s="252" t="s">
        <v>1746</v>
      </c>
      <c r="G277" s="253" t="s">
        <v>363</v>
      </c>
      <c r="H277" s="254">
        <v>7</v>
      </c>
      <c r="I277" s="255"/>
      <c r="J277" s="256">
        <f>ROUND(I277*H277,2)</f>
        <v>0</v>
      </c>
      <c r="K277" s="257"/>
      <c r="L277" s="44"/>
      <c r="M277" s="258" t="s">
        <v>1</v>
      </c>
      <c r="N277" s="259" t="s">
        <v>47</v>
      </c>
      <c r="O277" s="94"/>
      <c r="P277" s="260">
        <f>O277*H277</f>
        <v>0</v>
      </c>
      <c r="Q277" s="260">
        <v>0</v>
      </c>
      <c r="R277" s="260">
        <f>Q277*H277</f>
        <v>0</v>
      </c>
      <c r="S277" s="260">
        <v>0</v>
      </c>
      <c r="T277" s="261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2" t="s">
        <v>1634</v>
      </c>
      <c r="AT277" s="262" t="s">
        <v>200</v>
      </c>
      <c r="AU277" s="262" t="s">
        <v>92</v>
      </c>
      <c r="AY277" s="18" t="s">
        <v>198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90</v>
      </c>
      <c r="BK277" s="154">
        <f>ROUND(I277*H277,2)</f>
        <v>0</v>
      </c>
      <c r="BL277" s="18" t="s">
        <v>1634</v>
      </c>
      <c r="BM277" s="262" t="s">
        <v>1747</v>
      </c>
    </row>
    <row r="278" spans="1:65" s="2" customFormat="1" ht="16.5" customHeight="1">
      <c r="A278" s="41"/>
      <c r="B278" s="42"/>
      <c r="C278" s="275" t="s">
        <v>1748</v>
      </c>
      <c r="D278" s="275" t="s">
        <v>210</v>
      </c>
      <c r="E278" s="276" t="s">
        <v>1749</v>
      </c>
      <c r="F278" s="277" t="s">
        <v>1750</v>
      </c>
      <c r="G278" s="278" t="s">
        <v>363</v>
      </c>
      <c r="H278" s="279">
        <v>1</v>
      </c>
      <c r="I278" s="280"/>
      <c r="J278" s="281">
        <f>ROUND(I278*H278,2)</f>
        <v>0</v>
      </c>
      <c r="K278" s="282"/>
      <c r="L278" s="283"/>
      <c r="M278" s="326" t="s">
        <v>1</v>
      </c>
      <c r="N278" s="327" t="s">
        <v>47</v>
      </c>
      <c r="O278" s="323"/>
      <c r="P278" s="324">
        <f>O278*H278</f>
        <v>0</v>
      </c>
      <c r="Q278" s="324">
        <v>0.0205</v>
      </c>
      <c r="R278" s="324">
        <f>Q278*H278</f>
        <v>0.0205</v>
      </c>
      <c r="S278" s="324">
        <v>0</v>
      </c>
      <c r="T278" s="3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62" t="s">
        <v>1250</v>
      </c>
      <c r="AT278" s="262" t="s">
        <v>210</v>
      </c>
      <c r="AU278" s="262" t="s">
        <v>92</v>
      </c>
      <c r="AY278" s="18" t="s">
        <v>198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8" t="s">
        <v>90</v>
      </c>
      <c r="BK278" s="154">
        <f>ROUND(I278*H278,2)</f>
        <v>0</v>
      </c>
      <c r="BL278" s="18" t="s">
        <v>1634</v>
      </c>
      <c r="BM278" s="262" t="s">
        <v>1751</v>
      </c>
    </row>
    <row r="279" spans="1:31" s="2" customFormat="1" ht="6.95" customHeight="1">
      <c r="A279" s="41"/>
      <c r="B279" s="69"/>
      <c r="C279" s="70"/>
      <c r="D279" s="70"/>
      <c r="E279" s="70"/>
      <c r="F279" s="70"/>
      <c r="G279" s="70"/>
      <c r="H279" s="70"/>
      <c r="I279" s="70"/>
      <c r="J279" s="70"/>
      <c r="K279" s="70"/>
      <c r="L279" s="44"/>
      <c r="M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</row>
  </sheetData>
  <sheetProtection password="CC35" sheet="1" objects="1" scenarios="1" formatColumns="0" formatRows="0" autoFilter="0"/>
  <autoFilter ref="C138:K278"/>
  <mergeCells count="14">
    <mergeCell ref="E7:H7"/>
    <mergeCell ref="E9:H9"/>
    <mergeCell ref="E18:H18"/>
    <mergeCell ref="E27:H27"/>
    <mergeCell ref="E85:H85"/>
    <mergeCell ref="E87:H87"/>
    <mergeCell ref="D113:F113"/>
    <mergeCell ref="D114:F114"/>
    <mergeCell ref="D115:F115"/>
    <mergeCell ref="D116:F116"/>
    <mergeCell ref="D117:F11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149</v>
      </c>
      <c r="L8" s="21"/>
    </row>
    <row r="9" spans="1:31" s="2" customFormat="1" ht="16.5" customHeight="1">
      <c r="A9" s="41"/>
      <c r="B9" s="44"/>
      <c r="C9" s="41"/>
      <c r="D9" s="41"/>
      <c r="E9" s="167" t="s">
        <v>1752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1753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1754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1755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1756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1757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1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1758</v>
      </c>
      <c r="F23" s="41"/>
      <c r="G23" s="41"/>
      <c r="H23" s="41"/>
      <c r="I23" s="166" t="s">
        <v>28</v>
      </c>
      <c r="J23" s="144" t="s">
        <v>1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1759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151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142</v>
      </c>
      <c r="E33" s="41"/>
      <c r="F33" s="41"/>
      <c r="G33" s="41"/>
      <c r="H33" s="41"/>
      <c r="I33" s="41"/>
      <c r="J33" s="175">
        <f>J108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ROUND((SUM(BE108:BE115)+SUM(BE137:BE203)),2)</f>
        <v>0</v>
      </c>
      <c r="G37" s="41"/>
      <c r="H37" s="41"/>
      <c r="I37" s="182">
        <v>0.21</v>
      </c>
      <c r="J37" s="181">
        <f>ROUND(((SUM(BE108:BE115)+SUM(BE137:BE203))*I37),2)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ROUND((SUM(BF108:BF115)+SUM(BF137:BF203)),2)</f>
        <v>0</v>
      </c>
      <c r="G38" s="41"/>
      <c r="H38" s="41"/>
      <c r="I38" s="182">
        <v>0.15</v>
      </c>
      <c r="J38" s="181">
        <f>ROUND(((SUM(BF108:BF115)+SUM(BF137:BF203))*I38),2)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ROUND((SUM(BG108:BG115)+SUM(BG137:BG203)),2)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ROUND((SUM(BH108:BH115)+SUM(BH137:BH203)),2)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ROUND((SUM(BI108:BI115)+SUM(BI137:BI203)),2)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1752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1753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10 - ÚT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>Ostrov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3" t="s">
        <v>24</v>
      </c>
      <c r="D93" s="43"/>
      <c r="E93" s="43"/>
      <c r="F93" s="28" t="str">
        <f>E17</f>
        <v>SPŠ Ostrov</v>
      </c>
      <c r="G93" s="43"/>
      <c r="H93" s="43"/>
      <c r="I93" s="33" t="s">
        <v>31</v>
      </c>
      <c r="J93" s="37" t="str">
        <f>E23</f>
        <v>Stejskal Pavel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>Milan Hájek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153</v>
      </c>
      <c r="D96" s="160"/>
      <c r="E96" s="160"/>
      <c r="F96" s="160"/>
      <c r="G96" s="160"/>
      <c r="H96" s="160"/>
      <c r="I96" s="160"/>
      <c r="J96" s="203" t="s">
        <v>154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155</v>
      </c>
      <c r="D98" s="43"/>
      <c r="E98" s="43"/>
      <c r="F98" s="43"/>
      <c r="G98" s="43"/>
      <c r="H98" s="43"/>
      <c r="I98" s="43"/>
      <c r="J98" s="113">
        <f>J137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156</v>
      </c>
    </row>
    <row r="99" spans="1:31" s="9" customFormat="1" ht="24.95" customHeight="1">
      <c r="A99" s="9"/>
      <c r="B99" s="205"/>
      <c r="C99" s="206"/>
      <c r="D99" s="207" t="s">
        <v>167</v>
      </c>
      <c r="E99" s="208"/>
      <c r="F99" s="208"/>
      <c r="G99" s="208"/>
      <c r="H99" s="208"/>
      <c r="I99" s="208"/>
      <c r="J99" s="209">
        <f>J138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170</v>
      </c>
      <c r="E100" s="213"/>
      <c r="F100" s="213"/>
      <c r="G100" s="213"/>
      <c r="H100" s="213"/>
      <c r="I100" s="213"/>
      <c r="J100" s="214">
        <f>J139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1760</v>
      </c>
      <c r="E101" s="213"/>
      <c r="F101" s="213"/>
      <c r="G101" s="213"/>
      <c r="H101" s="213"/>
      <c r="I101" s="213"/>
      <c r="J101" s="214">
        <f>J150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1761</v>
      </c>
      <c r="E102" s="213"/>
      <c r="F102" s="213"/>
      <c r="G102" s="213"/>
      <c r="H102" s="213"/>
      <c r="I102" s="213"/>
      <c r="J102" s="214">
        <f>J162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1762</v>
      </c>
      <c r="E103" s="213"/>
      <c r="F103" s="213"/>
      <c r="G103" s="213"/>
      <c r="H103" s="213"/>
      <c r="I103" s="213"/>
      <c r="J103" s="214">
        <f>J171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1763</v>
      </c>
      <c r="E104" s="213"/>
      <c r="F104" s="213"/>
      <c r="G104" s="213"/>
      <c r="H104" s="213"/>
      <c r="I104" s="213"/>
      <c r="J104" s="214">
        <f>J185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5"/>
      <c r="C105" s="206"/>
      <c r="D105" s="207" t="s">
        <v>1764</v>
      </c>
      <c r="E105" s="208"/>
      <c r="F105" s="208"/>
      <c r="G105" s="208"/>
      <c r="H105" s="208"/>
      <c r="I105" s="208"/>
      <c r="J105" s="209">
        <f>J201</f>
        <v>0</v>
      </c>
      <c r="K105" s="206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4" t="s">
        <v>176</v>
      </c>
      <c r="D108" s="43"/>
      <c r="E108" s="43"/>
      <c r="F108" s="43"/>
      <c r="G108" s="43"/>
      <c r="H108" s="43"/>
      <c r="I108" s="43"/>
      <c r="J108" s="216">
        <f>ROUND(J109+J110+J111+J112+J113+J114,2)</f>
        <v>0</v>
      </c>
      <c r="K108" s="43"/>
      <c r="L108" s="66"/>
      <c r="N108" s="217" t="s">
        <v>46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5" t="s">
        <v>177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137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178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137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179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180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137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181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137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0" t="s">
        <v>182</v>
      </c>
      <c r="E114" s="43"/>
      <c r="F114" s="43"/>
      <c r="G114" s="43"/>
      <c r="H114" s="43"/>
      <c r="I114" s="43"/>
      <c r="J114" s="151">
        <f>ROUND(J32*T114,2)</f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183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147</v>
      </c>
      <c r="D116" s="160"/>
      <c r="E116" s="160"/>
      <c r="F116" s="160"/>
      <c r="G116" s="160"/>
      <c r="H116" s="160"/>
      <c r="I116" s="160"/>
      <c r="J116" s="161">
        <f>ROUND(J98+J108,2)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184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AUTO DÍLNY SPŠ OSTROV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149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1" t="s">
        <v>1752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1753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E11</f>
        <v>10 - ÚT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F14</f>
        <v>Ostrov</v>
      </c>
      <c r="G131" s="43"/>
      <c r="H131" s="43"/>
      <c r="I131" s="33" t="s">
        <v>22</v>
      </c>
      <c r="J131" s="82" t="str">
        <f>IF(J14="","",J14)</f>
        <v>11. 7. 2023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5.15" customHeight="1">
      <c r="A133" s="41"/>
      <c r="B133" s="42"/>
      <c r="C133" s="33" t="s">
        <v>24</v>
      </c>
      <c r="D133" s="43"/>
      <c r="E133" s="43"/>
      <c r="F133" s="28" t="str">
        <f>E17</f>
        <v>SPŠ Ostrov</v>
      </c>
      <c r="G133" s="43"/>
      <c r="H133" s="43"/>
      <c r="I133" s="33" t="s">
        <v>31</v>
      </c>
      <c r="J133" s="37" t="str">
        <f>E23</f>
        <v>Stejskal Pavel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IF(E20="","",E20)</f>
        <v>Vyplň údaj</v>
      </c>
      <c r="G134" s="43"/>
      <c r="H134" s="43"/>
      <c r="I134" s="33" t="s">
        <v>36</v>
      </c>
      <c r="J134" s="37" t="str">
        <f>E26</f>
        <v>Milan Hájek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4"/>
      <c r="B136" s="225"/>
      <c r="C136" s="226" t="s">
        <v>185</v>
      </c>
      <c r="D136" s="227" t="s">
        <v>67</v>
      </c>
      <c r="E136" s="227" t="s">
        <v>63</v>
      </c>
      <c r="F136" s="227" t="s">
        <v>64</v>
      </c>
      <c r="G136" s="227" t="s">
        <v>186</v>
      </c>
      <c r="H136" s="227" t="s">
        <v>187</v>
      </c>
      <c r="I136" s="227" t="s">
        <v>188</v>
      </c>
      <c r="J136" s="228" t="s">
        <v>154</v>
      </c>
      <c r="K136" s="229" t="s">
        <v>189</v>
      </c>
      <c r="L136" s="230"/>
      <c r="M136" s="103" t="s">
        <v>1</v>
      </c>
      <c r="N136" s="104" t="s">
        <v>46</v>
      </c>
      <c r="O136" s="104" t="s">
        <v>190</v>
      </c>
      <c r="P136" s="104" t="s">
        <v>191</v>
      </c>
      <c r="Q136" s="104" t="s">
        <v>192</v>
      </c>
      <c r="R136" s="104" t="s">
        <v>193</v>
      </c>
      <c r="S136" s="104" t="s">
        <v>194</v>
      </c>
      <c r="T136" s="105" t="s">
        <v>195</v>
      </c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</row>
    <row r="137" spans="1:63" s="2" customFormat="1" ht="22.8" customHeight="1">
      <c r="A137" s="41"/>
      <c r="B137" s="42"/>
      <c r="C137" s="110" t="s">
        <v>196</v>
      </c>
      <c r="D137" s="43"/>
      <c r="E137" s="43"/>
      <c r="F137" s="43"/>
      <c r="G137" s="43"/>
      <c r="H137" s="43"/>
      <c r="I137" s="43"/>
      <c r="J137" s="231">
        <f>BK137</f>
        <v>0</v>
      </c>
      <c r="K137" s="43"/>
      <c r="L137" s="44"/>
      <c r="M137" s="106"/>
      <c r="N137" s="232"/>
      <c r="O137" s="107"/>
      <c r="P137" s="233">
        <f>P138+P201</f>
        <v>0</v>
      </c>
      <c r="Q137" s="107"/>
      <c r="R137" s="233">
        <f>R138+R201</f>
        <v>1.667331</v>
      </c>
      <c r="S137" s="107"/>
      <c r="T137" s="234">
        <f>T138+T201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81</v>
      </c>
      <c r="AU137" s="18" t="s">
        <v>156</v>
      </c>
      <c r="BK137" s="235">
        <f>BK138+BK201</f>
        <v>0</v>
      </c>
    </row>
    <row r="138" spans="1:63" s="12" customFormat="1" ht="25.9" customHeight="1">
      <c r="A138" s="12"/>
      <c r="B138" s="236"/>
      <c r="C138" s="237"/>
      <c r="D138" s="238" t="s">
        <v>81</v>
      </c>
      <c r="E138" s="239" t="s">
        <v>963</v>
      </c>
      <c r="F138" s="239" t="s">
        <v>964</v>
      </c>
      <c r="G138" s="237"/>
      <c r="H138" s="237"/>
      <c r="I138" s="240"/>
      <c r="J138" s="241">
        <f>BK138</f>
        <v>0</v>
      </c>
      <c r="K138" s="237"/>
      <c r="L138" s="242"/>
      <c r="M138" s="243"/>
      <c r="N138" s="244"/>
      <c r="O138" s="244"/>
      <c r="P138" s="245">
        <f>P139+P150+P162+P171+P185</f>
        <v>0</v>
      </c>
      <c r="Q138" s="244"/>
      <c r="R138" s="245">
        <f>R139+R150+R162+R171+R185</f>
        <v>1.667331</v>
      </c>
      <c r="S138" s="244"/>
      <c r="T138" s="246">
        <f>T139+T150+T162+T171+T185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7" t="s">
        <v>92</v>
      </c>
      <c r="AT138" s="248" t="s">
        <v>81</v>
      </c>
      <c r="AU138" s="248" t="s">
        <v>82</v>
      </c>
      <c r="AY138" s="247" t="s">
        <v>198</v>
      </c>
      <c r="BK138" s="249">
        <f>BK139+BK150+BK162+BK171+BK185</f>
        <v>0</v>
      </c>
    </row>
    <row r="139" spans="1:63" s="12" customFormat="1" ht="22.8" customHeight="1">
      <c r="A139" s="12"/>
      <c r="B139" s="236"/>
      <c r="C139" s="237"/>
      <c r="D139" s="238" t="s">
        <v>81</v>
      </c>
      <c r="E139" s="318" t="s">
        <v>1051</v>
      </c>
      <c r="F139" s="318" t="s">
        <v>1052</v>
      </c>
      <c r="G139" s="237"/>
      <c r="H139" s="237"/>
      <c r="I139" s="240"/>
      <c r="J139" s="319">
        <f>BK139</f>
        <v>0</v>
      </c>
      <c r="K139" s="237"/>
      <c r="L139" s="242"/>
      <c r="M139" s="243"/>
      <c r="N139" s="244"/>
      <c r="O139" s="244"/>
      <c r="P139" s="245">
        <f>SUM(P140:P149)</f>
        <v>0</v>
      </c>
      <c r="Q139" s="244"/>
      <c r="R139" s="245">
        <f>SUM(R140:R149)</f>
        <v>0.015203999999999999</v>
      </c>
      <c r="S139" s="244"/>
      <c r="T139" s="246">
        <f>SUM(T140:T149)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7" t="s">
        <v>92</v>
      </c>
      <c r="AT139" s="248" t="s">
        <v>81</v>
      </c>
      <c r="AU139" s="248" t="s">
        <v>90</v>
      </c>
      <c r="AY139" s="247" t="s">
        <v>198</v>
      </c>
      <c r="BK139" s="249">
        <f>SUM(BK140:BK149)</f>
        <v>0</v>
      </c>
    </row>
    <row r="140" spans="1:65" s="2" customFormat="1" ht="24.15" customHeight="1">
      <c r="A140" s="41"/>
      <c r="B140" s="42"/>
      <c r="C140" s="250" t="s">
        <v>90</v>
      </c>
      <c r="D140" s="250" t="s">
        <v>200</v>
      </c>
      <c r="E140" s="251" t="s">
        <v>1525</v>
      </c>
      <c r="F140" s="252" t="s">
        <v>1526</v>
      </c>
      <c r="G140" s="253" t="s">
        <v>219</v>
      </c>
      <c r="H140" s="254">
        <v>50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373</v>
      </c>
      <c r="AT140" s="262" t="s">
        <v>200</v>
      </c>
      <c r="AU140" s="262" t="s">
        <v>92</v>
      </c>
      <c r="AY140" s="18" t="s">
        <v>198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373</v>
      </c>
      <c r="BM140" s="262" t="s">
        <v>1765</v>
      </c>
    </row>
    <row r="141" spans="1:65" s="2" customFormat="1" ht="24.15" customHeight="1">
      <c r="A141" s="41"/>
      <c r="B141" s="42"/>
      <c r="C141" s="275" t="s">
        <v>92</v>
      </c>
      <c r="D141" s="275" t="s">
        <v>210</v>
      </c>
      <c r="E141" s="276" t="s">
        <v>1766</v>
      </c>
      <c r="F141" s="277" t="s">
        <v>1767</v>
      </c>
      <c r="G141" s="278" t="s">
        <v>219</v>
      </c>
      <c r="H141" s="279">
        <v>10.5</v>
      </c>
      <c r="I141" s="280"/>
      <c r="J141" s="281">
        <f>ROUND(I141*H141,2)</f>
        <v>0</v>
      </c>
      <c r="K141" s="282"/>
      <c r="L141" s="283"/>
      <c r="M141" s="284" t="s">
        <v>1</v>
      </c>
      <c r="N141" s="285" t="s">
        <v>47</v>
      </c>
      <c r="O141" s="94"/>
      <c r="P141" s="260">
        <f>O141*H141</f>
        <v>0</v>
      </c>
      <c r="Q141" s="260">
        <v>0.00027</v>
      </c>
      <c r="R141" s="260">
        <f>Q141*H141</f>
        <v>0.002835</v>
      </c>
      <c r="S141" s="260">
        <v>0</v>
      </c>
      <c r="T141" s="261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2" t="s">
        <v>788</v>
      </c>
      <c r="AT141" s="262" t="s">
        <v>210</v>
      </c>
      <c r="AU141" s="262" t="s">
        <v>92</v>
      </c>
      <c r="AY141" s="18" t="s">
        <v>198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90</v>
      </c>
      <c r="BK141" s="154">
        <f>ROUND(I141*H141,2)</f>
        <v>0</v>
      </c>
      <c r="BL141" s="18" t="s">
        <v>373</v>
      </c>
      <c r="BM141" s="262" t="s">
        <v>1768</v>
      </c>
    </row>
    <row r="142" spans="1:51" s="13" customFormat="1" ht="12">
      <c r="A142" s="13"/>
      <c r="B142" s="263"/>
      <c r="C142" s="264"/>
      <c r="D142" s="265" t="s">
        <v>206</v>
      </c>
      <c r="E142" s="266" t="s">
        <v>1</v>
      </c>
      <c r="F142" s="267" t="s">
        <v>1769</v>
      </c>
      <c r="G142" s="264"/>
      <c r="H142" s="268">
        <v>10.5</v>
      </c>
      <c r="I142" s="269"/>
      <c r="J142" s="264"/>
      <c r="K142" s="264"/>
      <c r="L142" s="270"/>
      <c r="M142" s="271"/>
      <c r="N142" s="272"/>
      <c r="O142" s="272"/>
      <c r="P142" s="272"/>
      <c r="Q142" s="272"/>
      <c r="R142" s="272"/>
      <c r="S142" s="272"/>
      <c r="T142" s="27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4" t="s">
        <v>206</v>
      </c>
      <c r="AU142" s="274" t="s">
        <v>92</v>
      </c>
      <c r="AV142" s="13" t="s">
        <v>92</v>
      </c>
      <c r="AW142" s="13" t="s">
        <v>35</v>
      </c>
      <c r="AX142" s="13" t="s">
        <v>90</v>
      </c>
      <c r="AY142" s="274" t="s">
        <v>198</v>
      </c>
    </row>
    <row r="143" spans="1:65" s="2" customFormat="1" ht="21.75" customHeight="1">
      <c r="A143" s="41"/>
      <c r="B143" s="42"/>
      <c r="C143" s="275" t="s">
        <v>281</v>
      </c>
      <c r="D143" s="275" t="s">
        <v>210</v>
      </c>
      <c r="E143" s="276" t="s">
        <v>1770</v>
      </c>
      <c r="F143" s="277" t="s">
        <v>1771</v>
      </c>
      <c r="G143" s="278" t="s">
        <v>219</v>
      </c>
      <c r="H143" s="279">
        <v>6.3</v>
      </c>
      <c r="I143" s="280"/>
      <c r="J143" s="281">
        <f>ROUND(I143*H143,2)</f>
        <v>0</v>
      </c>
      <c r="K143" s="282"/>
      <c r="L143" s="283"/>
      <c r="M143" s="284" t="s">
        <v>1</v>
      </c>
      <c r="N143" s="285" t="s">
        <v>47</v>
      </c>
      <c r="O143" s="94"/>
      <c r="P143" s="260">
        <f>O143*H143</f>
        <v>0</v>
      </c>
      <c r="Q143" s="260">
        <v>0.0002</v>
      </c>
      <c r="R143" s="260">
        <f>Q143*H143</f>
        <v>0.00126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788</v>
      </c>
      <c r="AT143" s="262" t="s">
        <v>210</v>
      </c>
      <c r="AU143" s="262" t="s">
        <v>92</v>
      </c>
      <c r="AY143" s="18" t="s">
        <v>198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373</v>
      </c>
      <c r="BM143" s="262" t="s">
        <v>1772</v>
      </c>
    </row>
    <row r="144" spans="1:51" s="13" customFormat="1" ht="12">
      <c r="A144" s="13"/>
      <c r="B144" s="263"/>
      <c r="C144" s="264"/>
      <c r="D144" s="265" t="s">
        <v>206</v>
      </c>
      <c r="E144" s="266" t="s">
        <v>1</v>
      </c>
      <c r="F144" s="267" t="s">
        <v>1773</v>
      </c>
      <c r="G144" s="264"/>
      <c r="H144" s="268">
        <v>6.3</v>
      </c>
      <c r="I144" s="269"/>
      <c r="J144" s="264"/>
      <c r="K144" s="264"/>
      <c r="L144" s="270"/>
      <c r="M144" s="271"/>
      <c r="N144" s="272"/>
      <c r="O144" s="272"/>
      <c r="P144" s="272"/>
      <c r="Q144" s="272"/>
      <c r="R144" s="272"/>
      <c r="S144" s="272"/>
      <c r="T144" s="27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4" t="s">
        <v>206</v>
      </c>
      <c r="AU144" s="274" t="s">
        <v>92</v>
      </c>
      <c r="AV144" s="13" t="s">
        <v>92</v>
      </c>
      <c r="AW144" s="13" t="s">
        <v>35</v>
      </c>
      <c r="AX144" s="13" t="s">
        <v>90</v>
      </c>
      <c r="AY144" s="274" t="s">
        <v>198</v>
      </c>
    </row>
    <row r="145" spans="1:65" s="2" customFormat="1" ht="24.15" customHeight="1">
      <c r="A145" s="41"/>
      <c r="B145" s="42"/>
      <c r="C145" s="275" t="s">
        <v>204</v>
      </c>
      <c r="D145" s="275" t="s">
        <v>210</v>
      </c>
      <c r="E145" s="276" t="s">
        <v>1774</v>
      </c>
      <c r="F145" s="277" t="s">
        <v>1775</v>
      </c>
      <c r="G145" s="278" t="s">
        <v>219</v>
      </c>
      <c r="H145" s="279">
        <v>10.5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47</v>
      </c>
      <c r="O145" s="94"/>
      <c r="P145" s="260">
        <f>O145*H145</f>
        <v>0</v>
      </c>
      <c r="Q145" s="260">
        <v>0.00029</v>
      </c>
      <c r="R145" s="260">
        <f>Q145*H145</f>
        <v>0.003045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788</v>
      </c>
      <c r="AT145" s="262" t="s">
        <v>210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373</v>
      </c>
      <c r="BM145" s="262" t="s">
        <v>1776</v>
      </c>
    </row>
    <row r="146" spans="1:51" s="13" customFormat="1" ht="12">
      <c r="A146" s="13"/>
      <c r="B146" s="263"/>
      <c r="C146" s="264"/>
      <c r="D146" s="265" t="s">
        <v>206</v>
      </c>
      <c r="E146" s="266" t="s">
        <v>1</v>
      </c>
      <c r="F146" s="267" t="s">
        <v>1769</v>
      </c>
      <c r="G146" s="264"/>
      <c r="H146" s="268">
        <v>10.5</v>
      </c>
      <c r="I146" s="269"/>
      <c r="J146" s="264"/>
      <c r="K146" s="264"/>
      <c r="L146" s="270"/>
      <c r="M146" s="271"/>
      <c r="N146" s="272"/>
      <c r="O146" s="272"/>
      <c r="P146" s="272"/>
      <c r="Q146" s="272"/>
      <c r="R146" s="272"/>
      <c r="S146" s="272"/>
      <c r="T146" s="27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4" t="s">
        <v>206</v>
      </c>
      <c r="AU146" s="274" t="s">
        <v>92</v>
      </c>
      <c r="AV146" s="13" t="s">
        <v>92</v>
      </c>
      <c r="AW146" s="13" t="s">
        <v>35</v>
      </c>
      <c r="AX146" s="13" t="s">
        <v>90</v>
      </c>
      <c r="AY146" s="274" t="s">
        <v>198</v>
      </c>
    </row>
    <row r="147" spans="1:65" s="2" customFormat="1" ht="24.15" customHeight="1">
      <c r="A147" s="41"/>
      <c r="B147" s="42"/>
      <c r="C147" s="275" t="s">
        <v>585</v>
      </c>
      <c r="D147" s="275" t="s">
        <v>210</v>
      </c>
      <c r="E147" s="276" t="s">
        <v>1777</v>
      </c>
      <c r="F147" s="277" t="s">
        <v>1778</v>
      </c>
      <c r="G147" s="278" t="s">
        <v>219</v>
      </c>
      <c r="H147" s="279">
        <v>25.2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47</v>
      </c>
      <c r="O147" s="94"/>
      <c r="P147" s="260">
        <f>O147*H147</f>
        <v>0</v>
      </c>
      <c r="Q147" s="260">
        <v>0.00032</v>
      </c>
      <c r="R147" s="260">
        <f>Q147*H147</f>
        <v>0.008064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788</v>
      </c>
      <c r="AT147" s="262" t="s">
        <v>210</v>
      </c>
      <c r="AU147" s="262" t="s">
        <v>92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373</v>
      </c>
      <c r="BM147" s="262" t="s">
        <v>1779</v>
      </c>
    </row>
    <row r="148" spans="1:51" s="13" customFormat="1" ht="12">
      <c r="A148" s="13"/>
      <c r="B148" s="263"/>
      <c r="C148" s="264"/>
      <c r="D148" s="265" t="s">
        <v>206</v>
      </c>
      <c r="E148" s="266" t="s">
        <v>1</v>
      </c>
      <c r="F148" s="267" t="s">
        <v>1780</v>
      </c>
      <c r="G148" s="264"/>
      <c r="H148" s="268">
        <v>25.2</v>
      </c>
      <c r="I148" s="269"/>
      <c r="J148" s="264"/>
      <c r="K148" s="264"/>
      <c r="L148" s="270"/>
      <c r="M148" s="271"/>
      <c r="N148" s="272"/>
      <c r="O148" s="272"/>
      <c r="P148" s="272"/>
      <c r="Q148" s="272"/>
      <c r="R148" s="272"/>
      <c r="S148" s="272"/>
      <c r="T148" s="27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4" t="s">
        <v>206</v>
      </c>
      <c r="AU148" s="274" t="s">
        <v>92</v>
      </c>
      <c r="AV148" s="13" t="s">
        <v>92</v>
      </c>
      <c r="AW148" s="13" t="s">
        <v>35</v>
      </c>
      <c r="AX148" s="13" t="s">
        <v>90</v>
      </c>
      <c r="AY148" s="274" t="s">
        <v>198</v>
      </c>
    </row>
    <row r="149" spans="1:65" s="2" customFormat="1" ht="24.15" customHeight="1">
      <c r="A149" s="41"/>
      <c r="B149" s="42"/>
      <c r="C149" s="250" t="s">
        <v>657</v>
      </c>
      <c r="D149" s="250" t="s">
        <v>200</v>
      </c>
      <c r="E149" s="251" t="s">
        <v>1781</v>
      </c>
      <c r="F149" s="252" t="s">
        <v>1782</v>
      </c>
      <c r="G149" s="253" t="s">
        <v>886</v>
      </c>
      <c r="H149" s="320"/>
      <c r="I149" s="255"/>
      <c r="J149" s="256">
        <f>ROUND(I149*H149,2)</f>
        <v>0</v>
      </c>
      <c r="K149" s="257"/>
      <c r="L149" s="44"/>
      <c r="M149" s="258" t="s">
        <v>1</v>
      </c>
      <c r="N149" s="259" t="s">
        <v>47</v>
      </c>
      <c r="O149" s="94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373</v>
      </c>
      <c r="AT149" s="262" t="s">
        <v>200</v>
      </c>
      <c r="AU149" s="262" t="s">
        <v>92</v>
      </c>
      <c r="AY149" s="18" t="s">
        <v>198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373</v>
      </c>
      <c r="BM149" s="262" t="s">
        <v>1783</v>
      </c>
    </row>
    <row r="150" spans="1:63" s="12" customFormat="1" ht="22.8" customHeight="1">
      <c r="A150" s="12"/>
      <c r="B150" s="236"/>
      <c r="C150" s="237"/>
      <c r="D150" s="238" t="s">
        <v>81</v>
      </c>
      <c r="E150" s="318" t="s">
        <v>1784</v>
      </c>
      <c r="F150" s="318" t="s">
        <v>1785</v>
      </c>
      <c r="G150" s="237"/>
      <c r="H150" s="237"/>
      <c r="I150" s="240"/>
      <c r="J150" s="319">
        <f>BK150</f>
        <v>0</v>
      </c>
      <c r="K150" s="237"/>
      <c r="L150" s="242"/>
      <c r="M150" s="243"/>
      <c r="N150" s="244"/>
      <c r="O150" s="244"/>
      <c r="P150" s="245">
        <f>SUM(P151:P161)</f>
        <v>0</v>
      </c>
      <c r="Q150" s="244"/>
      <c r="R150" s="245">
        <f>SUM(R151:R161)</f>
        <v>0.6537299999999999</v>
      </c>
      <c r="S150" s="244"/>
      <c r="T150" s="246">
        <f>SUM(T151:T161)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7" t="s">
        <v>92</v>
      </c>
      <c r="AT150" s="248" t="s">
        <v>81</v>
      </c>
      <c r="AU150" s="248" t="s">
        <v>90</v>
      </c>
      <c r="AY150" s="247" t="s">
        <v>198</v>
      </c>
      <c r="BK150" s="249">
        <f>SUM(BK151:BK161)</f>
        <v>0</v>
      </c>
    </row>
    <row r="151" spans="1:65" s="2" customFormat="1" ht="33" customHeight="1">
      <c r="A151" s="41"/>
      <c r="B151" s="42"/>
      <c r="C151" s="250" t="s">
        <v>1490</v>
      </c>
      <c r="D151" s="250" t="s">
        <v>200</v>
      </c>
      <c r="E151" s="251" t="s">
        <v>1786</v>
      </c>
      <c r="F151" s="252" t="s">
        <v>1787</v>
      </c>
      <c r="G151" s="253" t="s">
        <v>859</v>
      </c>
      <c r="H151" s="254">
        <v>1</v>
      </c>
      <c r="I151" s="255"/>
      <c r="J151" s="256">
        <f>ROUND(I151*H151,2)</f>
        <v>0</v>
      </c>
      <c r="K151" s="257"/>
      <c r="L151" s="44"/>
      <c r="M151" s="258" t="s">
        <v>1</v>
      </c>
      <c r="N151" s="259" t="s">
        <v>47</v>
      </c>
      <c r="O151" s="94"/>
      <c r="P151" s="260">
        <f>O151*H151</f>
        <v>0</v>
      </c>
      <c r="Q151" s="260">
        <v>0.15226</v>
      </c>
      <c r="R151" s="260">
        <f>Q151*H151</f>
        <v>0.15226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373</v>
      </c>
      <c r="AT151" s="262" t="s">
        <v>200</v>
      </c>
      <c r="AU151" s="262" t="s">
        <v>92</v>
      </c>
      <c r="AY151" s="18" t="s">
        <v>198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373</v>
      </c>
      <c r="BM151" s="262" t="s">
        <v>1788</v>
      </c>
    </row>
    <row r="152" spans="1:51" s="13" customFormat="1" ht="12">
      <c r="A152" s="13"/>
      <c r="B152" s="263"/>
      <c r="C152" s="264"/>
      <c r="D152" s="265" t="s">
        <v>206</v>
      </c>
      <c r="E152" s="266" t="s">
        <v>1</v>
      </c>
      <c r="F152" s="267" t="s">
        <v>1789</v>
      </c>
      <c r="G152" s="264"/>
      <c r="H152" s="268">
        <v>1</v>
      </c>
      <c r="I152" s="269"/>
      <c r="J152" s="264"/>
      <c r="K152" s="264"/>
      <c r="L152" s="270"/>
      <c r="M152" s="271"/>
      <c r="N152" s="272"/>
      <c r="O152" s="272"/>
      <c r="P152" s="272"/>
      <c r="Q152" s="272"/>
      <c r="R152" s="272"/>
      <c r="S152" s="272"/>
      <c r="T152" s="27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4" t="s">
        <v>206</v>
      </c>
      <c r="AU152" s="274" t="s">
        <v>92</v>
      </c>
      <c r="AV152" s="13" t="s">
        <v>92</v>
      </c>
      <c r="AW152" s="13" t="s">
        <v>35</v>
      </c>
      <c r="AX152" s="13" t="s">
        <v>90</v>
      </c>
      <c r="AY152" s="274" t="s">
        <v>198</v>
      </c>
    </row>
    <row r="153" spans="1:65" s="2" customFormat="1" ht="24.15" customHeight="1">
      <c r="A153" s="41"/>
      <c r="B153" s="42"/>
      <c r="C153" s="250" t="s">
        <v>213</v>
      </c>
      <c r="D153" s="250" t="s">
        <v>200</v>
      </c>
      <c r="E153" s="251" t="s">
        <v>1790</v>
      </c>
      <c r="F153" s="252" t="s">
        <v>1791</v>
      </c>
      <c r="G153" s="253" t="s">
        <v>859</v>
      </c>
      <c r="H153" s="254">
        <v>1</v>
      </c>
      <c r="I153" s="255"/>
      <c r="J153" s="256">
        <f>ROUND(I153*H153,2)</f>
        <v>0</v>
      </c>
      <c r="K153" s="257"/>
      <c r="L153" s="44"/>
      <c r="M153" s="258" t="s">
        <v>1</v>
      </c>
      <c r="N153" s="259" t="s">
        <v>47</v>
      </c>
      <c r="O153" s="94"/>
      <c r="P153" s="260">
        <f>O153*H153</f>
        <v>0</v>
      </c>
      <c r="Q153" s="260">
        <v>0.07954</v>
      </c>
      <c r="R153" s="260">
        <f>Q153*H153</f>
        <v>0.07954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373</v>
      </c>
      <c r="AT153" s="262" t="s">
        <v>200</v>
      </c>
      <c r="AU153" s="262" t="s">
        <v>92</v>
      </c>
      <c r="AY153" s="18" t="s">
        <v>198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373</v>
      </c>
      <c r="BM153" s="262" t="s">
        <v>1792</v>
      </c>
    </row>
    <row r="154" spans="1:51" s="13" customFormat="1" ht="12">
      <c r="A154" s="13"/>
      <c r="B154" s="263"/>
      <c r="C154" s="264"/>
      <c r="D154" s="265" t="s">
        <v>206</v>
      </c>
      <c r="E154" s="266" t="s">
        <v>1</v>
      </c>
      <c r="F154" s="267" t="s">
        <v>1789</v>
      </c>
      <c r="G154" s="264"/>
      <c r="H154" s="268">
        <v>1</v>
      </c>
      <c r="I154" s="269"/>
      <c r="J154" s="264"/>
      <c r="K154" s="264"/>
      <c r="L154" s="270"/>
      <c r="M154" s="271"/>
      <c r="N154" s="272"/>
      <c r="O154" s="272"/>
      <c r="P154" s="272"/>
      <c r="Q154" s="272"/>
      <c r="R154" s="272"/>
      <c r="S154" s="272"/>
      <c r="T154" s="27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4" t="s">
        <v>206</v>
      </c>
      <c r="AU154" s="274" t="s">
        <v>92</v>
      </c>
      <c r="AV154" s="13" t="s">
        <v>92</v>
      </c>
      <c r="AW154" s="13" t="s">
        <v>35</v>
      </c>
      <c r="AX154" s="13" t="s">
        <v>90</v>
      </c>
      <c r="AY154" s="274" t="s">
        <v>198</v>
      </c>
    </row>
    <row r="155" spans="1:65" s="2" customFormat="1" ht="24.15" customHeight="1">
      <c r="A155" s="41"/>
      <c r="B155" s="42"/>
      <c r="C155" s="250" t="s">
        <v>380</v>
      </c>
      <c r="D155" s="250" t="s">
        <v>200</v>
      </c>
      <c r="E155" s="251" t="s">
        <v>1793</v>
      </c>
      <c r="F155" s="252" t="s">
        <v>1794</v>
      </c>
      <c r="G155" s="253" t="s">
        <v>859</v>
      </c>
      <c r="H155" s="254">
        <v>1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0.00286</v>
      </c>
      <c r="R155" s="260">
        <f>Q155*H155</f>
        <v>0.00286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373</v>
      </c>
      <c r="AT155" s="262" t="s">
        <v>200</v>
      </c>
      <c r="AU155" s="262" t="s">
        <v>92</v>
      </c>
      <c r="AY155" s="18" t="s">
        <v>198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373</v>
      </c>
      <c r="BM155" s="262" t="s">
        <v>1795</v>
      </c>
    </row>
    <row r="156" spans="1:65" s="2" customFormat="1" ht="37.8" customHeight="1">
      <c r="A156" s="41"/>
      <c r="B156" s="42"/>
      <c r="C156" s="250" t="s">
        <v>99</v>
      </c>
      <c r="D156" s="250" t="s">
        <v>200</v>
      </c>
      <c r="E156" s="251" t="s">
        <v>1796</v>
      </c>
      <c r="F156" s="252" t="s">
        <v>1797</v>
      </c>
      <c r="G156" s="253" t="s">
        <v>859</v>
      </c>
      <c r="H156" s="254">
        <v>1</v>
      </c>
      <c r="I156" s="255"/>
      <c r="J156" s="256">
        <f>ROUND(I156*H156,2)</f>
        <v>0</v>
      </c>
      <c r="K156" s="257"/>
      <c r="L156" s="44"/>
      <c r="M156" s="258" t="s">
        <v>1</v>
      </c>
      <c r="N156" s="259" t="s">
        <v>47</v>
      </c>
      <c r="O156" s="94"/>
      <c r="P156" s="260">
        <f>O156*H156</f>
        <v>0</v>
      </c>
      <c r="Q156" s="260">
        <v>0.00532</v>
      </c>
      <c r="R156" s="260">
        <f>Q156*H156</f>
        <v>0.00532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373</v>
      </c>
      <c r="AT156" s="262" t="s">
        <v>200</v>
      </c>
      <c r="AU156" s="262" t="s">
        <v>92</v>
      </c>
      <c r="AY156" s="18" t="s">
        <v>198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373</v>
      </c>
      <c r="BM156" s="262" t="s">
        <v>1798</v>
      </c>
    </row>
    <row r="157" spans="1:65" s="2" customFormat="1" ht="37.8" customHeight="1">
      <c r="A157" s="41"/>
      <c r="B157" s="42"/>
      <c r="C157" s="250" t="s">
        <v>1799</v>
      </c>
      <c r="D157" s="250" t="s">
        <v>200</v>
      </c>
      <c r="E157" s="251" t="s">
        <v>1800</v>
      </c>
      <c r="F157" s="252" t="s">
        <v>1801</v>
      </c>
      <c r="G157" s="253" t="s">
        <v>859</v>
      </c>
      <c r="H157" s="254">
        <v>1</v>
      </c>
      <c r="I157" s="255"/>
      <c r="J157" s="256">
        <f>ROUND(I157*H157,2)</f>
        <v>0</v>
      </c>
      <c r="K157" s="257"/>
      <c r="L157" s="44"/>
      <c r="M157" s="258" t="s">
        <v>1</v>
      </c>
      <c r="N157" s="259" t="s">
        <v>47</v>
      </c>
      <c r="O157" s="94"/>
      <c r="P157" s="260">
        <f>O157*H157</f>
        <v>0</v>
      </c>
      <c r="Q157" s="260">
        <v>0.01327</v>
      </c>
      <c r="R157" s="260">
        <f>Q157*H157</f>
        <v>0.01327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373</v>
      </c>
      <c r="AT157" s="262" t="s">
        <v>200</v>
      </c>
      <c r="AU157" s="262" t="s">
        <v>92</v>
      </c>
      <c r="AY157" s="18" t="s">
        <v>198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373</v>
      </c>
      <c r="BM157" s="262" t="s">
        <v>1802</v>
      </c>
    </row>
    <row r="158" spans="1:65" s="2" customFormat="1" ht="33" customHeight="1">
      <c r="A158" s="41"/>
      <c r="B158" s="42"/>
      <c r="C158" s="250" t="s">
        <v>722</v>
      </c>
      <c r="D158" s="250" t="s">
        <v>200</v>
      </c>
      <c r="E158" s="251" t="s">
        <v>1803</v>
      </c>
      <c r="F158" s="252" t="s">
        <v>1804</v>
      </c>
      <c r="G158" s="253" t="s">
        <v>859</v>
      </c>
      <c r="H158" s="254">
        <v>1</v>
      </c>
      <c r="I158" s="255"/>
      <c r="J158" s="256">
        <f>ROUND(I158*H158,2)</f>
        <v>0</v>
      </c>
      <c r="K158" s="257"/>
      <c r="L158" s="44"/>
      <c r="M158" s="258" t="s">
        <v>1</v>
      </c>
      <c r="N158" s="259" t="s">
        <v>47</v>
      </c>
      <c r="O158" s="94"/>
      <c r="P158" s="260">
        <f>O158*H158</f>
        <v>0</v>
      </c>
      <c r="Q158" s="260">
        <v>0.00608</v>
      </c>
      <c r="R158" s="260">
        <f>Q158*H158</f>
        <v>0.00608</v>
      </c>
      <c r="S158" s="260">
        <v>0</v>
      </c>
      <c r="T158" s="26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2" t="s">
        <v>373</v>
      </c>
      <c r="AT158" s="262" t="s">
        <v>200</v>
      </c>
      <c r="AU158" s="262" t="s">
        <v>92</v>
      </c>
      <c r="AY158" s="18" t="s">
        <v>198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90</v>
      </c>
      <c r="BK158" s="154">
        <f>ROUND(I158*H158,2)</f>
        <v>0</v>
      </c>
      <c r="BL158" s="18" t="s">
        <v>373</v>
      </c>
      <c r="BM158" s="262" t="s">
        <v>1805</v>
      </c>
    </row>
    <row r="159" spans="1:65" s="2" customFormat="1" ht="33" customHeight="1">
      <c r="A159" s="41"/>
      <c r="B159" s="42"/>
      <c r="C159" s="250" t="s">
        <v>1287</v>
      </c>
      <c r="D159" s="250" t="s">
        <v>200</v>
      </c>
      <c r="E159" s="251" t="s">
        <v>1806</v>
      </c>
      <c r="F159" s="252" t="s">
        <v>1807</v>
      </c>
      <c r="G159" s="253" t="s">
        <v>859</v>
      </c>
      <c r="H159" s="254">
        <v>2</v>
      </c>
      <c r="I159" s="255"/>
      <c r="J159" s="256">
        <f>ROUND(I159*H159,2)</f>
        <v>0</v>
      </c>
      <c r="K159" s="257"/>
      <c r="L159" s="44"/>
      <c r="M159" s="258" t="s">
        <v>1</v>
      </c>
      <c r="N159" s="259" t="s">
        <v>47</v>
      </c>
      <c r="O159" s="94"/>
      <c r="P159" s="260">
        <f>O159*H159</f>
        <v>0</v>
      </c>
      <c r="Q159" s="260">
        <v>0.1972</v>
      </c>
      <c r="R159" s="260">
        <f>Q159*H159</f>
        <v>0.3944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373</v>
      </c>
      <c r="AT159" s="262" t="s">
        <v>200</v>
      </c>
      <c r="AU159" s="262" t="s">
        <v>92</v>
      </c>
      <c r="AY159" s="18" t="s">
        <v>198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373</v>
      </c>
      <c r="BM159" s="262" t="s">
        <v>1808</v>
      </c>
    </row>
    <row r="160" spans="1:51" s="13" customFormat="1" ht="12">
      <c r="A160" s="13"/>
      <c r="B160" s="263"/>
      <c r="C160" s="264"/>
      <c r="D160" s="265" t="s">
        <v>206</v>
      </c>
      <c r="E160" s="266" t="s">
        <v>1</v>
      </c>
      <c r="F160" s="267" t="s">
        <v>1809</v>
      </c>
      <c r="G160" s="264"/>
      <c r="H160" s="268">
        <v>2</v>
      </c>
      <c r="I160" s="269"/>
      <c r="J160" s="264"/>
      <c r="K160" s="264"/>
      <c r="L160" s="270"/>
      <c r="M160" s="271"/>
      <c r="N160" s="272"/>
      <c r="O160" s="272"/>
      <c r="P160" s="272"/>
      <c r="Q160" s="272"/>
      <c r="R160" s="272"/>
      <c r="S160" s="272"/>
      <c r="T160" s="27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4" t="s">
        <v>206</v>
      </c>
      <c r="AU160" s="274" t="s">
        <v>92</v>
      </c>
      <c r="AV160" s="13" t="s">
        <v>92</v>
      </c>
      <c r="AW160" s="13" t="s">
        <v>35</v>
      </c>
      <c r="AX160" s="13" t="s">
        <v>90</v>
      </c>
      <c r="AY160" s="274" t="s">
        <v>198</v>
      </c>
    </row>
    <row r="161" spans="1:65" s="2" customFormat="1" ht="24.15" customHeight="1">
      <c r="A161" s="41"/>
      <c r="B161" s="42"/>
      <c r="C161" s="250" t="s">
        <v>1524</v>
      </c>
      <c r="D161" s="250" t="s">
        <v>200</v>
      </c>
      <c r="E161" s="251" t="s">
        <v>1810</v>
      </c>
      <c r="F161" s="252" t="s">
        <v>1811</v>
      </c>
      <c r="G161" s="253" t="s">
        <v>886</v>
      </c>
      <c r="H161" s="320"/>
      <c r="I161" s="255"/>
      <c r="J161" s="256">
        <f>ROUND(I161*H161,2)</f>
        <v>0</v>
      </c>
      <c r="K161" s="257"/>
      <c r="L161" s="44"/>
      <c r="M161" s="258" t="s">
        <v>1</v>
      </c>
      <c r="N161" s="259" t="s">
        <v>47</v>
      </c>
      <c r="O161" s="94"/>
      <c r="P161" s="260">
        <f>O161*H161</f>
        <v>0</v>
      </c>
      <c r="Q161" s="260">
        <v>0</v>
      </c>
      <c r="R161" s="260">
        <f>Q161*H161</f>
        <v>0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373</v>
      </c>
      <c r="AT161" s="262" t="s">
        <v>200</v>
      </c>
      <c r="AU161" s="262" t="s">
        <v>92</v>
      </c>
      <c r="AY161" s="18" t="s">
        <v>198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373</v>
      </c>
      <c r="BM161" s="262" t="s">
        <v>1812</v>
      </c>
    </row>
    <row r="162" spans="1:63" s="12" customFormat="1" ht="22.8" customHeight="1">
      <c r="A162" s="12"/>
      <c r="B162" s="236"/>
      <c r="C162" s="237"/>
      <c r="D162" s="238" t="s">
        <v>81</v>
      </c>
      <c r="E162" s="318" t="s">
        <v>1813</v>
      </c>
      <c r="F162" s="318" t="s">
        <v>1814</v>
      </c>
      <c r="G162" s="237"/>
      <c r="H162" s="237"/>
      <c r="I162" s="240"/>
      <c r="J162" s="319">
        <f>BK162</f>
        <v>0</v>
      </c>
      <c r="K162" s="237"/>
      <c r="L162" s="242"/>
      <c r="M162" s="243"/>
      <c r="N162" s="244"/>
      <c r="O162" s="244"/>
      <c r="P162" s="245">
        <f>SUM(P163:P170)</f>
        <v>0</v>
      </c>
      <c r="Q162" s="244"/>
      <c r="R162" s="245">
        <f>SUM(R163:R170)</f>
        <v>0.1121</v>
      </c>
      <c r="S162" s="244"/>
      <c r="T162" s="246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7" t="s">
        <v>92</v>
      </c>
      <c r="AT162" s="248" t="s">
        <v>81</v>
      </c>
      <c r="AU162" s="248" t="s">
        <v>90</v>
      </c>
      <c r="AY162" s="247" t="s">
        <v>198</v>
      </c>
      <c r="BK162" s="249">
        <f>SUM(BK163:BK170)</f>
        <v>0</v>
      </c>
    </row>
    <row r="163" spans="1:65" s="2" customFormat="1" ht="24.15" customHeight="1">
      <c r="A163" s="41"/>
      <c r="B163" s="42"/>
      <c r="C163" s="250" t="s">
        <v>8</v>
      </c>
      <c r="D163" s="250" t="s">
        <v>200</v>
      </c>
      <c r="E163" s="251" t="s">
        <v>1815</v>
      </c>
      <c r="F163" s="252" t="s">
        <v>1816</v>
      </c>
      <c r="G163" s="253" t="s">
        <v>219</v>
      </c>
      <c r="H163" s="254">
        <v>40</v>
      </c>
      <c r="I163" s="255"/>
      <c r="J163" s="256">
        <f>ROUND(I163*H163,2)</f>
        <v>0</v>
      </c>
      <c r="K163" s="257"/>
      <c r="L163" s="44"/>
      <c r="M163" s="258" t="s">
        <v>1</v>
      </c>
      <c r="N163" s="259" t="s">
        <v>47</v>
      </c>
      <c r="O163" s="94"/>
      <c r="P163" s="260">
        <f>O163*H163</f>
        <v>0</v>
      </c>
      <c r="Q163" s="260">
        <v>0.00073</v>
      </c>
      <c r="R163" s="260">
        <f>Q163*H163</f>
        <v>0.029199999999999997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373</v>
      </c>
      <c r="AT163" s="262" t="s">
        <v>200</v>
      </c>
      <c r="AU163" s="262" t="s">
        <v>92</v>
      </c>
      <c r="AY163" s="18" t="s">
        <v>198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373</v>
      </c>
      <c r="BM163" s="262" t="s">
        <v>1817</v>
      </c>
    </row>
    <row r="164" spans="1:65" s="2" customFormat="1" ht="24.15" customHeight="1">
      <c r="A164" s="41"/>
      <c r="B164" s="42"/>
      <c r="C164" s="250" t="s">
        <v>373</v>
      </c>
      <c r="D164" s="250" t="s">
        <v>200</v>
      </c>
      <c r="E164" s="251" t="s">
        <v>1818</v>
      </c>
      <c r="F164" s="252" t="s">
        <v>1819</v>
      </c>
      <c r="G164" s="253" t="s">
        <v>219</v>
      </c>
      <c r="H164" s="254">
        <v>25</v>
      </c>
      <c r="I164" s="255"/>
      <c r="J164" s="256">
        <f>ROUND(I164*H164,2)</f>
        <v>0</v>
      </c>
      <c r="K164" s="257"/>
      <c r="L164" s="44"/>
      <c r="M164" s="258" t="s">
        <v>1</v>
      </c>
      <c r="N164" s="259" t="s">
        <v>47</v>
      </c>
      <c r="O164" s="94"/>
      <c r="P164" s="260">
        <f>O164*H164</f>
        <v>0</v>
      </c>
      <c r="Q164" s="260">
        <v>0.00127</v>
      </c>
      <c r="R164" s="260">
        <f>Q164*H164</f>
        <v>0.03175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373</v>
      </c>
      <c r="AT164" s="262" t="s">
        <v>200</v>
      </c>
      <c r="AU164" s="262" t="s">
        <v>92</v>
      </c>
      <c r="AY164" s="18" t="s">
        <v>198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373</v>
      </c>
      <c r="BM164" s="262" t="s">
        <v>1820</v>
      </c>
    </row>
    <row r="165" spans="1:65" s="2" customFormat="1" ht="24.15" customHeight="1">
      <c r="A165" s="41"/>
      <c r="B165" s="42"/>
      <c r="C165" s="250" t="s">
        <v>1529</v>
      </c>
      <c r="D165" s="250" t="s">
        <v>200</v>
      </c>
      <c r="E165" s="251" t="s">
        <v>1821</v>
      </c>
      <c r="F165" s="252" t="s">
        <v>1822</v>
      </c>
      <c r="G165" s="253" t="s">
        <v>219</v>
      </c>
      <c r="H165" s="254">
        <v>30</v>
      </c>
      <c r="I165" s="255"/>
      <c r="J165" s="256">
        <f>ROUND(I165*H165,2)</f>
        <v>0</v>
      </c>
      <c r="K165" s="257"/>
      <c r="L165" s="44"/>
      <c r="M165" s="258" t="s">
        <v>1</v>
      </c>
      <c r="N165" s="259" t="s">
        <v>47</v>
      </c>
      <c r="O165" s="94"/>
      <c r="P165" s="260">
        <f>O165*H165</f>
        <v>0</v>
      </c>
      <c r="Q165" s="260">
        <v>0.00159</v>
      </c>
      <c r="R165" s="260">
        <f>Q165*H165</f>
        <v>0.0477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373</v>
      </c>
      <c r="AT165" s="262" t="s">
        <v>200</v>
      </c>
      <c r="AU165" s="262" t="s">
        <v>92</v>
      </c>
      <c r="AY165" s="18" t="s">
        <v>198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373</v>
      </c>
      <c r="BM165" s="262" t="s">
        <v>1823</v>
      </c>
    </row>
    <row r="166" spans="1:65" s="2" customFormat="1" ht="16.5" customHeight="1">
      <c r="A166" s="41"/>
      <c r="B166" s="42"/>
      <c r="C166" s="250" t="s">
        <v>632</v>
      </c>
      <c r="D166" s="250" t="s">
        <v>200</v>
      </c>
      <c r="E166" s="251" t="s">
        <v>1824</v>
      </c>
      <c r="F166" s="252" t="s">
        <v>1825</v>
      </c>
      <c r="G166" s="253" t="s">
        <v>219</v>
      </c>
      <c r="H166" s="254">
        <v>95</v>
      </c>
      <c r="I166" s="255"/>
      <c r="J166" s="256">
        <f>ROUND(I166*H166,2)</f>
        <v>0</v>
      </c>
      <c r="K166" s="257"/>
      <c r="L166" s="44"/>
      <c r="M166" s="258" t="s">
        <v>1</v>
      </c>
      <c r="N166" s="259" t="s">
        <v>47</v>
      </c>
      <c r="O166" s="94"/>
      <c r="P166" s="260">
        <f>O166*H166</f>
        <v>0</v>
      </c>
      <c r="Q166" s="260">
        <v>0</v>
      </c>
      <c r="R166" s="260">
        <f>Q166*H166</f>
        <v>0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373</v>
      </c>
      <c r="AT166" s="262" t="s">
        <v>200</v>
      </c>
      <c r="AU166" s="262" t="s">
        <v>92</v>
      </c>
      <c r="AY166" s="18" t="s">
        <v>198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373</v>
      </c>
      <c r="BM166" s="262" t="s">
        <v>1826</v>
      </c>
    </row>
    <row r="167" spans="1:65" s="2" customFormat="1" ht="16.5" customHeight="1">
      <c r="A167" s="41"/>
      <c r="B167" s="42"/>
      <c r="C167" s="250" t="s">
        <v>1827</v>
      </c>
      <c r="D167" s="250" t="s">
        <v>200</v>
      </c>
      <c r="E167" s="251" t="s">
        <v>1828</v>
      </c>
      <c r="F167" s="252" t="s">
        <v>1829</v>
      </c>
      <c r="G167" s="253" t="s">
        <v>219</v>
      </c>
      <c r="H167" s="254">
        <v>2854.5</v>
      </c>
      <c r="I167" s="255"/>
      <c r="J167" s="256">
        <f>ROUND(I167*H167,2)</f>
        <v>0</v>
      </c>
      <c r="K167" s="257"/>
      <c r="L167" s="44"/>
      <c r="M167" s="258" t="s">
        <v>1</v>
      </c>
      <c r="N167" s="259" t="s">
        <v>47</v>
      </c>
      <c r="O167" s="94"/>
      <c r="P167" s="260">
        <f>O167*H167</f>
        <v>0</v>
      </c>
      <c r="Q167" s="260">
        <v>0</v>
      </c>
      <c r="R167" s="260">
        <f>Q167*H167</f>
        <v>0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373</v>
      </c>
      <c r="AT167" s="262" t="s">
        <v>200</v>
      </c>
      <c r="AU167" s="262" t="s">
        <v>92</v>
      </c>
      <c r="AY167" s="18" t="s">
        <v>198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373</v>
      </c>
      <c r="BM167" s="262" t="s">
        <v>1830</v>
      </c>
    </row>
    <row r="168" spans="1:65" s="2" customFormat="1" ht="33" customHeight="1">
      <c r="A168" s="41"/>
      <c r="B168" s="42"/>
      <c r="C168" s="250" t="s">
        <v>1831</v>
      </c>
      <c r="D168" s="250" t="s">
        <v>200</v>
      </c>
      <c r="E168" s="251" t="s">
        <v>1832</v>
      </c>
      <c r="F168" s="252" t="s">
        <v>1833</v>
      </c>
      <c r="G168" s="253" t="s">
        <v>219</v>
      </c>
      <c r="H168" s="254">
        <v>30</v>
      </c>
      <c r="I168" s="255"/>
      <c r="J168" s="256">
        <f>ROUND(I168*H168,2)</f>
        <v>0</v>
      </c>
      <c r="K168" s="257"/>
      <c r="L168" s="44"/>
      <c r="M168" s="258" t="s">
        <v>1</v>
      </c>
      <c r="N168" s="259" t="s">
        <v>47</v>
      </c>
      <c r="O168" s="94"/>
      <c r="P168" s="260">
        <f>O168*H168</f>
        <v>0</v>
      </c>
      <c r="Q168" s="260">
        <v>7E-05</v>
      </c>
      <c r="R168" s="260">
        <f>Q168*H168</f>
        <v>0.0021</v>
      </c>
      <c r="S168" s="260">
        <v>0</v>
      </c>
      <c r="T168" s="26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2" t="s">
        <v>373</v>
      </c>
      <c r="AT168" s="262" t="s">
        <v>200</v>
      </c>
      <c r="AU168" s="262" t="s">
        <v>92</v>
      </c>
      <c r="AY168" s="18" t="s">
        <v>198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90</v>
      </c>
      <c r="BK168" s="154">
        <f>ROUND(I168*H168,2)</f>
        <v>0</v>
      </c>
      <c r="BL168" s="18" t="s">
        <v>373</v>
      </c>
      <c r="BM168" s="262" t="s">
        <v>1834</v>
      </c>
    </row>
    <row r="169" spans="1:65" s="2" customFormat="1" ht="37.8" customHeight="1">
      <c r="A169" s="41"/>
      <c r="B169" s="42"/>
      <c r="C169" s="250" t="s">
        <v>7</v>
      </c>
      <c r="D169" s="250" t="s">
        <v>200</v>
      </c>
      <c r="E169" s="251" t="s">
        <v>1835</v>
      </c>
      <c r="F169" s="252" t="s">
        <v>1836</v>
      </c>
      <c r="G169" s="253" t="s">
        <v>219</v>
      </c>
      <c r="H169" s="254">
        <v>15</v>
      </c>
      <c r="I169" s="255"/>
      <c r="J169" s="256">
        <f>ROUND(I169*H169,2)</f>
        <v>0</v>
      </c>
      <c r="K169" s="257"/>
      <c r="L169" s="44"/>
      <c r="M169" s="258" t="s">
        <v>1</v>
      </c>
      <c r="N169" s="259" t="s">
        <v>47</v>
      </c>
      <c r="O169" s="94"/>
      <c r="P169" s="260">
        <f>O169*H169</f>
        <v>0</v>
      </c>
      <c r="Q169" s="260">
        <v>9E-05</v>
      </c>
      <c r="R169" s="260">
        <f>Q169*H169</f>
        <v>0.00135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373</v>
      </c>
      <c r="AT169" s="262" t="s">
        <v>200</v>
      </c>
      <c r="AU169" s="262" t="s">
        <v>92</v>
      </c>
      <c r="AY169" s="18" t="s">
        <v>198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373</v>
      </c>
      <c r="BM169" s="262" t="s">
        <v>1837</v>
      </c>
    </row>
    <row r="170" spans="1:65" s="2" customFormat="1" ht="24.15" customHeight="1">
      <c r="A170" s="41"/>
      <c r="B170" s="42"/>
      <c r="C170" s="250" t="s">
        <v>1838</v>
      </c>
      <c r="D170" s="250" t="s">
        <v>200</v>
      </c>
      <c r="E170" s="251" t="s">
        <v>1839</v>
      </c>
      <c r="F170" s="252" t="s">
        <v>1840</v>
      </c>
      <c r="G170" s="253" t="s">
        <v>886</v>
      </c>
      <c r="H170" s="320"/>
      <c r="I170" s="255"/>
      <c r="J170" s="256">
        <f>ROUND(I170*H170,2)</f>
        <v>0</v>
      </c>
      <c r="K170" s="257"/>
      <c r="L170" s="44"/>
      <c r="M170" s="258" t="s">
        <v>1</v>
      </c>
      <c r="N170" s="259" t="s">
        <v>47</v>
      </c>
      <c r="O170" s="94"/>
      <c r="P170" s="260">
        <f>O170*H170</f>
        <v>0</v>
      </c>
      <c r="Q170" s="260">
        <v>0</v>
      </c>
      <c r="R170" s="260">
        <f>Q170*H170</f>
        <v>0</v>
      </c>
      <c r="S170" s="260">
        <v>0</v>
      </c>
      <c r="T170" s="26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2" t="s">
        <v>373</v>
      </c>
      <c r="AT170" s="262" t="s">
        <v>200</v>
      </c>
      <c r="AU170" s="262" t="s">
        <v>92</v>
      </c>
      <c r="AY170" s="18" t="s">
        <v>198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90</v>
      </c>
      <c r="BK170" s="154">
        <f>ROUND(I170*H170,2)</f>
        <v>0</v>
      </c>
      <c r="BL170" s="18" t="s">
        <v>373</v>
      </c>
      <c r="BM170" s="262" t="s">
        <v>1841</v>
      </c>
    </row>
    <row r="171" spans="1:63" s="12" customFormat="1" ht="22.8" customHeight="1">
      <c r="A171" s="12"/>
      <c r="B171" s="236"/>
      <c r="C171" s="237"/>
      <c r="D171" s="238" t="s">
        <v>81</v>
      </c>
      <c r="E171" s="318" t="s">
        <v>1842</v>
      </c>
      <c r="F171" s="318" t="s">
        <v>1843</v>
      </c>
      <c r="G171" s="237"/>
      <c r="H171" s="237"/>
      <c r="I171" s="240"/>
      <c r="J171" s="319">
        <f>BK171</f>
        <v>0</v>
      </c>
      <c r="K171" s="237"/>
      <c r="L171" s="242"/>
      <c r="M171" s="243"/>
      <c r="N171" s="244"/>
      <c r="O171" s="244"/>
      <c r="P171" s="245">
        <f>SUM(P172:P184)</f>
        <v>0</v>
      </c>
      <c r="Q171" s="244"/>
      <c r="R171" s="245">
        <f>SUM(R172:R184)</f>
        <v>0.02068</v>
      </c>
      <c r="S171" s="244"/>
      <c r="T171" s="246">
        <f>SUM(T172:T184)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7" t="s">
        <v>92</v>
      </c>
      <c r="AT171" s="248" t="s">
        <v>81</v>
      </c>
      <c r="AU171" s="248" t="s">
        <v>90</v>
      </c>
      <c r="AY171" s="247" t="s">
        <v>198</v>
      </c>
      <c r="BK171" s="249">
        <f>SUM(BK172:BK184)</f>
        <v>0</v>
      </c>
    </row>
    <row r="172" spans="1:65" s="2" customFormat="1" ht="24.15" customHeight="1">
      <c r="A172" s="41"/>
      <c r="B172" s="42"/>
      <c r="C172" s="250" t="s">
        <v>1542</v>
      </c>
      <c r="D172" s="250" t="s">
        <v>200</v>
      </c>
      <c r="E172" s="251" t="s">
        <v>1844</v>
      </c>
      <c r="F172" s="252" t="s">
        <v>1845</v>
      </c>
      <c r="G172" s="253" t="s">
        <v>363</v>
      </c>
      <c r="H172" s="254">
        <v>1</v>
      </c>
      <c r="I172" s="255"/>
      <c r="J172" s="256">
        <f>ROUND(I172*H172,2)</f>
        <v>0</v>
      </c>
      <c r="K172" s="257"/>
      <c r="L172" s="44"/>
      <c r="M172" s="258" t="s">
        <v>1</v>
      </c>
      <c r="N172" s="259" t="s">
        <v>47</v>
      </c>
      <c r="O172" s="94"/>
      <c r="P172" s="260">
        <f>O172*H172</f>
        <v>0</v>
      </c>
      <c r="Q172" s="260">
        <v>0.00073</v>
      </c>
      <c r="R172" s="260">
        <f>Q172*H172</f>
        <v>0.00073</v>
      </c>
      <c r="S172" s="260">
        <v>0</v>
      </c>
      <c r="T172" s="26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2" t="s">
        <v>373</v>
      </c>
      <c r="AT172" s="262" t="s">
        <v>200</v>
      </c>
      <c r="AU172" s="262" t="s">
        <v>92</v>
      </c>
      <c r="AY172" s="18" t="s">
        <v>198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8" t="s">
        <v>90</v>
      </c>
      <c r="BK172" s="154">
        <f>ROUND(I172*H172,2)</f>
        <v>0</v>
      </c>
      <c r="BL172" s="18" t="s">
        <v>373</v>
      </c>
      <c r="BM172" s="262" t="s">
        <v>1846</v>
      </c>
    </row>
    <row r="173" spans="1:65" s="2" customFormat="1" ht="24.15" customHeight="1">
      <c r="A173" s="41"/>
      <c r="B173" s="42"/>
      <c r="C173" s="250" t="s">
        <v>1847</v>
      </c>
      <c r="D173" s="250" t="s">
        <v>200</v>
      </c>
      <c r="E173" s="251" t="s">
        <v>1848</v>
      </c>
      <c r="F173" s="252" t="s">
        <v>1849</v>
      </c>
      <c r="G173" s="253" t="s">
        <v>363</v>
      </c>
      <c r="H173" s="254">
        <v>2</v>
      </c>
      <c r="I173" s="255"/>
      <c r="J173" s="256">
        <f>ROUND(I173*H173,2)</f>
        <v>0</v>
      </c>
      <c r="K173" s="257"/>
      <c r="L173" s="44"/>
      <c r="M173" s="258" t="s">
        <v>1</v>
      </c>
      <c r="N173" s="259" t="s">
        <v>47</v>
      </c>
      <c r="O173" s="94"/>
      <c r="P173" s="260">
        <f>O173*H173</f>
        <v>0</v>
      </c>
      <c r="Q173" s="260">
        <v>0.00094</v>
      </c>
      <c r="R173" s="260">
        <f>Q173*H173</f>
        <v>0.00188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373</v>
      </c>
      <c r="AT173" s="262" t="s">
        <v>200</v>
      </c>
      <c r="AU173" s="262" t="s">
        <v>92</v>
      </c>
      <c r="AY173" s="18" t="s">
        <v>198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373</v>
      </c>
      <c r="BM173" s="262" t="s">
        <v>1850</v>
      </c>
    </row>
    <row r="174" spans="1:65" s="2" customFormat="1" ht="24.15" customHeight="1">
      <c r="A174" s="41"/>
      <c r="B174" s="42"/>
      <c r="C174" s="250" t="s">
        <v>517</v>
      </c>
      <c r="D174" s="250" t="s">
        <v>200</v>
      </c>
      <c r="E174" s="251" t="s">
        <v>1851</v>
      </c>
      <c r="F174" s="252" t="s">
        <v>1852</v>
      </c>
      <c r="G174" s="253" t="s">
        <v>363</v>
      </c>
      <c r="H174" s="254">
        <v>6</v>
      </c>
      <c r="I174" s="255"/>
      <c r="J174" s="256">
        <f>ROUND(I174*H174,2)</f>
        <v>0</v>
      </c>
      <c r="K174" s="257"/>
      <c r="L174" s="44"/>
      <c r="M174" s="258" t="s">
        <v>1</v>
      </c>
      <c r="N174" s="259" t="s">
        <v>47</v>
      </c>
      <c r="O174" s="94"/>
      <c r="P174" s="260">
        <f>O174*H174</f>
        <v>0</v>
      </c>
      <c r="Q174" s="260">
        <v>0.00018</v>
      </c>
      <c r="R174" s="260">
        <f>Q174*H174</f>
        <v>0.00108</v>
      </c>
      <c r="S174" s="260">
        <v>0</v>
      </c>
      <c r="T174" s="26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2" t="s">
        <v>373</v>
      </c>
      <c r="AT174" s="262" t="s">
        <v>200</v>
      </c>
      <c r="AU174" s="262" t="s">
        <v>92</v>
      </c>
      <c r="AY174" s="18" t="s">
        <v>198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90</v>
      </c>
      <c r="BK174" s="154">
        <f>ROUND(I174*H174,2)</f>
        <v>0</v>
      </c>
      <c r="BL174" s="18" t="s">
        <v>373</v>
      </c>
      <c r="BM174" s="262" t="s">
        <v>1853</v>
      </c>
    </row>
    <row r="175" spans="1:65" s="2" customFormat="1" ht="24.15" customHeight="1">
      <c r="A175" s="41"/>
      <c r="B175" s="42"/>
      <c r="C175" s="250" t="s">
        <v>1854</v>
      </c>
      <c r="D175" s="250" t="s">
        <v>200</v>
      </c>
      <c r="E175" s="251" t="s">
        <v>1855</v>
      </c>
      <c r="F175" s="252" t="s">
        <v>1856</v>
      </c>
      <c r="G175" s="253" t="s">
        <v>363</v>
      </c>
      <c r="H175" s="254">
        <v>6</v>
      </c>
      <c r="I175" s="255"/>
      <c r="J175" s="256">
        <f>ROUND(I175*H175,2)</f>
        <v>0</v>
      </c>
      <c r="K175" s="257"/>
      <c r="L175" s="44"/>
      <c r="M175" s="258" t="s">
        <v>1</v>
      </c>
      <c r="N175" s="259" t="s">
        <v>47</v>
      </c>
      <c r="O175" s="94"/>
      <c r="P175" s="260">
        <f>O175*H175</f>
        <v>0</v>
      </c>
      <c r="Q175" s="260">
        <v>0.00022</v>
      </c>
      <c r="R175" s="260">
        <f>Q175*H175</f>
        <v>0.00132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373</v>
      </c>
      <c r="AT175" s="262" t="s">
        <v>200</v>
      </c>
      <c r="AU175" s="262" t="s">
        <v>92</v>
      </c>
      <c r="AY175" s="18" t="s">
        <v>198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373</v>
      </c>
      <c r="BM175" s="262" t="s">
        <v>1857</v>
      </c>
    </row>
    <row r="176" spans="1:65" s="2" customFormat="1" ht="24.15" customHeight="1">
      <c r="A176" s="41"/>
      <c r="B176" s="42"/>
      <c r="C176" s="250" t="s">
        <v>459</v>
      </c>
      <c r="D176" s="250" t="s">
        <v>200</v>
      </c>
      <c r="E176" s="251" t="s">
        <v>1858</v>
      </c>
      <c r="F176" s="252" t="s">
        <v>1859</v>
      </c>
      <c r="G176" s="253" t="s">
        <v>363</v>
      </c>
      <c r="H176" s="254">
        <v>1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0.00114</v>
      </c>
      <c r="R176" s="260">
        <f>Q176*H176</f>
        <v>0.00114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373</v>
      </c>
      <c r="AT176" s="262" t="s">
        <v>200</v>
      </c>
      <c r="AU176" s="262" t="s">
        <v>92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373</v>
      </c>
      <c r="BM176" s="262" t="s">
        <v>1860</v>
      </c>
    </row>
    <row r="177" spans="1:65" s="2" customFormat="1" ht="24.15" customHeight="1">
      <c r="A177" s="41"/>
      <c r="B177" s="42"/>
      <c r="C177" s="250" t="s">
        <v>469</v>
      </c>
      <c r="D177" s="250" t="s">
        <v>200</v>
      </c>
      <c r="E177" s="251" t="s">
        <v>1861</v>
      </c>
      <c r="F177" s="252" t="s">
        <v>1862</v>
      </c>
      <c r="G177" s="253" t="s">
        <v>363</v>
      </c>
      <c r="H177" s="254">
        <v>2</v>
      </c>
      <c r="I177" s="255"/>
      <c r="J177" s="256">
        <f>ROUND(I177*H177,2)</f>
        <v>0</v>
      </c>
      <c r="K177" s="257"/>
      <c r="L177" s="44"/>
      <c r="M177" s="258" t="s">
        <v>1</v>
      </c>
      <c r="N177" s="259" t="s">
        <v>47</v>
      </c>
      <c r="O177" s="94"/>
      <c r="P177" s="260">
        <f>O177*H177</f>
        <v>0</v>
      </c>
      <c r="Q177" s="260">
        <v>0.00124</v>
      </c>
      <c r="R177" s="260">
        <f>Q177*H177</f>
        <v>0.00248</v>
      </c>
      <c r="S177" s="260">
        <v>0</v>
      </c>
      <c r="T177" s="26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2" t="s">
        <v>373</v>
      </c>
      <c r="AT177" s="262" t="s">
        <v>200</v>
      </c>
      <c r="AU177" s="262" t="s">
        <v>92</v>
      </c>
      <c r="AY177" s="18" t="s">
        <v>198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90</v>
      </c>
      <c r="BK177" s="154">
        <f>ROUND(I177*H177,2)</f>
        <v>0</v>
      </c>
      <c r="BL177" s="18" t="s">
        <v>373</v>
      </c>
      <c r="BM177" s="262" t="s">
        <v>1863</v>
      </c>
    </row>
    <row r="178" spans="1:65" s="2" customFormat="1" ht="21.75" customHeight="1">
      <c r="A178" s="41"/>
      <c r="B178" s="42"/>
      <c r="C178" s="250" t="s">
        <v>453</v>
      </c>
      <c r="D178" s="250" t="s">
        <v>200</v>
      </c>
      <c r="E178" s="251" t="s">
        <v>1864</v>
      </c>
      <c r="F178" s="252" t="s">
        <v>1865</v>
      </c>
      <c r="G178" s="253" t="s">
        <v>363</v>
      </c>
      <c r="H178" s="254">
        <v>3</v>
      </c>
      <c r="I178" s="255"/>
      <c r="J178" s="256">
        <f>ROUND(I178*H178,2)</f>
        <v>0</v>
      </c>
      <c r="K178" s="257"/>
      <c r="L178" s="44"/>
      <c r="M178" s="258" t="s">
        <v>1</v>
      </c>
      <c r="N178" s="259" t="s">
        <v>47</v>
      </c>
      <c r="O178" s="94"/>
      <c r="P178" s="260">
        <f>O178*H178</f>
        <v>0</v>
      </c>
      <c r="Q178" s="260">
        <v>0.0005</v>
      </c>
      <c r="R178" s="260">
        <f>Q178*H178</f>
        <v>0.0015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373</v>
      </c>
      <c r="AT178" s="262" t="s">
        <v>200</v>
      </c>
      <c r="AU178" s="262" t="s">
        <v>92</v>
      </c>
      <c r="AY178" s="18" t="s">
        <v>198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373</v>
      </c>
      <c r="BM178" s="262" t="s">
        <v>1866</v>
      </c>
    </row>
    <row r="179" spans="1:65" s="2" customFormat="1" ht="24.15" customHeight="1">
      <c r="A179" s="41"/>
      <c r="B179" s="42"/>
      <c r="C179" s="250" t="s">
        <v>1867</v>
      </c>
      <c r="D179" s="250" t="s">
        <v>200</v>
      </c>
      <c r="E179" s="251" t="s">
        <v>1868</v>
      </c>
      <c r="F179" s="252" t="s">
        <v>1869</v>
      </c>
      <c r="G179" s="253" t="s">
        <v>363</v>
      </c>
      <c r="H179" s="254">
        <v>9</v>
      </c>
      <c r="I179" s="255"/>
      <c r="J179" s="256">
        <f>ROUND(I179*H179,2)</f>
        <v>0</v>
      </c>
      <c r="K179" s="257"/>
      <c r="L179" s="44"/>
      <c r="M179" s="258" t="s">
        <v>1</v>
      </c>
      <c r="N179" s="259" t="s">
        <v>47</v>
      </c>
      <c r="O179" s="94"/>
      <c r="P179" s="260">
        <f>O179*H179</f>
        <v>0</v>
      </c>
      <c r="Q179" s="260">
        <v>0.0007</v>
      </c>
      <c r="R179" s="260">
        <f>Q179*H179</f>
        <v>0.0063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373</v>
      </c>
      <c r="AT179" s="262" t="s">
        <v>200</v>
      </c>
      <c r="AU179" s="262" t="s">
        <v>92</v>
      </c>
      <c r="AY179" s="18" t="s">
        <v>198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373</v>
      </c>
      <c r="BM179" s="262" t="s">
        <v>1870</v>
      </c>
    </row>
    <row r="180" spans="1:65" s="2" customFormat="1" ht="24.15" customHeight="1">
      <c r="A180" s="41"/>
      <c r="B180" s="42"/>
      <c r="C180" s="250" t="s">
        <v>1871</v>
      </c>
      <c r="D180" s="250" t="s">
        <v>200</v>
      </c>
      <c r="E180" s="251" t="s">
        <v>1872</v>
      </c>
      <c r="F180" s="252" t="s">
        <v>1873</v>
      </c>
      <c r="G180" s="253" t="s">
        <v>363</v>
      </c>
      <c r="H180" s="254">
        <v>1</v>
      </c>
      <c r="I180" s="255"/>
      <c r="J180" s="256">
        <f>ROUND(I180*H180,2)</f>
        <v>0</v>
      </c>
      <c r="K180" s="257"/>
      <c r="L180" s="44"/>
      <c r="M180" s="258" t="s">
        <v>1</v>
      </c>
      <c r="N180" s="259" t="s">
        <v>47</v>
      </c>
      <c r="O180" s="94"/>
      <c r="P180" s="260">
        <f>O180*H180</f>
        <v>0</v>
      </c>
      <c r="Q180" s="260">
        <v>0.00172</v>
      </c>
      <c r="R180" s="260">
        <f>Q180*H180</f>
        <v>0.00172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373</v>
      </c>
      <c r="AT180" s="262" t="s">
        <v>200</v>
      </c>
      <c r="AU180" s="262" t="s">
        <v>92</v>
      </c>
      <c r="AY180" s="18" t="s">
        <v>198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373</v>
      </c>
      <c r="BM180" s="262" t="s">
        <v>1874</v>
      </c>
    </row>
    <row r="181" spans="1:65" s="2" customFormat="1" ht="24.15" customHeight="1">
      <c r="A181" s="41"/>
      <c r="B181" s="42"/>
      <c r="C181" s="250" t="s">
        <v>788</v>
      </c>
      <c r="D181" s="250" t="s">
        <v>200</v>
      </c>
      <c r="E181" s="251" t="s">
        <v>1875</v>
      </c>
      <c r="F181" s="252" t="s">
        <v>1876</v>
      </c>
      <c r="G181" s="253" t="s">
        <v>363</v>
      </c>
      <c r="H181" s="254">
        <v>2</v>
      </c>
      <c r="I181" s="255"/>
      <c r="J181" s="256">
        <f>ROUND(I181*H181,2)</f>
        <v>0</v>
      </c>
      <c r="K181" s="257"/>
      <c r="L181" s="44"/>
      <c r="M181" s="258" t="s">
        <v>1</v>
      </c>
      <c r="N181" s="259" t="s">
        <v>47</v>
      </c>
      <c r="O181" s="94"/>
      <c r="P181" s="260">
        <f>O181*H181</f>
        <v>0</v>
      </c>
      <c r="Q181" s="260">
        <v>0.00053</v>
      </c>
      <c r="R181" s="260">
        <f>Q181*H181</f>
        <v>0.00106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373</v>
      </c>
      <c r="AT181" s="262" t="s">
        <v>200</v>
      </c>
      <c r="AU181" s="262" t="s">
        <v>92</v>
      </c>
      <c r="AY181" s="18" t="s">
        <v>198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373</v>
      </c>
      <c r="BM181" s="262" t="s">
        <v>1877</v>
      </c>
    </row>
    <row r="182" spans="1:65" s="2" customFormat="1" ht="24.15" customHeight="1">
      <c r="A182" s="41"/>
      <c r="B182" s="42"/>
      <c r="C182" s="250" t="s">
        <v>1878</v>
      </c>
      <c r="D182" s="250" t="s">
        <v>200</v>
      </c>
      <c r="E182" s="251" t="s">
        <v>1879</v>
      </c>
      <c r="F182" s="252" t="s">
        <v>1880</v>
      </c>
      <c r="G182" s="253" t="s">
        <v>363</v>
      </c>
      <c r="H182" s="254">
        <v>1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0.00147</v>
      </c>
      <c r="R182" s="260">
        <f>Q182*H182</f>
        <v>0.00147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373</v>
      </c>
      <c r="AT182" s="262" t="s">
        <v>200</v>
      </c>
      <c r="AU182" s="262" t="s">
        <v>92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373</v>
      </c>
      <c r="BM182" s="262" t="s">
        <v>1881</v>
      </c>
    </row>
    <row r="183" spans="1:65" s="2" customFormat="1" ht="16.5" customHeight="1">
      <c r="A183" s="41"/>
      <c r="B183" s="42"/>
      <c r="C183" s="250" t="s">
        <v>513</v>
      </c>
      <c r="D183" s="250" t="s">
        <v>200</v>
      </c>
      <c r="E183" s="251" t="s">
        <v>1882</v>
      </c>
      <c r="F183" s="252" t="s">
        <v>1883</v>
      </c>
      <c r="G183" s="253" t="s">
        <v>363</v>
      </c>
      <c r="H183" s="254">
        <v>1</v>
      </c>
      <c r="I183" s="255"/>
      <c r="J183" s="256">
        <f>ROUND(I183*H183,2)</f>
        <v>0</v>
      </c>
      <c r="K183" s="257"/>
      <c r="L183" s="44"/>
      <c r="M183" s="258" t="s">
        <v>1</v>
      </c>
      <c r="N183" s="259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373</v>
      </c>
      <c r="AT183" s="262" t="s">
        <v>200</v>
      </c>
      <c r="AU183" s="262" t="s">
        <v>92</v>
      </c>
      <c r="AY183" s="18" t="s">
        <v>198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373</v>
      </c>
      <c r="BM183" s="262" t="s">
        <v>1884</v>
      </c>
    </row>
    <row r="184" spans="1:65" s="2" customFormat="1" ht="24.15" customHeight="1">
      <c r="A184" s="41"/>
      <c r="B184" s="42"/>
      <c r="C184" s="250" t="s">
        <v>518</v>
      </c>
      <c r="D184" s="250" t="s">
        <v>200</v>
      </c>
      <c r="E184" s="251" t="s">
        <v>1885</v>
      </c>
      <c r="F184" s="252" t="s">
        <v>1886</v>
      </c>
      <c r="G184" s="253" t="s">
        <v>886</v>
      </c>
      <c r="H184" s="320"/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373</v>
      </c>
      <c r="AT184" s="262" t="s">
        <v>200</v>
      </c>
      <c r="AU184" s="262" t="s">
        <v>92</v>
      </c>
      <c r="AY184" s="18" t="s">
        <v>198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373</v>
      </c>
      <c r="BM184" s="262" t="s">
        <v>1887</v>
      </c>
    </row>
    <row r="185" spans="1:63" s="12" customFormat="1" ht="22.8" customHeight="1">
      <c r="A185" s="12"/>
      <c r="B185" s="236"/>
      <c r="C185" s="237"/>
      <c r="D185" s="238" t="s">
        <v>81</v>
      </c>
      <c r="E185" s="318" t="s">
        <v>1888</v>
      </c>
      <c r="F185" s="318" t="s">
        <v>1889</v>
      </c>
      <c r="G185" s="237"/>
      <c r="H185" s="237"/>
      <c r="I185" s="240"/>
      <c r="J185" s="319">
        <f>BK185</f>
        <v>0</v>
      </c>
      <c r="K185" s="237"/>
      <c r="L185" s="242"/>
      <c r="M185" s="243"/>
      <c r="N185" s="244"/>
      <c r="O185" s="244"/>
      <c r="P185" s="245">
        <f>SUM(P186:P200)</f>
        <v>0</v>
      </c>
      <c r="Q185" s="244"/>
      <c r="R185" s="245">
        <f>SUM(R186:R200)</f>
        <v>0.8656170000000001</v>
      </c>
      <c r="S185" s="244"/>
      <c r="T185" s="246">
        <f>SUM(T186:T200)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7" t="s">
        <v>92</v>
      </c>
      <c r="AT185" s="248" t="s">
        <v>81</v>
      </c>
      <c r="AU185" s="248" t="s">
        <v>90</v>
      </c>
      <c r="AY185" s="247" t="s">
        <v>198</v>
      </c>
      <c r="BK185" s="249">
        <f>SUM(BK186:BK200)</f>
        <v>0</v>
      </c>
    </row>
    <row r="186" spans="1:65" s="2" customFormat="1" ht="24.15" customHeight="1">
      <c r="A186" s="41"/>
      <c r="B186" s="42"/>
      <c r="C186" s="250" t="s">
        <v>1890</v>
      </c>
      <c r="D186" s="250" t="s">
        <v>200</v>
      </c>
      <c r="E186" s="251" t="s">
        <v>1891</v>
      </c>
      <c r="F186" s="252" t="s">
        <v>1892</v>
      </c>
      <c r="G186" s="253" t="s">
        <v>219</v>
      </c>
      <c r="H186" s="254">
        <v>2854.5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0.00011</v>
      </c>
      <c r="R186" s="260">
        <f>Q186*H186</f>
        <v>0.313995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373</v>
      </c>
      <c r="AT186" s="262" t="s">
        <v>200</v>
      </c>
      <c r="AU186" s="262" t="s">
        <v>92</v>
      </c>
      <c r="AY186" s="18" t="s">
        <v>198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373</v>
      </c>
      <c r="BM186" s="262" t="s">
        <v>1893</v>
      </c>
    </row>
    <row r="187" spans="1:51" s="13" customFormat="1" ht="12">
      <c r="A187" s="13"/>
      <c r="B187" s="263"/>
      <c r="C187" s="264"/>
      <c r="D187" s="265" t="s">
        <v>206</v>
      </c>
      <c r="E187" s="266" t="s">
        <v>1</v>
      </c>
      <c r="F187" s="267" t="s">
        <v>1894</v>
      </c>
      <c r="G187" s="264"/>
      <c r="H187" s="268">
        <v>2854.5</v>
      </c>
      <c r="I187" s="269"/>
      <c r="J187" s="264"/>
      <c r="K187" s="264"/>
      <c r="L187" s="270"/>
      <c r="M187" s="271"/>
      <c r="N187" s="272"/>
      <c r="O187" s="272"/>
      <c r="P187" s="272"/>
      <c r="Q187" s="272"/>
      <c r="R187" s="272"/>
      <c r="S187" s="272"/>
      <c r="T187" s="27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4" t="s">
        <v>206</v>
      </c>
      <c r="AU187" s="274" t="s">
        <v>92</v>
      </c>
      <c r="AV187" s="13" t="s">
        <v>92</v>
      </c>
      <c r="AW187" s="13" t="s">
        <v>35</v>
      </c>
      <c r="AX187" s="13" t="s">
        <v>90</v>
      </c>
      <c r="AY187" s="274" t="s">
        <v>198</v>
      </c>
    </row>
    <row r="188" spans="1:65" s="2" customFormat="1" ht="37.8" customHeight="1">
      <c r="A188" s="41"/>
      <c r="B188" s="42"/>
      <c r="C188" s="250" t="s">
        <v>548</v>
      </c>
      <c r="D188" s="250" t="s">
        <v>200</v>
      </c>
      <c r="E188" s="251" t="s">
        <v>1895</v>
      </c>
      <c r="F188" s="252" t="s">
        <v>1896</v>
      </c>
      <c r="G188" s="253" t="s">
        <v>203</v>
      </c>
      <c r="H188" s="254">
        <v>312.7</v>
      </c>
      <c r="I188" s="255"/>
      <c r="J188" s="256">
        <f>ROUND(I188*H188,2)</f>
        <v>0</v>
      </c>
      <c r="K188" s="257"/>
      <c r="L188" s="44"/>
      <c r="M188" s="258" t="s">
        <v>1</v>
      </c>
      <c r="N188" s="259" t="s">
        <v>47</v>
      </c>
      <c r="O188" s="94"/>
      <c r="P188" s="260">
        <f>O188*H188</f>
        <v>0</v>
      </c>
      <c r="Q188" s="260">
        <v>0.00121</v>
      </c>
      <c r="R188" s="260">
        <f>Q188*H188</f>
        <v>0.37836699999999995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373</v>
      </c>
      <c r="AT188" s="262" t="s">
        <v>200</v>
      </c>
      <c r="AU188" s="262" t="s">
        <v>92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373</v>
      </c>
      <c r="BM188" s="262" t="s">
        <v>1897</v>
      </c>
    </row>
    <row r="189" spans="1:51" s="13" customFormat="1" ht="12">
      <c r="A189" s="13"/>
      <c r="B189" s="263"/>
      <c r="C189" s="264"/>
      <c r="D189" s="265" t="s">
        <v>206</v>
      </c>
      <c r="E189" s="266" t="s">
        <v>1</v>
      </c>
      <c r="F189" s="267" t="s">
        <v>1898</v>
      </c>
      <c r="G189" s="264"/>
      <c r="H189" s="268">
        <v>312.7</v>
      </c>
      <c r="I189" s="269"/>
      <c r="J189" s="264"/>
      <c r="K189" s="264"/>
      <c r="L189" s="270"/>
      <c r="M189" s="271"/>
      <c r="N189" s="272"/>
      <c r="O189" s="272"/>
      <c r="P189" s="272"/>
      <c r="Q189" s="272"/>
      <c r="R189" s="272"/>
      <c r="S189" s="272"/>
      <c r="T189" s="27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4" t="s">
        <v>206</v>
      </c>
      <c r="AU189" s="274" t="s">
        <v>92</v>
      </c>
      <c r="AV189" s="13" t="s">
        <v>92</v>
      </c>
      <c r="AW189" s="13" t="s">
        <v>35</v>
      </c>
      <c r="AX189" s="13" t="s">
        <v>90</v>
      </c>
      <c r="AY189" s="274" t="s">
        <v>198</v>
      </c>
    </row>
    <row r="190" spans="1:65" s="2" customFormat="1" ht="16.5" customHeight="1">
      <c r="A190" s="41"/>
      <c r="B190" s="42"/>
      <c r="C190" s="250" t="s">
        <v>557</v>
      </c>
      <c r="D190" s="250" t="s">
        <v>200</v>
      </c>
      <c r="E190" s="251" t="s">
        <v>1899</v>
      </c>
      <c r="F190" s="252" t="s">
        <v>1900</v>
      </c>
      <c r="G190" s="253" t="s">
        <v>203</v>
      </c>
      <c r="H190" s="254">
        <v>312.7</v>
      </c>
      <c r="I190" s="255"/>
      <c r="J190" s="256">
        <f>ROUND(I190*H190,2)</f>
        <v>0</v>
      </c>
      <c r="K190" s="257"/>
      <c r="L190" s="44"/>
      <c r="M190" s="258" t="s">
        <v>1</v>
      </c>
      <c r="N190" s="259" t="s">
        <v>47</v>
      </c>
      <c r="O190" s="94"/>
      <c r="P190" s="260">
        <f>O190*H190</f>
        <v>0</v>
      </c>
      <c r="Q190" s="260">
        <v>0.00025</v>
      </c>
      <c r="R190" s="260">
        <f>Q190*H190</f>
        <v>0.078175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373</v>
      </c>
      <c r="AT190" s="262" t="s">
        <v>200</v>
      </c>
      <c r="AU190" s="262" t="s">
        <v>92</v>
      </c>
      <c r="AY190" s="18" t="s">
        <v>198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373</v>
      </c>
      <c r="BM190" s="262" t="s">
        <v>1901</v>
      </c>
    </row>
    <row r="191" spans="1:65" s="2" customFormat="1" ht="24.15" customHeight="1">
      <c r="A191" s="41"/>
      <c r="B191" s="42"/>
      <c r="C191" s="250" t="s">
        <v>628</v>
      </c>
      <c r="D191" s="250" t="s">
        <v>200</v>
      </c>
      <c r="E191" s="251" t="s">
        <v>1902</v>
      </c>
      <c r="F191" s="252" t="s">
        <v>1903</v>
      </c>
      <c r="G191" s="253" t="s">
        <v>219</v>
      </c>
      <c r="H191" s="254">
        <v>337</v>
      </c>
      <c r="I191" s="255"/>
      <c r="J191" s="256">
        <f>ROUND(I191*H191,2)</f>
        <v>0</v>
      </c>
      <c r="K191" s="257"/>
      <c r="L191" s="44"/>
      <c r="M191" s="258" t="s">
        <v>1</v>
      </c>
      <c r="N191" s="259" t="s">
        <v>47</v>
      </c>
      <c r="O191" s="94"/>
      <c r="P191" s="260">
        <f>O191*H191</f>
        <v>0</v>
      </c>
      <c r="Q191" s="260">
        <v>6E-05</v>
      </c>
      <c r="R191" s="260">
        <f>Q191*H191</f>
        <v>0.020220000000000002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373</v>
      </c>
      <c r="AT191" s="262" t="s">
        <v>200</v>
      </c>
      <c r="AU191" s="262" t="s">
        <v>92</v>
      </c>
      <c r="AY191" s="18" t="s">
        <v>198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373</v>
      </c>
      <c r="BM191" s="262" t="s">
        <v>1904</v>
      </c>
    </row>
    <row r="192" spans="1:51" s="13" customFormat="1" ht="12">
      <c r="A192" s="13"/>
      <c r="B192" s="263"/>
      <c r="C192" s="264"/>
      <c r="D192" s="265" t="s">
        <v>206</v>
      </c>
      <c r="E192" s="266" t="s">
        <v>1</v>
      </c>
      <c r="F192" s="267" t="s">
        <v>1905</v>
      </c>
      <c r="G192" s="264"/>
      <c r="H192" s="268">
        <v>337</v>
      </c>
      <c r="I192" s="269"/>
      <c r="J192" s="264"/>
      <c r="K192" s="264"/>
      <c r="L192" s="270"/>
      <c r="M192" s="271"/>
      <c r="N192" s="272"/>
      <c r="O192" s="272"/>
      <c r="P192" s="272"/>
      <c r="Q192" s="272"/>
      <c r="R192" s="272"/>
      <c r="S192" s="272"/>
      <c r="T192" s="27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4" t="s">
        <v>206</v>
      </c>
      <c r="AU192" s="274" t="s">
        <v>92</v>
      </c>
      <c r="AV192" s="13" t="s">
        <v>92</v>
      </c>
      <c r="AW192" s="13" t="s">
        <v>35</v>
      </c>
      <c r="AX192" s="13" t="s">
        <v>90</v>
      </c>
      <c r="AY192" s="274" t="s">
        <v>198</v>
      </c>
    </row>
    <row r="193" spans="1:65" s="2" customFormat="1" ht="24.15" customHeight="1">
      <c r="A193" s="41"/>
      <c r="B193" s="42"/>
      <c r="C193" s="250" t="s">
        <v>633</v>
      </c>
      <c r="D193" s="250" t="s">
        <v>200</v>
      </c>
      <c r="E193" s="251" t="s">
        <v>1906</v>
      </c>
      <c r="F193" s="252" t="s">
        <v>1907</v>
      </c>
      <c r="G193" s="253" t="s">
        <v>363</v>
      </c>
      <c r="H193" s="254">
        <v>2</v>
      </c>
      <c r="I193" s="255"/>
      <c r="J193" s="256">
        <f>ROUND(I193*H193,2)</f>
        <v>0</v>
      </c>
      <c r="K193" s="257"/>
      <c r="L193" s="44"/>
      <c r="M193" s="258" t="s">
        <v>1</v>
      </c>
      <c r="N193" s="259" t="s">
        <v>47</v>
      </c>
      <c r="O193" s="94"/>
      <c r="P193" s="260">
        <f>O193*H193</f>
        <v>0</v>
      </c>
      <c r="Q193" s="260">
        <v>0.00712</v>
      </c>
      <c r="R193" s="260">
        <f>Q193*H193</f>
        <v>0.01424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373</v>
      </c>
      <c r="AT193" s="262" t="s">
        <v>200</v>
      </c>
      <c r="AU193" s="262" t="s">
        <v>92</v>
      </c>
      <c r="AY193" s="18" t="s">
        <v>198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373</v>
      </c>
      <c r="BM193" s="262" t="s">
        <v>1908</v>
      </c>
    </row>
    <row r="194" spans="1:65" s="2" customFormat="1" ht="24.15" customHeight="1">
      <c r="A194" s="41"/>
      <c r="B194" s="42"/>
      <c r="C194" s="250" t="s">
        <v>590</v>
      </c>
      <c r="D194" s="250" t="s">
        <v>200</v>
      </c>
      <c r="E194" s="251" t="s">
        <v>1909</v>
      </c>
      <c r="F194" s="252" t="s">
        <v>1910</v>
      </c>
      <c r="G194" s="253" t="s">
        <v>363</v>
      </c>
      <c r="H194" s="254">
        <v>1</v>
      </c>
      <c r="I194" s="255"/>
      <c r="J194" s="256">
        <f>ROUND(I194*H194,2)</f>
        <v>0</v>
      </c>
      <c r="K194" s="257"/>
      <c r="L194" s="44"/>
      <c r="M194" s="258" t="s">
        <v>1</v>
      </c>
      <c r="N194" s="259" t="s">
        <v>47</v>
      </c>
      <c r="O194" s="94"/>
      <c r="P194" s="260">
        <f>O194*H194</f>
        <v>0</v>
      </c>
      <c r="Q194" s="260">
        <v>0.00765</v>
      </c>
      <c r="R194" s="260">
        <f>Q194*H194</f>
        <v>0.00765</v>
      </c>
      <c r="S194" s="260">
        <v>0</v>
      </c>
      <c r="T194" s="261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373</v>
      </c>
      <c r="AT194" s="262" t="s">
        <v>200</v>
      </c>
      <c r="AU194" s="262" t="s">
        <v>92</v>
      </c>
      <c r="AY194" s="18" t="s">
        <v>198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373</v>
      </c>
      <c r="BM194" s="262" t="s">
        <v>1911</v>
      </c>
    </row>
    <row r="195" spans="1:65" s="2" customFormat="1" ht="24.15" customHeight="1">
      <c r="A195" s="41"/>
      <c r="B195" s="42"/>
      <c r="C195" s="250" t="s">
        <v>594</v>
      </c>
      <c r="D195" s="250" t="s">
        <v>200</v>
      </c>
      <c r="E195" s="251" t="s">
        <v>1912</v>
      </c>
      <c r="F195" s="252" t="s">
        <v>1913</v>
      </c>
      <c r="G195" s="253" t="s">
        <v>363</v>
      </c>
      <c r="H195" s="254">
        <v>3</v>
      </c>
      <c r="I195" s="255"/>
      <c r="J195" s="256">
        <f>ROUND(I195*H195,2)</f>
        <v>0</v>
      </c>
      <c r="K195" s="257"/>
      <c r="L195" s="44"/>
      <c r="M195" s="258" t="s">
        <v>1</v>
      </c>
      <c r="N195" s="259" t="s">
        <v>47</v>
      </c>
      <c r="O195" s="94"/>
      <c r="P195" s="260">
        <f>O195*H195</f>
        <v>0</v>
      </c>
      <c r="Q195" s="260">
        <v>0.0158</v>
      </c>
      <c r="R195" s="260">
        <f>Q195*H195</f>
        <v>0.047400000000000005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373</v>
      </c>
      <c r="AT195" s="262" t="s">
        <v>200</v>
      </c>
      <c r="AU195" s="262" t="s">
        <v>92</v>
      </c>
      <c r="AY195" s="18" t="s">
        <v>198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373</v>
      </c>
      <c r="BM195" s="262" t="s">
        <v>1914</v>
      </c>
    </row>
    <row r="196" spans="1:65" s="2" customFormat="1" ht="33" customHeight="1">
      <c r="A196" s="41"/>
      <c r="B196" s="42"/>
      <c r="C196" s="250" t="s">
        <v>581</v>
      </c>
      <c r="D196" s="250" t="s">
        <v>200</v>
      </c>
      <c r="E196" s="251" t="s">
        <v>1915</v>
      </c>
      <c r="F196" s="252" t="s">
        <v>1916</v>
      </c>
      <c r="G196" s="253" t="s">
        <v>363</v>
      </c>
      <c r="H196" s="254">
        <v>68</v>
      </c>
      <c r="I196" s="255"/>
      <c r="J196" s="256">
        <f>ROUND(I196*H196,2)</f>
        <v>0</v>
      </c>
      <c r="K196" s="257"/>
      <c r="L196" s="44"/>
      <c r="M196" s="258" t="s">
        <v>1</v>
      </c>
      <c r="N196" s="259" t="s">
        <v>47</v>
      </c>
      <c r="O196" s="94"/>
      <c r="P196" s="260">
        <f>O196*H196</f>
        <v>0</v>
      </c>
      <c r="Q196" s="260">
        <v>7E-05</v>
      </c>
      <c r="R196" s="260">
        <f>Q196*H196</f>
        <v>0.0047599999999999995</v>
      </c>
      <c r="S196" s="260">
        <v>0</v>
      </c>
      <c r="T196" s="261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2" t="s">
        <v>373</v>
      </c>
      <c r="AT196" s="262" t="s">
        <v>200</v>
      </c>
      <c r="AU196" s="262" t="s">
        <v>92</v>
      </c>
      <c r="AY196" s="18" t="s">
        <v>198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8" t="s">
        <v>90</v>
      </c>
      <c r="BK196" s="154">
        <f>ROUND(I196*H196,2)</f>
        <v>0</v>
      </c>
      <c r="BL196" s="18" t="s">
        <v>373</v>
      </c>
      <c r="BM196" s="262" t="s">
        <v>1917</v>
      </c>
    </row>
    <row r="197" spans="1:51" s="13" customFormat="1" ht="12">
      <c r="A197" s="13"/>
      <c r="B197" s="263"/>
      <c r="C197" s="264"/>
      <c r="D197" s="265" t="s">
        <v>206</v>
      </c>
      <c r="E197" s="266" t="s">
        <v>1</v>
      </c>
      <c r="F197" s="267" t="s">
        <v>1918</v>
      </c>
      <c r="G197" s="264"/>
      <c r="H197" s="268">
        <v>68</v>
      </c>
      <c r="I197" s="269"/>
      <c r="J197" s="264"/>
      <c r="K197" s="264"/>
      <c r="L197" s="270"/>
      <c r="M197" s="271"/>
      <c r="N197" s="272"/>
      <c r="O197" s="272"/>
      <c r="P197" s="272"/>
      <c r="Q197" s="272"/>
      <c r="R197" s="272"/>
      <c r="S197" s="272"/>
      <c r="T197" s="27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4" t="s">
        <v>206</v>
      </c>
      <c r="AU197" s="274" t="s">
        <v>92</v>
      </c>
      <c r="AV197" s="13" t="s">
        <v>92</v>
      </c>
      <c r="AW197" s="13" t="s">
        <v>35</v>
      </c>
      <c r="AX197" s="13" t="s">
        <v>90</v>
      </c>
      <c r="AY197" s="274" t="s">
        <v>198</v>
      </c>
    </row>
    <row r="198" spans="1:65" s="2" customFormat="1" ht="24.15" customHeight="1">
      <c r="A198" s="41"/>
      <c r="B198" s="42"/>
      <c r="C198" s="250" t="s">
        <v>586</v>
      </c>
      <c r="D198" s="250" t="s">
        <v>200</v>
      </c>
      <c r="E198" s="251" t="s">
        <v>1919</v>
      </c>
      <c r="F198" s="252" t="s">
        <v>1920</v>
      </c>
      <c r="G198" s="253" t="s">
        <v>363</v>
      </c>
      <c r="H198" s="254">
        <v>3</v>
      </c>
      <c r="I198" s="255"/>
      <c r="J198" s="256">
        <f>ROUND(I198*H198,2)</f>
        <v>0</v>
      </c>
      <c r="K198" s="257"/>
      <c r="L198" s="44"/>
      <c r="M198" s="258" t="s">
        <v>1</v>
      </c>
      <c r="N198" s="259" t="s">
        <v>47</v>
      </c>
      <c r="O198" s="94"/>
      <c r="P198" s="260">
        <f>O198*H198</f>
        <v>0</v>
      </c>
      <c r="Q198" s="260">
        <v>0.00015</v>
      </c>
      <c r="R198" s="260">
        <f>Q198*H198</f>
        <v>0.00045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373</v>
      </c>
      <c r="AT198" s="262" t="s">
        <v>200</v>
      </c>
      <c r="AU198" s="262" t="s">
        <v>92</v>
      </c>
      <c r="AY198" s="18" t="s">
        <v>198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373</v>
      </c>
      <c r="BM198" s="262" t="s">
        <v>1921</v>
      </c>
    </row>
    <row r="199" spans="1:65" s="2" customFormat="1" ht="24.15" customHeight="1">
      <c r="A199" s="41"/>
      <c r="B199" s="42"/>
      <c r="C199" s="250" t="s">
        <v>599</v>
      </c>
      <c r="D199" s="250" t="s">
        <v>200</v>
      </c>
      <c r="E199" s="251" t="s">
        <v>1922</v>
      </c>
      <c r="F199" s="252" t="s">
        <v>1923</v>
      </c>
      <c r="G199" s="253" t="s">
        <v>363</v>
      </c>
      <c r="H199" s="254">
        <v>3</v>
      </c>
      <c r="I199" s="255"/>
      <c r="J199" s="256">
        <f>ROUND(I199*H199,2)</f>
        <v>0</v>
      </c>
      <c r="K199" s="257"/>
      <c r="L199" s="44"/>
      <c r="M199" s="258" t="s">
        <v>1</v>
      </c>
      <c r="N199" s="259" t="s">
        <v>47</v>
      </c>
      <c r="O199" s="94"/>
      <c r="P199" s="260">
        <f>O199*H199</f>
        <v>0</v>
      </c>
      <c r="Q199" s="260">
        <v>0.00012</v>
      </c>
      <c r="R199" s="260">
        <f>Q199*H199</f>
        <v>0.00036</v>
      </c>
      <c r="S199" s="260">
        <v>0</v>
      </c>
      <c r="T199" s="261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2" t="s">
        <v>373</v>
      </c>
      <c r="AT199" s="262" t="s">
        <v>200</v>
      </c>
      <c r="AU199" s="262" t="s">
        <v>92</v>
      </c>
      <c r="AY199" s="18" t="s">
        <v>198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8" t="s">
        <v>90</v>
      </c>
      <c r="BK199" s="154">
        <f>ROUND(I199*H199,2)</f>
        <v>0</v>
      </c>
      <c r="BL199" s="18" t="s">
        <v>373</v>
      </c>
      <c r="BM199" s="262" t="s">
        <v>1924</v>
      </c>
    </row>
    <row r="200" spans="1:65" s="2" customFormat="1" ht="24.15" customHeight="1">
      <c r="A200" s="41"/>
      <c r="B200" s="42"/>
      <c r="C200" s="250" t="s">
        <v>604</v>
      </c>
      <c r="D200" s="250" t="s">
        <v>200</v>
      </c>
      <c r="E200" s="251" t="s">
        <v>1925</v>
      </c>
      <c r="F200" s="252" t="s">
        <v>1926</v>
      </c>
      <c r="G200" s="253" t="s">
        <v>886</v>
      </c>
      <c r="H200" s="320"/>
      <c r="I200" s="255"/>
      <c r="J200" s="256">
        <f>ROUND(I200*H200,2)</f>
        <v>0</v>
      </c>
      <c r="K200" s="257"/>
      <c r="L200" s="44"/>
      <c r="M200" s="258" t="s">
        <v>1</v>
      </c>
      <c r="N200" s="259" t="s">
        <v>47</v>
      </c>
      <c r="O200" s="94"/>
      <c r="P200" s="260">
        <f>O200*H200</f>
        <v>0</v>
      </c>
      <c r="Q200" s="260">
        <v>0</v>
      </c>
      <c r="R200" s="260">
        <f>Q200*H200</f>
        <v>0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373</v>
      </c>
      <c r="AT200" s="262" t="s">
        <v>200</v>
      </c>
      <c r="AU200" s="262" t="s">
        <v>92</v>
      </c>
      <c r="AY200" s="18" t="s">
        <v>198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373</v>
      </c>
      <c r="BM200" s="262" t="s">
        <v>1927</v>
      </c>
    </row>
    <row r="201" spans="1:63" s="12" customFormat="1" ht="25.9" customHeight="1">
      <c r="A201" s="12"/>
      <c r="B201" s="236"/>
      <c r="C201" s="237"/>
      <c r="D201" s="238" t="s">
        <v>81</v>
      </c>
      <c r="E201" s="239" t="s">
        <v>1928</v>
      </c>
      <c r="F201" s="239" t="s">
        <v>181</v>
      </c>
      <c r="G201" s="237"/>
      <c r="H201" s="237"/>
      <c r="I201" s="240"/>
      <c r="J201" s="241">
        <f>BK201</f>
        <v>0</v>
      </c>
      <c r="K201" s="237"/>
      <c r="L201" s="242"/>
      <c r="M201" s="243"/>
      <c r="N201" s="244"/>
      <c r="O201" s="244"/>
      <c r="P201" s="245">
        <f>SUM(P202:P203)</f>
        <v>0</v>
      </c>
      <c r="Q201" s="244"/>
      <c r="R201" s="245">
        <f>SUM(R202:R203)</f>
        <v>0</v>
      </c>
      <c r="S201" s="244"/>
      <c r="T201" s="246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7" t="s">
        <v>204</v>
      </c>
      <c r="AT201" s="248" t="s">
        <v>81</v>
      </c>
      <c r="AU201" s="248" t="s">
        <v>82</v>
      </c>
      <c r="AY201" s="247" t="s">
        <v>198</v>
      </c>
      <c r="BK201" s="249">
        <f>SUM(BK202:BK203)</f>
        <v>0</v>
      </c>
    </row>
    <row r="202" spans="1:65" s="2" customFormat="1" ht="16.5" customHeight="1">
      <c r="A202" s="41"/>
      <c r="B202" s="42"/>
      <c r="C202" s="250" t="s">
        <v>609</v>
      </c>
      <c r="D202" s="250" t="s">
        <v>200</v>
      </c>
      <c r="E202" s="251" t="s">
        <v>1929</v>
      </c>
      <c r="F202" s="252" t="s">
        <v>1930</v>
      </c>
      <c r="G202" s="253" t="s">
        <v>1931</v>
      </c>
      <c r="H202" s="254">
        <v>1</v>
      </c>
      <c r="I202" s="255"/>
      <c r="J202" s="256">
        <f>ROUND(I202*H202,2)</f>
        <v>0</v>
      </c>
      <c r="K202" s="257"/>
      <c r="L202" s="44"/>
      <c r="M202" s="258" t="s">
        <v>1</v>
      </c>
      <c r="N202" s="259" t="s">
        <v>47</v>
      </c>
      <c r="O202" s="94"/>
      <c r="P202" s="260">
        <f>O202*H202</f>
        <v>0</v>
      </c>
      <c r="Q202" s="260">
        <v>0</v>
      </c>
      <c r="R202" s="260">
        <f>Q202*H202</f>
        <v>0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204</v>
      </c>
      <c r="AT202" s="262" t="s">
        <v>200</v>
      </c>
      <c r="AU202" s="262" t="s">
        <v>90</v>
      </c>
      <c r="AY202" s="18" t="s">
        <v>198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204</v>
      </c>
      <c r="BM202" s="262" t="s">
        <v>1932</v>
      </c>
    </row>
    <row r="203" spans="1:65" s="2" customFormat="1" ht="16.5" customHeight="1">
      <c r="A203" s="41"/>
      <c r="B203" s="42"/>
      <c r="C203" s="250" t="s">
        <v>622</v>
      </c>
      <c r="D203" s="250" t="s">
        <v>200</v>
      </c>
      <c r="E203" s="251" t="s">
        <v>1933</v>
      </c>
      <c r="F203" s="252" t="s">
        <v>1934</v>
      </c>
      <c r="G203" s="253" t="s">
        <v>1935</v>
      </c>
      <c r="H203" s="254">
        <v>48</v>
      </c>
      <c r="I203" s="255"/>
      <c r="J203" s="256">
        <f>ROUND(I203*H203,2)</f>
        <v>0</v>
      </c>
      <c r="K203" s="257"/>
      <c r="L203" s="44"/>
      <c r="M203" s="321" t="s">
        <v>1</v>
      </c>
      <c r="N203" s="322" t="s">
        <v>47</v>
      </c>
      <c r="O203" s="323"/>
      <c r="P203" s="324">
        <f>O203*H203</f>
        <v>0</v>
      </c>
      <c r="Q203" s="324">
        <v>0</v>
      </c>
      <c r="R203" s="324">
        <f>Q203*H203</f>
        <v>0</v>
      </c>
      <c r="S203" s="324">
        <v>0</v>
      </c>
      <c r="T203" s="3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2" t="s">
        <v>204</v>
      </c>
      <c r="AT203" s="262" t="s">
        <v>200</v>
      </c>
      <c r="AU203" s="262" t="s">
        <v>90</v>
      </c>
      <c r="AY203" s="18" t="s">
        <v>198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90</v>
      </c>
      <c r="BK203" s="154">
        <f>ROUND(I203*H203,2)</f>
        <v>0</v>
      </c>
      <c r="BL203" s="18" t="s">
        <v>204</v>
      </c>
      <c r="BM203" s="262" t="s">
        <v>1936</v>
      </c>
    </row>
    <row r="204" spans="1:31" s="2" customFormat="1" ht="6.95" customHeight="1">
      <c r="A204" s="41"/>
      <c r="B204" s="69"/>
      <c r="C204" s="70"/>
      <c r="D204" s="70"/>
      <c r="E204" s="70"/>
      <c r="F204" s="70"/>
      <c r="G204" s="70"/>
      <c r="H204" s="70"/>
      <c r="I204" s="70"/>
      <c r="J204" s="70"/>
      <c r="K204" s="70"/>
      <c r="L204" s="44"/>
      <c r="M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</row>
  </sheetData>
  <sheetProtection password="CC35" sheet="1" objects="1" scenarios="1" formatColumns="0" formatRows="0" autoFilter="0"/>
  <autoFilter ref="C136:K20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149</v>
      </c>
      <c r="L8" s="21"/>
    </row>
    <row r="9" spans="1:31" s="2" customFormat="1" ht="16.5" customHeight="1">
      <c r="A9" s="41"/>
      <c r="B9" s="44"/>
      <c r="C9" s="41"/>
      <c r="D9" s="41"/>
      <c r="E9" s="167" t="s">
        <v>1937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1753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1938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21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37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38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151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142</v>
      </c>
      <c r="E33" s="41"/>
      <c r="F33" s="41"/>
      <c r="G33" s="41"/>
      <c r="H33" s="41"/>
      <c r="I33" s="41"/>
      <c r="J33" s="175">
        <f>J107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ROUND((SUM(BE107:BE114)+SUM(BE136:BE189)),2)</f>
        <v>0</v>
      </c>
      <c r="G37" s="41"/>
      <c r="H37" s="41"/>
      <c r="I37" s="182">
        <v>0.21</v>
      </c>
      <c r="J37" s="181">
        <f>ROUND(((SUM(BE107:BE114)+SUM(BE136:BE189))*I37),2)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ROUND((SUM(BF107:BF114)+SUM(BF136:BF189)),2)</f>
        <v>0</v>
      </c>
      <c r="G38" s="41"/>
      <c r="H38" s="41"/>
      <c r="I38" s="182">
        <v>0.15</v>
      </c>
      <c r="J38" s="181">
        <f>ROUND(((SUM(BF107:BF114)+SUM(BF136:BF189))*I38),2)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ROUND((SUM(BG107:BG114)+SUM(BG136:BG189)),2)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ROUND((SUM(BH107:BH114)+SUM(BH136:BH189)),2)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ROUND((SUM(BI107:BI114)+SUM(BI136:BI189)),2)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1937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1753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0601 - Vodovod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>Ostrov, ul. Klínovecká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 xml:space="preserve">V.Rakyta,Trojmezí 171, 352 01 Hranice, 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153</v>
      </c>
      <c r="D96" s="160"/>
      <c r="E96" s="160"/>
      <c r="F96" s="160"/>
      <c r="G96" s="160"/>
      <c r="H96" s="160"/>
      <c r="I96" s="160"/>
      <c r="J96" s="203" t="s">
        <v>154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155</v>
      </c>
      <c r="D98" s="43"/>
      <c r="E98" s="43"/>
      <c r="F98" s="43"/>
      <c r="G98" s="43"/>
      <c r="H98" s="43"/>
      <c r="I98" s="43"/>
      <c r="J98" s="113">
        <f>J136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156</v>
      </c>
    </row>
    <row r="99" spans="1:31" s="9" customFormat="1" ht="24.95" customHeight="1">
      <c r="A99" s="9"/>
      <c r="B99" s="205"/>
      <c r="C99" s="206"/>
      <c r="D99" s="207" t="s">
        <v>1939</v>
      </c>
      <c r="E99" s="208"/>
      <c r="F99" s="208"/>
      <c r="G99" s="208"/>
      <c r="H99" s="208"/>
      <c r="I99" s="208"/>
      <c r="J99" s="209">
        <f>J137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1940</v>
      </c>
      <c r="E100" s="213"/>
      <c r="F100" s="213"/>
      <c r="G100" s="213"/>
      <c r="H100" s="213"/>
      <c r="I100" s="213"/>
      <c r="J100" s="214">
        <f>J138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1941</v>
      </c>
      <c r="E101" s="213"/>
      <c r="F101" s="213"/>
      <c r="G101" s="213"/>
      <c r="H101" s="213"/>
      <c r="I101" s="213"/>
      <c r="J101" s="214">
        <f>J144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5"/>
      <c r="C102" s="206"/>
      <c r="D102" s="207" t="s">
        <v>1942</v>
      </c>
      <c r="E102" s="208"/>
      <c r="F102" s="208"/>
      <c r="G102" s="208"/>
      <c r="H102" s="208"/>
      <c r="I102" s="208"/>
      <c r="J102" s="209">
        <f>J170</f>
        <v>0</v>
      </c>
      <c r="K102" s="206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6"/>
      <c r="D103" s="212" t="s">
        <v>160</v>
      </c>
      <c r="E103" s="213"/>
      <c r="F103" s="213"/>
      <c r="G103" s="213"/>
      <c r="H103" s="213"/>
      <c r="I103" s="213"/>
      <c r="J103" s="214">
        <f>J171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5"/>
      <c r="C104" s="206"/>
      <c r="D104" s="207" t="s">
        <v>1943</v>
      </c>
      <c r="E104" s="208"/>
      <c r="F104" s="208"/>
      <c r="G104" s="208"/>
      <c r="H104" s="208"/>
      <c r="I104" s="208"/>
      <c r="J104" s="209">
        <f>J184</f>
        <v>0</v>
      </c>
      <c r="K104" s="206"/>
      <c r="L104" s="2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4" t="s">
        <v>176</v>
      </c>
      <c r="D107" s="43"/>
      <c r="E107" s="43"/>
      <c r="F107" s="43"/>
      <c r="G107" s="43"/>
      <c r="H107" s="43"/>
      <c r="I107" s="43"/>
      <c r="J107" s="216">
        <f>ROUND(J108+J109+J110+J111+J112+J113,2)</f>
        <v>0</v>
      </c>
      <c r="K107" s="43"/>
      <c r="L107" s="66"/>
      <c r="N107" s="217" t="s">
        <v>46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5" t="s">
        <v>177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137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178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137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179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137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180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181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137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0" t="s">
        <v>182</v>
      </c>
      <c r="E113" s="43"/>
      <c r="F113" s="43"/>
      <c r="G113" s="43"/>
      <c r="H113" s="43"/>
      <c r="I113" s="43"/>
      <c r="J113" s="151">
        <f>ROUND(J32*T113,2)</f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183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147</v>
      </c>
      <c r="D115" s="160"/>
      <c r="E115" s="160"/>
      <c r="F115" s="160"/>
      <c r="G115" s="160"/>
      <c r="H115" s="160"/>
      <c r="I115" s="160"/>
      <c r="J115" s="161">
        <f>ROUND(J98+J107,2)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184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AUTO DÍLNY SPŠ OSTROV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149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41"/>
      <c r="B126" s="42"/>
      <c r="C126" s="43"/>
      <c r="D126" s="43"/>
      <c r="E126" s="201" t="s">
        <v>1937</v>
      </c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2" customHeight="1">
      <c r="A127" s="41"/>
      <c r="B127" s="42"/>
      <c r="C127" s="33" t="s">
        <v>1753</v>
      </c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6.5" customHeight="1">
      <c r="A128" s="41"/>
      <c r="B128" s="42"/>
      <c r="C128" s="43"/>
      <c r="D128" s="43"/>
      <c r="E128" s="79" t="str">
        <f>E11</f>
        <v>0601 - Vodovod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20</v>
      </c>
      <c r="D130" s="43"/>
      <c r="E130" s="43"/>
      <c r="F130" s="28" t="str">
        <f>F14</f>
        <v>Ostrov, ul. Klínovecká</v>
      </c>
      <c r="G130" s="43"/>
      <c r="H130" s="43"/>
      <c r="I130" s="33" t="s">
        <v>22</v>
      </c>
      <c r="J130" s="82" t="str">
        <f>IF(J14="","",J14)</f>
        <v>11. 7. 2023</v>
      </c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40.05" customHeight="1">
      <c r="A132" s="41"/>
      <c r="B132" s="42"/>
      <c r="C132" s="33" t="s">
        <v>24</v>
      </c>
      <c r="D132" s="43"/>
      <c r="E132" s="43"/>
      <c r="F132" s="28" t="str">
        <f>E17</f>
        <v>Střední průmyslová škola Ostrov , Klínovecká 1197</v>
      </c>
      <c r="G132" s="43"/>
      <c r="H132" s="43"/>
      <c r="I132" s="33" t="s">
        <v>31</v>
      </c>
      <c r="J132" s="37" t="str">
        <f>E23</f>
        <v>Projekt stav, spol. s r.o.,Želivského 2227,Sokolov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5.65" customHeight="1">
      <c r="A133" s="41"/>
      <c r="B133" s="42"/>
      <c r="C133" s="33" t="s">
        <v>29</v>
      </c>
      <c r="D133" s="43"/>
      <c r="E133" s="43"/>
      <c r="F133" s="28" t="str">
        <f>IF(E20="","",E20)</f>
        <v>Vyplň údaj</v>
      </c>
      <c r="G133" s="43"/>
      <c r="H133" s="43"/>
      <c r="I133" s="33" t="s">
        <v>36</v>
      </c>
      <c r="J133" s="37" t="str">
        <f>E26</f>
        <v xml:space="preserve">V.Rakyta,Trojmezí 171, 352 01 Hranice, 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0.3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11" customFormat="1" ht="29.25" customHeight="1">
      <c r="A135" s="224"/>
      <c r="B135" s="225"/>
      <c r="C135" s="226" t="s">
        <v>185</v>
      </c>
      <c r="D135" s="227" t="s">
        <v>67</v>
      </c>
      <c r="E135" s="227" t="s">
        <v>63</v>
      </c>
      <c r="F135" s="227" t="s">
        <v>64</v>
      </c>
      <c r="G135" s="227" t="s">
        <v>186</v>
      </c>
      <c r="H135" s="227" t="s">
        <v>187</v>
      </c>
      <c r="I135" s="227" t="s">
        <v>188</v>
      </c>
      <c r="J135" s="228" t="s">
        <v>154</v>
      </c>
      <c r="K135" s="229" t="s">
        <v>189</v>
      </c>
      <c r="L135" s="230"/>
      <c r="M135" s="103" t="s">
        <v>1</v>
      </c>
      <c r="N135" s="104" t="s">
        <v>46</v>
      </c>
      <c r="O135" s="104" t="s">
        <v>190</v>
      </c>
      <c r="P135" s="104" t="s">
        <v>191</v>
      </c>
      <c r="Q135" s="104" t="s">
        <v>192</v>
      </c>
      <c r="R135" s="104" t="s">
        <v>193</v>
      </c>
      <c r="S135" s="104" t="s">
        <v>194</v>
      </c>
      <c r="T135" s="105" t="s">
        <v>195</v>
      </c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</row>
    <row r="136" spans="1:63" s="2" customFormat="1" ht="22.8" customHeight="1">
      <c r="A136" s="41"/>
      <c r="B136" s="42"/>
      <c r="C136" s="110" t="s">
        <v>196</v>
      </c>
      <c r="D136" s="43"/>
      <c r="E136" s="43"/>
      <c r="F136" s="43"/>
      <c r="G136" s="43"/>
      <c r="H136" s="43"/>
      <c r="I136" s="43"/>
      <c r="J136" s="231">
        <f>BK136</f>
        <v>0</v>
      </c>
      <c r="K136" s="43"/>
      <c r="L136" s="44"/>
      <c r="M136" s="106"/>
      <c r="N136" s="232"/>
      <c r="O136" s="107"/>
      <c r="P136" s="233">
        <f>P137+P170+P184</f>
        <v>0</v>
      </c>
      <c r="Q136" s="107"/>
      <c r="R136" s="233">
        <f>R137+R170+R184</f>
        <v>0.34218400000000004</v>
      </c>
      <c r="S136" s="107"/>
      <c r="T136" s="234">
        <f>T137+T170+T184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81</v>
      </c>
      <c r="AU136" s="18" t="s">
        <v>156</v>
      </c>
      <c r="BK136" s="235">
        <f>BK137+BK170+BK184</f>
        <v>0</v>
      </c>
    </row>
    <row r="137" spans="1:63" s="12" customFormat="1" ht="25.9" customHeight="1">
      <c r="A137" s="12"/>
      <c r="B137" s="236"/>
      <c r="C137" s="237"/>
      <c r="D137" s="238" t="s">
        <v>81</v>
      </c>
      <c r="E137" s="239" t="s">
        <v>213</v>
      </c>
      <c r="F137" s="239" t="s">
        <v>1944</v>
      </c>
      <c r="G137" s="237"/>
      <c r="H137" s="237"/>
      <c r="I137" s="240"/>
      <c r="J137" s="241">
        <f>BK137</f>
        <v>0</v>
      </c>
      <c r="K137" s="237"/>
      <c r="L137" s="242"/>
      <c r="M137" s="243"/>
      <c r="N137" s="244"/>
      <c r="O137" s="244"/>
      <c r="P137" s="245">
        <f>P138+P144</f>
        <v>0</v>
      </c>
      <c r="Q137" s="244"/>
      <c r="R137" s="245">
        <f>R138+R144</f>
        <v>0.34218400000000004</v>
      </c>
      <c r="S137" s="244"/>
      <c r="T137" s="246">
        <f>T138+T144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90</v>
      </c>
      <c r="AT137" s="248" t="s">
        <v>81</v>
      </c>
      <c r="AU137" s="248" t="s">
        <v>82</v>
      </c>
      <c r="AY137" s="247" t="s">
        <v>198</v>
      </c>
      <c r="BK137" s="249">
        <f>BK138+BK144</f>
        <v>0</v>
      </c>
    </row>
    <row r="138" spans="1:63" s="12" customFormat="1" ht="22.8" customHeight="1">
      <c r="A138" s="12"/>
      <c r="B138" s="236"/>
      <c r="C138" s="237"/>
      <c r="D138" s="238" t="s">
        <v>81</v>
      </c>
      <c r="E138" s="318" t="s">
        <v>585</v>
      </c>
      <c r="F138" s="318" t="s">
        <v>1945</v>
      </c>
      <c r="G138" s="237"/>
      <c r="H138" s="237"/>
      <c r="I138" s="240"/>
      <c r="J138" s="319">
        <f>BK138</f>
        <v>0</v>
      </c>
      <c r="K138" s="237"/>
      <c r="L138" s="242"/>
      <c r="M138" s="243"/>
      <c r="N138" s="244"/>
      <c r="O138" s="244"/>
      <c r="P138" s="245">
        <f>SUM(P139:P143)</f>
        <v>0</v>
      </c>
      <c r="Q138" s="244"/>
      <c r="R138" s="245">
        <f>SUM(R139:R143)</f>
        <v>0</v>
      </c>
      <c r="S138" s="244"/>
      <c r="T138" s="246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7" t="s">
        <v>90</v>
      </c>
      <c r="AT138" s="248" t="s">
        <v>81</v>
      </c>
      <c r="AU138" s="248" t="s">
        <v>90</v>
      </c>
      <c r="AY138" s="247" t="s">
        <v>198</v>
      </c>
      <c r="BK138" s="249">
        <f>SUM(BK139:BK143)</f>
        <v>0</v>
      </c>
    </row>
    <row r="139" spans="1:65" s="2" customFormat="1" ht="49.05" customHeight="1">
      <c r="A139" s="41"/>
      <c r="B139" s="42"/>
      <c r="C139" s="250" t="s">
        <v>1847</v>
      </c>
      <c r="D139" s="250" t="s">
        <v>200</v>
      </c>
      <c r="E139" s="251" t="s">
        <v>1946</v>
      </c>
      <c r="F139" s="252" t="s">
        <v>1947</v>
      </c>
      <c r="G139" s="253" t="s">
        <v>203</v>
      </c>
      <c r="H139" s="254">
        <v>112</v>
      </c>
      <c r="I139" s="255"/>
      <c r="J139" s="256">
        <f>ROUND(I139*H139,2)</f>
        <v>0</v>
      </c>
      <c r="K139" s="257"/>
      <c r="L139" s="44"/>
      <c r="M139" s="258" t="s">
        <v>1</v>
      </c>
      <c r="N139" s="259" t="s">
        <v>47</v>
      </c>
      <c r="O139" s="94"/>
      <c r="P139" s="260">
        <f>O139*H139</f>
        <v>0</v>
      </c>
      <c r="Q139" s="260">
        <v>0</v>
      </c>
      <c r="R139" s="260">
        <f>Q139*H139</f>
        <v>0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204</v>
      </c>
      <c r="AT139" s="262" t="s">
        <v>200</v>
      </c>
      <c r="AU139" s="262" t="s">
        <v>92</v>
      </c>
      <c r="AY139" s="18" t="s">
        <v>198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204</v>
      </c>
      <c r="BM139" s="262" t="s">
        <v>1948</v>
      </c>
    </row>
    <row r="140" spans="1:51" s="13" customFormat="1" ht="12">
      <c r="A140" s="13"/>
      <c r="B140" s="263"/>
      <c r="C140" s="264"/>
      <c r="D140" s="265" t="s">
        <v>206</v>
      </c>
      <c r="E140" s="266" t="s">
        <v>1</v>
      </c>
      <c r="F140" s="267" t="s">
        <v>1949</v>
      </c>
      <c r="G140" s="264"/>
      <c r="H140" s="268">
        <v>112</v>
      </c>
      <c r="I140" s="269"/>
      <c r="J140" s="264"/>
      <c r="K140" s="264"/>
      <c r="L140" s="270"/>
      <c r="M140" s="271"/>
      <c r="N140" s="272"/>
      <c r="O140" s="272"/>
      <c r="P140" s="272"/>
      <c r="Q140" s="272"/>
      <c r="R140" s="272"/>
      <c r="S140" s="272"/>
      <c r="T140" s="27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4" t="s">
        <v>206</v>
      </c>
      <c r="AU140" s="274" t="s">
        <v>92</v>
      </c>
      <c r="AV140" s="13" t="s">
        <v>92</v>
      </c>
      <c r="AW140" s="13" t="s">
        <v>35</v>
      </c>
      <c r="AX140" s="13" t="s">
        <v>90</v>
      </c>
      <c r="AY140" s="274" t="s">
        <v>198</v>
      </c>
    </row>
    <row r="141" spans="1:65" s="2" customFormat="1" ht="44.25" customHeight="1">
      <c r="A141" s="41"/>
      <c r="B141" s="42"/>
      <c r="C141" s="250" t="s">
        <v>517</v>
      </c>
      <c r="D141" s="250" t="s">
        <v>200</v>
      </c>
      <c r="E141" s="251" t="s">
        <v>1950</v>
      </c>
      <c r="F141" s="252" t="s">
        <v>1951</v>
      </c>
      <c r="G141" s="253" t="s">
        <v>203</v>
      </c>
      <c r="H141" s="254">
        <v>112</v>
      </c>
      <c r="I141" s="255"/>
      <c r="J141" s="256">
        <f>ROUND(I141*H141,2)</f>
        <v>0</v>
      </c>
      <c r="K141" s="257"/>
      <c r="L141" s="44"/>
      <c r="M141" s="258" t="s">
        <v>1</v>
      </c>
      <c r="N141" s="259" t="s">
        <v>47</v>
      </c>
      <c r="O141" s="94"/>
      <c r="P141" s="260">
        <f>O141*H141</f>
        <v>0</v>
      </c>
      <c r="Q141" s="260">
        <v>0</v>
      </c>
      <c r="R141" s="260">
        <f>Q141*H141</f>
        <v>0</v>
      </c>
      <c r="S141" s="260">
        <v>0</v>
      </c>
      <c r="T141" s="261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2" t="s">
        <v>204</v>
      </c>
      <c r="AT141" s="262" t="s">
        <v>200</v>
      </c>
      <c r="AU141" s="262" t="s">
        <v>92</v>
      </c>
      <c r="AY141" s="18" t="s">
        <v>198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90</v>
      </c>
      <c r="BK141" s="154">
        <f>ROUND(I141*H141,2)</f>
        <v>0</v>
      </c>
      <c r="BL141" s="18" t="s">
        <v>204</v>
      </c>
      <c r="BM141" s="262" t="s">
        <v>1952</v>
      </c>
    </row>
    <row r="142" spans="1:65" s="2" customFormat="1" ht="24.15" customHeight="1">
      <c r="A142" s="41"/>
      <c r="B142" s="42"/>
      <c r="C142" s="250" t="s">
        <v>1854</v>
      </c>
      <c r="D142" s="250" t="s">
        <v>200</v>
      </c>
      <c r="E142" s="251" t="s">
        <v>1953</v>
      </c>
      <c r="F142" s="252" t="s">
        <v>1954</v>
      </c>
      <c r="G142" s="253" t="s">
        <v>219</v>
      </c>
      <c r="H142" s="254">
        <v>280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204</v>
      </c>
      <c r="AT142" s="262" t="s">
        <v>200</v>
      </c>
      <c r="AU142" s="262" t="s">
        <v>92</v>
      </c>
      <c r="AY142" s="18" t="s">
        <v>198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204</v>
      </c>
      <c r="BM142" s="262" t="s">
        <v>1955</v>
      </c>
    </row>
    <row r="143" spans="1:51" s="13" customFormat="1" ht="12">
      <c r="A143" s="13"/>
      <c r="B143" s="263"/>
      <c r="C143" s="264"/>
      <c r="D143" s="265" t="s">
        <v>206</v>
      </c>
      <c r="E143" s="266" t="s">
        <v>1</v>
      </c>
      <c r="F143" s="267" t="s">
        <v>1956</v>
      </c>
      <c r="G143" s="264"/>
      <c r="H143" s="268">
        <v>280</v>
      </c>
      <c r="I143" s="269"/>
      <c r="J143" s="264"/>
      <c r="K143" s="264"/>
      <c r="L143" s="270"/>
      <c r="M143" s="271"/>
      <c r="N143" s="272"/>
      <c r="O143" s="272"/>
      <c r="P143" s="272"/>
      <c r="Q143" s="272"/>
      <c r="R143" s="272"/>
      <c r="S143" s="272"/>
      <c r="T143" s="27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4" t="s">
        <v>206</v>
      </c>
      <c r="AU143" s="274" t="s">
        <v>92</v>
      </c>
      <c r="AV143" s="13" t="s">
        <v>92</v>
      </c>
      <c r="AW143" s="13" t="s">
        <v>35</v>
      </c>
      <c r="AX143" s="13" t="s">
        <v>90</v>
      </c>
      <c r="AY143" s="274" t="s">
        <v>198</v>
      </c>
    </row>
    <row r="144" spans="1:63" s="12" customFormat="1" ht="22.8" customHeight="1">
      <c r="A144" s="12"/>
      <c r="B144" s="236"/>
      <c r="C144" s="237"/>
      <c r="D144" s="238" t="s">
        <v>81</v>
      </c>
      <c r="E144" s="318" t="s">
        <v>1957</v>
      </c>
      <c r="F144" s="318" t="s">
        <v>1958</v>
      </c>
      <c r="G144" s="237"/>
      <c r="H144" s="237"/>
      <c r="I144" s="240"/>
      <c r="J144" s="319">
        <f>BK144</f>
        <v>0</v>
      </c>
      <c r="K144" s="237"/>
      <c r="L144" s="242"/>
      <c r="M144" s="243"/>
      <c r="N144" s="244"/>
      <c r="O144" s="244"/>
      <c r="P144" s="245">
        <f>SUM(P145:P169)</f>
        <v>0</v>
      </c>
      <c r="Q144" s="244"/>
      <c r="R144" s="245">
        <f>SUM(R145:R169)</f>
        <v>0.34218400000000004</v>
      </c>
      <c r="S144" s="244"/>
      <c r="T144" s="246">
        <f>SUM(T145:T169)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7" t="s">
        <v>90</v>
      </c>
      <c r="AT144" s="248" t="s">
        <v>81</v>
      </c>
      <c r="AU144" s="248" t="s">
        <v>90</v>
      </c>
      <c r="AY144" s="247" t="s">
        <v>198</v>
      </c>
      <c r="BK144" s="249">
        <f>SUM(BK145:BK169)</f>
        <v>0</v>
      </c>
    </row>
    <row r="145" spans="1:65" s="2" customFormat="1" ht="37.8" customHeight="1">
      <c r="A145" s="41"/>
      <c r="B145" s="42"/>
      <c r="C145" s="250" t="s">
        <v>8</v>
      </c>
      <c r="D145" s="250" t="s">
        <v>200</v>
      </c>
      <c r="E145" s="251" t="s">
        <v>1959</v>
      </c>
      <c r="F145" s="252" t="s">
        <v>1960</v>
      </c>
      <c r="G145" s="253" t="s">
        <v>219</v>
      </c>
      <c r="H145" s="254">
        <v>188</v>
      </c>
      <c r="I145" s="255"/>
      <c r="J145" s="256">
        <f>ROUND(I145*H145,2)</f>
        <v>0</v>
      </c>
      <c r="K145" s="257"/>
      <c r="L145" s="44"/>
      <c r="M145" s="258" t="s">
        <v>1</v>
      </c>
      <c r="N145" s="259" t="s">
        <v>47</v>
      </c>
      <c r="O145" s="94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204</v>
      </c>
      <c r="AT145" s="262" t="s">
        <v>200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204</v>
      </c>
      <c r="BM145" s="262" t="s">
        <v>1961</v>
      </c>
    </row>
    <row r="146" spans="1:65" s="2" customFormat="1" ht="21.75" customHeight="1">
      <c r="A146" s="41"/>
      <c r="B146" s="42"/>
      <c r="C146" s="275" t="s">
        <v>373</v>
      </c>
      <c r="D146" s="275" t="s">
        <v>210</v>
      </c>
      <c r="E146" s="276" t="s">
        <v>1962</v>
      </c>
      <c r="F146" s="277" t="s">
        <v>1963</v>
      </c>
      <c r="G146" s="278" t="s">
        <v>219</v>
      </c>
      <c r="H146" s="279">
        <v>197.4</v>
      </c>
      <c r="I146" s="280"/>
      <c r="J146" s="281">
        <f>ROUND(I146*H146,2)</f>
        <v>0</v>
      </c>
      <c r="K146" s="282"/>
      <c r="L146" s="283"/>
      <c r="M146" s="284" t="s">
        <v>1</v>
      </c>
      <c r="N146" s="285" t="s">
        <v>47</v>
      </c>
      <c r="O146" s="94"/>
      <c r="P146" s="260">
        <f>O146*H146</f>
        <v>0</v>
      </c>
      <c r="Q146" s="260">
        <v>0.00106</v>
      </c>
      <c r="R146" s="260">
        <f>Q146*H146</f>
        <v>0.20924399999999999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213</v>
      </c>
      <c r="AT146" s="262" t="s">
        <v>210</v>
      </c>
      <c r="AU146" s="262" t="s">
        <v>92</v>
      </c>
      <c r="AY146" s="18" t="s">
        <v>198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204</v>
      </c>
      <c r="BM146" s="262" t="s">
        <v>1964</v>
      </c>
    </row>
    <row r="147" spans="1:51" s="13" customFormat="1" ht="12">
      <c r="A147" s="13"/>
      <c r="B147" s="263"/>
      <c r="C147" s="264"/>
      <c r="D147" s="265" t="s">
        <v>206</v>
      </c>
      <c r="E147" s="266" t="s">
        <v>1</v>
      </c>
      <c r="F147" s="267" t="s">
        <v>1081</v>
      </c>
      <c r="G147" s="264"/>
      <c r="H147" s="268">
        <v>188</v>
      </c>
      <c r="I147" s="269"/>
      <c r="J147" s="264"/>
      <c r="K147" s="264"/>
      <c r="L147" s="270"/>
      <c r="M147" s="271"/>
      <c r="N147" s="272"/>
      <c r="O147" s="272"/>
      <c r="P147" s="272"/>
      <c r="Q147" s="272"/>
      <c r="R147" s="272"/>
      <c r="S147" s="272"/>
      <c r="T147" s="27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4" t="s">
        <v>206</v>
      </c>
      <c r="AU147" s="274" t="s">
        <v>92</v>
      </c>
      <c r="AV147" s="13" t="s">
        <v>92</v>
      </c>
      <c r="AW147" s="13" t="s">
        <v>35</v>
      </c>
      <c r="AX147" s="13" t="s">
        <v>82</v>
      </c>
      <c r="AY147" s="274" t="s">
        <v>198</v>
      </c>
    </row>
    <row r="148" spans="1:51" s="13" customFormat="1" ht="12">
      <c r="A148" s="13"/>
      <c r="B148" s="263"/>
      <c r="C148" s="264"/>
      <c r="D148" s="265" t="s">
        <v>206</v>
      </c>
      <c r="E148" s="266" t="s">
        <v>1</v>
      </c>
      <c r="F148" s="267" t="s">
        <v>1965</v>
      </c>
      <c r="G148" s="264"/>
      <c r="H148" s="268">
        <v>197.4</v>
      </c>
      <c r="I148" s="269"/>
      <c r="J148" s="264"/>
      <c r="K148" s="264"/>
      <c r="L148" s="270"/>
      <c r="M148" s="271"/>
      <c r="N148" s="272"/>
      <c r="O148" s="272"/>
      <c r="P148" s="272"/>
      <c r="Q148" s="272"/>
      <c r="R148" s="272"/>
      <c r="S148" s="272"/>
      <c r="T148" s="27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4" t="s">
        <v>206</v>
      </c>
      <c r="AU148" s="274" t="s">
        <v>92</v>
      </c>
      <c r="AV148" s="13" t="s">
        <v>92</v>
      </c>
      <c r="AW148" s="13" t="s">
        <v>35</v>
      </c>
      <c r="AX148" s="13" t="s">
        <v>90</v>
      </c>
      <c r="AY148" s="274" t="s">
        <v>198</v>
      </c>
    </row>
    <row r="149" spans="1:65" s="2" customFormat="1" ht="24.15" customHeight="1">
      <c r="A149" s="41"/>
      <c r="B149" s="42"/>
      <c r="C149" s="250" t="s">
        <v>92</v>
      </c>
      <c r="D149" s="250" t="s">
        <v>200</v>
      </c>
      <c r="E149" s="251" t="s">
        <v>1966</v>
      </c>
      <c r="F149" s="252" t="s">
        <v>1967</v>
      </c>
      <c r="G149" s="253" t="s">
        <v>363</v>
      </c>
      <c r="H149" s="254">
        <v>2</v>
      </c>
      <c r="I149" s="255"/>
      <c r="J149" s="256">
        <f>ROUND(I149*H149,2)</f>
        <v>0</v>
      </c>
      <c r="K149" s="257"/>
      <c r="L149" s="44"/>
      <c r="M149" s="258" t="s">
        <v>1</v>
      </c>
      <c r="N149" s="259" t="s">
        <v>47</v>
      </c>
      <c r="O149" s="94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204</v>
      </c>
      <c r="AT149" s="262" t="s">
        <v>200</v>
      </c>
      <c r="AU149" s="262" t="s">
        <v>92</v>
      </c>
      <c r="AY149" s="18" t="s">
        <v>198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204</v>
      </c>
      <c r="BM149" s="262" t="s">
        <v>1968</v>
      </c>
    </row>
    <row r="150" spans="1:65" s="2" customFormat="1" ht="16.5" customHeight="1">
      <c r="A150" s="41"/>
      <c r="B150" s="42"/>
      <c r="C150" s="275" t="s">
        <v>281</v>
      </c>
      <c r="D150" s="275" t="s">
        <v>210</v>
      </c>
      <c r="E150" s="276" t="s">
        <v>1969</v>
      </c>
      <c r="F150" s="277" t="s">
        <v>1970</v>
      </c>
      <c r="G150" s="278" t="s">
        <v>363</v>
      </c>
      <c r="H150" s="279">
        <v>1</v>
      </c>
      <c r="I150" s="280"/>
      <c r="J150" s="281">
        <f>ROUND(I150*H150,2)</f>
        <v>0</v>
      </c>
      <c r="K150" s="282"/>
      <c r="L150" s="283"/>
      <c r="M150" s="284" t="s">
        <v>1</v>
      </c>
      <c r="N150" s="285" t="s">
        <v>47</v>
      </c>
      <c r="O150" s="94"/>
      <c r="P150" s="260">
        <f>O150*H150</f>
        <v>0</v>
      </c>
      <c r="Q150" s="260">
        <v>0.00043</v>
      </c>
      <c r="R150" s="260">
        <f>Q150*H150</f>
        <v>0.00043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213</v>
      </c>
      <c r="AT150" s="262" t="s">
        <v>210</v>
      </c>
      <c r="AU150" s="262" t="s">
        <v>92</v>
      </c>
      <c r="AY150" s="18" t="s">
        <v>198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204</v>
      </c>
      <c r="BM150" s="262" t="s">
        <v>1971</v>
      </c>
    </row>
    <row r="151" spans="1:65" s="2" customFormat="1" ht="16.5" customHeight="1">
      <c r="A151" s="41"/>
      <c r="B151" s="42"/>
      <c r="C151" s="275" t="s">
        <v>204</v>
      </c>
      <c r="D151" s="275" t="s">
        <v>210</v>
      </c>
      <c r="E151" s="276" t="s">
        <v>1972</v>
      </c>
      <c r="F151" s="277" t="s">
        <v>1973</v>
      </c>
      <c r="G151" s="278" t="s">
        <v>363</v>
      </c>
      <c r="H151" s="279">
        <v>1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47</v>
      </c>
      <c r="O151" s="94"/>
      <c r="P151" s="260">
        <f>O151*H151</f>
        <v>0</v>
      </c>
      <c r="Q151" s="260">
        <v>0.00022</v>
      </c>
      <c r="R151" s="260">
        <f>Q151*H151</f>
        <v>0.00022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213</v>
      </c>
      <c r="AT151" s="262" t="s">
        <v>210</v>
      </c>
      <c r="AU151" s="262" t="s">
        <v>92</v>
      </c>
      <c r="AY151" s="18" t="s">
        <v>198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204</v>
      </c>
      <c r="BM151" s="262" t="s">
        <v>1974</v>
      </c>
    </row>
    <row r="152" spans="1:65" s="2" customFormat="1" ht="24.15" customHeight="1">
      <c r="A152" s="41"/>
      <c r="B152" s="42"/>
      <c r="C152" s="250" t="s">
        <v>1529</v>
      </c>
      <c r="D152" s="250" t="s">
        <v>200</v>
      </c>
      <c r="E152" s="251" t="s">
        <v>1975</v>
      </c>
      <c r="F152" s="252" t="s">
        <v>1976</v>
      </c>
      <c r="G152" s="253" t="s">
        <v>363</v>
      </c>
      <c r="H152" s="254">
        <v>6</v>
      </c>
      <c r="I152" s="255"/>
      <c r="J152" s="256">
        <f>ROUND(I152*H152,2)</f>
        <v>0</v>
      </c>
      <c r="K152" s="257"/>
      <c r="L152" s="44"/>
      <c r="M152" s="258" t="s">
        <v>1</v>
      </c>
      <c r="N152" s="259" t="s">
        <v>47</v>
      </c>
      <c r="O152" s="94"/>
      <c r="P152" s="260">
        <f>O152*H152</f>
        <v>0</v>
      </c>
      <c r="Q152" s="260">
        <v>0</v>
      </c>
      <c r="R152" s="260">
        <f>Q152*H152</f>
        <v>0</v>
      </c>
      <c r="S152" s="260">
        <v>0</v>
      </c>
      <c r="T152" s="261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2" t="s">
        <v>204</v>
      </c>
      <c r="AT152" s="262" t="s">
        <v>200</v>
      </c>
      <c r="AU152" s="262" t="s">
        <v>92</v>
      </c>
      <c r="AY152" s="18" t="s">
        <v>198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90</v>
      </c>
      <c r="BK152" s="154">
        <f>ROUND(I152*H152,2)</f>
        <v>0</v>
      </c>
      <c r="BL152" s="18" t="s">
        <v>204</v>
      </c>
      <c r="BM152" s="262" t="s">
        <v>1977</v>
      </c>
    </row>
    <row r="153" spans="1:65" s="2" customFormat="1" ht="16.5" customHeight="1">
      <c r="A153" s="41"/>
      <c r="B153" s="42"/>
      <c r="C153" s="275" t="s">
        <v>632</v>
      </c>
      <c r="D153" s="275" t="s">
        <v>210</v>
      </c>
      <c r="E153" s="276" t="s">
        <v>1978</v>
      </c>
      <c r="F153" s="277" t="s">
        <v>1979</v>
      </c>
      <c r="G153" s="278" t="s">
        <v>363</v>
      </c>
      <c r="H153" s="279">
        <v>6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47</v>
      </c>
      <c r="O153" s="94"/>
      <c r="P153" s="260">
        <f>O153*H153</f>
        <v>0</v>
      </c>
      <c r="Q153" s="260">
        <v>0.00026</v>
      </c>
      <c r="R153" s="260">
        <f>Q153*H153</f>
        <v>0.0015599999999999998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213</v>
      </c>
      <c r="AT153" s="262" t="s">
        <v>210</v>
      </c>
      <c r="AU153" s="262" t="s">
        <v>92</v>
      </c>
      <c r="AY153" s="18" t="s">
        <v>198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204</v>
      </c>
      <c r="BM153" s="262" t="s">
        <v>1980</v>
      </c>
    </row>
    <row r="154" spans="1:65" s="2" customFormat="1" ht="24.15" customHeight="1">
      <c r="A154" s="41"/>
      <c r="B154" s="42"/>
      <c r="C154" s="250" t="s">
        <v>585</v>
      </c>
      <c r="D154" s="250" t="s">
        <v>200</v>
      </c>
      <c r="E154" s="251" t="s">
        <v>1981</v>
      </c>
      <c r="F154" s="252" t="s">
        <v>1982</v>
      </c>
      <c r="G154" s="253" t="s">
        <v>363</v>
      </c>
      <c r="H154" s="254">
        <v>1</v>
      </c>
      <c r="I154" s="255"/>
      <c r="J154" s="256">
        <f>ROUND(I154*H154,2)</f>
        <v>0</v>
      </c>
      <c r="K154" s="257"/>
      <c r="L154" s="44"/>
      <c r="M154" s="258" t="s">
        <v>1</v>
      </c>
      <c r="N154" s="259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204</v>
      </c>
      <c r="AT154" s="262" t="s">
        <v>200</v>
      </c>
      <c r="AU154" s="262" t="s">
        <v>92</v>
      </c>
      <c r="AY154" s="18" t="s">
        <v>198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204</v>
      </c>
      <c r="BM154" s="262" t="s">
        <v>1983</v>
      </c>
    </row>
    <row r="155" spans="1:65" s="2" customFormat="1" ht="16.5" customHeight="1">
      <c r="A155" s="41"/>
      <c r="B155" s="42"/>
      <c r="C155" s="275" t="s">
        <v>657</v>
      </c>
      <c r="D155" s="275" t="s">
        <v>210</v>
      </c>
      <c r="E155" s="276" t="s">
        <v>1984</v>
      </c>
      <c r="F155" s="277" t="s">
        <v>1985</v>
      </c>
      <c r="G155" s="278" t="s">
        <v>363</v>
      </c>
      <c r="H155" s="279">
        <v>1</v>
      </c>
      <c r="I155" s="280"/>
      <c r="J155" s="281">
        <f>ROUND(I155*H155,2)</f>
        <v>0</v>
      </c>
      <c r="K155" s="282"/>
      <c r="L155" s="283"/>
      <c r="M155" s="284" t="s">
        <v>1</v>
      </c>
      <c r="N155" s="285" t="s">
        <v>47</v>
      </c>
      <c r="O155" s="94"/>
      <c r="P155" s="260">
        <f>O155*H155</f>
        <v>0</v>
      </c>
      <c r="Q155" s="260">
        <v>0.00049</v>
      </c>
      <c r="R155" s="260">
        <f>Q155*H155</f>
        <v>0.00049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213</v>
      </c>
      <c r="AT155" s="262" t="s">
        <v>210</v>
      </c>
      <c r="AU155" s="262" t="s">
        <v>92</v>
      </c>
      <c r="AY155" s="18" t="s">
        <v>198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204</v>
      </c>
      <c r="BM155" s="262" t="s">
        <v>1986</v>
      </c>
    </row>
    <row r="156" spans="1:65" s="2" customFormat="1" ht="16.5" customHeight="1">
      <c r="A156" s="41"/>
      <c r="B156" s="42"/>
      <c r="C156" s="250" t="s">
        <v>90</v>
      </c>
      <c r="D156" s="250" t="s">
        <v>200</v>
      </c>
      <c r="E156" s="251" t="s">
        <v>1987</v>
      </c>
      <c r="F156" s="252" t="s">
        <v>1988</v>
      </c>
      <c r="G156" s="253" t="s">
        <v>1989</v>
      </c>
      <c r="H156" s="254">
        <v>1</v>
      </c>
      <c r="I156" s="255"/>
      <c r="J156" s="256">
        <f>ROUND(I156*H156,2)</f>
        <v>0</v>
      </c>
      <c r="K156" s="257"/>
      <c r="L156" s="44"/>
      <c r="M156" s="258" t="s">
        <v>1</v>
      </c>
      <c r="N156" s="259" t="s">
        <v>47</v>
      </c>
      <c r="O156" s="94"/>
      <c r="P156" s="260">
        <f>O156*H156</f>
        <v>0</v>
      </c>
      <c r="Q156" s="260">
        <v>0</v>
      </c>
      <c r="R156" s="260">
        <f>Q156*H156</f>
        <v>0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204</v>
      </c>
      <c r="AT156" s="262" t="s">
        <v>200</v>
      </c>
      <c r="AU156" s="262" t="s">
        <v>92</v>
      </c>
      <c r="AY156" s="18" t="s">
        <v>198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204</v>
      </c>
      <c r="BM156" s="262" t="s">
        <v>1990</v>
      </c>
    </row>
    <row r="157" spans="1:65" s="2" customFormat="1" ht="21.75" customHeight="1">
      <c r="A157" s="41"/>
      <c r="B157" s="42"/>
      <c r="C157" s="250" t="s">
        <v>1490</v>
      </c>
      <c r="D157" s="250" t="s">
        <v>200</v>
      </c>
      <c r="E157" s="251" t="s">
        <v>1991</v>
      </c>
      <c r="F157" s="252" t="s">
        <v>1992</v>
      </c>
      <c r="G157" s="253" t="s">
        <v>363</v>
      </c>
      <c r="H157" s="254">
        <v>2</v>
      </c>
      <c r="I157" s="255"/>
      <c r="J157" s="256">
        <f>ROUND(I157*H157,2)</f>
        <v>0</v>
      </c>
      <c r="K157" s="257"/>
      <c r="L157" s="44"/>
      <c r="M157" s="258" t="s">
        <v>1</v>
      </c>
      <c r="N157" s="259" t="s">
        <v>47</v>
      </c>
      <c r="O157" s="94"/>
      <c r="P157" s="260">
        <f>O157*H157</f>
        <v>0</v>
      </c>
      <c r="Q157" s="260">
        <v>0.00074</v>
      </c>
      <c r="R157" s="260">
        <f>Q157*H157</f>
        <v>0.00148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204</v>
      </c>
      <c r="AT157" s="262" t="s">
        <v>200</v>
      </c>
      <c r="AU157" s="262" t="s">
        <v>92</v>
      </c>
      <c r="AY157" s="18" t="s">
        <v>198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204</v>
      </c>
      <c r="BM157" s="262" t="s">
        <v>1993</v>
      </c>
    </row>
    <row r="158" spans="1:65" s="2" customFormat="1" ht="24.15" customHeight="1">
      <c r="A158" s="41"/>
      <c r="B158" s="42"/>
      <c r="C158" s="275" t="s">
        <v>213</v>
      </c>
      <c r="D158" s="275" t="s">
        <v>210</v>
      </c>
      <c r="E158" s="276" t="s">
        <v>1994</v>
      </c>
      <c r="F158" s="277" t="s">
        <v>1995</v>
      </c>
      <c r="G158" s="278" t="s">
        <v>363</v>
      </c>
      <c r="H158" s="279">
        <v>1</v>
      </c>
      <c r="I158" s="280"/>
      <c r="J158" s="281">
        <f>ROUND(I158*H158,2)</f>
        <v>0</v>
      </c>
      <c r="K158" s="282"/>
      <c r="L158" s="283"/>
      <c r="M158" s="284" t="s">
        <v>1</v>
      </c>
      <c r="N158" s="285" t="s">
        <v>47</v>
      </c>
      <c r="O158" s="94"/>
      <c r="P158" s="260">
        <f>O158*H158</f>
        <v>0</v>
      </c>
      <c r="Q158" s="260">
        <v>0.0035</v>
      </c>
      <c r="R158" s="260">
        <f>Q158*H158</f>
        <v>0.0035</v>
      </c>
      <c r="S158" s="260">
        <v>0</v>
      </c>
      <c r="T158" s="26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2" t="s">
        <v>213</v>
      </c>
      <c r="AT158" s="262" t="s">
        <v>210</v>
      </c>
      <c r="AU158" s="262" t="s">
        <v>92</v>
      </c>
      <c r="AY158" s="18" t="s">
        <v>198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90</v>
      </c>
      <c r="BK158" s="154">
        <f>ROUND(I158*H158,2)</f>
        <v>0</v>
      </c>
      <c r="BL158" s="18" t="s">
        <v>204</v>
      </c>
      <c r="BM158" s="262" t="s">
        <v>1996</v>
      </c>
    </row>
    <row r="159" spans="1:65" s="2" customFormat="1" ht="16.5" customHeight="1">
      <c r="A159" s="41"/>
      <c r="B159" s="42"/>
      <c r="C159" s="275" t="s">
        <v>380</v>
      </c>
      <c r="D159" s="275" t="s">
        <v>210</v>
      </c>
      <c r="E159" s="276" t="s">
        <v>1997</v>
      </c>
      <c r="F159" s="277" t="s">
        <v>1998</v>
      </c>
      <c r="G159" s="278" t="s">
        <v>363</v>
      </c>
      <c r="H159" s="279">
        <v>1</v>
      </c>
      <c r="I159" s="280"/>
      <c r="J159" s="281">
        <f>ROUND(I159*H159,2)</f>
        <v>0</v>
      </c>
      <c r="K159" s="282"/>
      <c r="L159" s="283"/>
      <c r="M159" s="284" t="s">
        <v>1</v>
      </c>
      <c r="N159" s="285" t="s">
        <v>47</v>
      </c>
      <c r="O159" s="94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213</v>
      </c>
      <c r="AT159" s="262" t="s">
        <v>210</v>
      </c>
      <c r="AU159" s="262" t="s">
        <v>92</v>
      </c>
      <c r="AY159" s="18" t="s">
        <v>198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204</v>
      </c>
      <c r="BM159" s="262" t="s">
        <v>1999</v>
      </c>
    </row>
    <row r="160" spans="1:65" s="2" customFormat="1" ht="16.5" customHeight="1">
      <c r="A160" s="41"/>
      <c r="B160" s="42"/>
      <c r="C160" s="250" t="s">
        <v>99</v>
      </c>
      <c r="D160" s="250" t="s">
        <v>200</v>
      </c>
      <c r="E160" s="251" t="s">
        <v>2000</v>
      </c>
      <c r="F160" s="252" t="s">
        <v>2001</v>
      </c>
      <c r="G160" s="253" t="s">
        <v>363</v>
      </c>
      <c r="H160" s="254">
        <v>1</v>
      </c>
      <c r="I160" s="255"/>
      <c r="J160" s="256">
        <f>ROUND(I160*H160,2)</f>
        <v>0</v>
      </c>
      <c r="K160" s="257"/>
      <c r="L160" s="44"/>
      <c r="M160" s="258" t="s">
        <v>1</v>
      </c>
      <c r="N160" s="259" t="s">
        <v>47</v>
      </c>
      <c r="O160" s="94"/>
      <c r="P160" s="260">
        <f>O160*H160</f>
        <v>0</v>
      </c>
      <c r="Q160" s="260">
        <v>0.00136</v>
      </c>
      <c r="R160" s="260">
        <f>Q160*H160</f>
        <v>0.00136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204</v>
      </c>
      <c r="AT160" s="262" t="s">
        <v>200</v>
      </c>
      <c r="AU160" s="262" t="s">
        <v>92</v>
      </c>
      <c r="AY160" s="18" t="s">
        <v>198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204</v>
      </c>
      <c r="BM160" s="262" t="s">
        <v>2002</v>
      </c>
    </row>
    <row r="161" spans="1:65" s="2" customFormat="1" ht="24.15" customHeight="1">
      <c r="A161" s="41"/>
      <c r="B161" s="42"/>
      <c r="C161" s="275" t="s">
        <v>1799</v>
      </c>
      <c r="D161" s="275" t="s">
        <v>210</v>
      </c>
      <c r="E161" s="276" t="s">
        <v>2003</v>
      </c>
      <c r="F161" s="277" t="s">
        <v>2004</v>
      </c>
      <c r="G161" s="278" t="s">
        <v>363</v>
      </c>
      <c r="H161" s="279">
        <v>1</v>
      </c>
      <c r="I161" s="280"/>
      <c r="J161" s="281">
        <f>ROUND(I161*H161,2)</f>
        <v>0</v>
      </c>
      <c r="K161" s="282"/>
      <c r="L161" s="283"/>
      <c r="M161" s="284" t="s">
        <v>1</v>
      </c>
      <c r="N161" s="285" t="s">
        <v>47</v>
      </c>
      <c r="O161" s="94"/>
      <c r="P161" s="260">
        <f>O161*H161</f>
        <v>0</v>
      </c>
      <c r="Q161" s="260">
        <v>0.0425</v>
      </c>
      <c r="R161" s="260">
        <f>Q161*H161</f>
        <v>0.0425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213</v>
      </c>
      <c r="AT161" s="262" t="s">
        <v>210</v>
      </c>
      <c r="AU161" s="262" t="s">
        <v>92</v>
      </c>
      <c r="AY161" s="18" t="s">
        <v>198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204</v>
      </c>
      <c r="BM161" s="262" t="s">
        <v>2005</v>
      </c>
    </row>
    <row r="162" spans="1:65" s="2" customFormat="1" ht="16.5" customHeight="1">
      <c r="A162" s="41"/>
      <c r="B162" s="42"/>
      <c r="C162" s="275" t="s">
        <v>722</v>
      </c>
      <c r="D162" s="275" t="s">
        <v>210</v>
      </c>
      <c r="E162" s="276" t="s">
        <v>2006</v>
      </c>
      <c r="F162" s="277" t="s">
        <v>2007</v>
      </c>
      <c r="G162" s="278" t="s">
        <v>363</v>
      </c>
      <c r="H162" s="279">
        <v>1</v>
      </c>
      <c r="I162" s="280"/>
      <c r="J162" s="281">
        <f>ROUND(I162*H162,2)</f>
        <v>0</v>
      </c>
      <c r="K162" s="282"/>
      <c r="L162" s="283"/>
      <c r="M162" s="284" t="s">
        <v>1</v>
      </c>
      <c r="N162" s="285" t="s">
        <v>47</v>
      </c>
      <c r="O162" s="94"/>
      <c r="P162" s="260">
        <f>O162*H162</f>
        <v>0</v>
      </c>
      <c r="Q162" s="260">
        <v>0.0019</v>
      </c>
      <c r="R162" s="260">
        <f>Q162*H162</f>
        <v>0.0019</v>
      </c>
      <c r="S162" s="260">
        <v>0</v>
      </c>
      <c r="T162" s="261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2" t="s">
        <v>213</v>
      </c>
      <c r="AT162" s="262" t="s">
        <v>210</v>
      </c>
      <c r="AU162" s="262" t="s">
        <v>92</v>
      </c>
      <c r="AY162" s="18" t="s">
        <v>198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90</v>
      </c>
      <c r="BK162" s="154">
        <f>ROUND(I162*H162,2)</f>
        <v>0</v>
      </c>
      <c r="BL162" s="18" t="s">
        <v>204</v>
      </c>
      <c r="BM162" s="262" t="s">
        <v>2008</v>
      </c>
    </row>
    <row r="163" spans="1:65" s="2" customFormat="1" ht="24.15" customHeight="1">
      <c r="A163" s="41"/>
      <c r="B163" s="42"/>
      <c r="C163" s="250" t="s">
        <v>1827</v>
      </c>
      <c r="D163" s="250" t="s">
        <v>200</v>
      </c>
      <c r="E163" s="251" t="s">
        <v>2009</v>
      </c>
      <c r="F163" s="252" t="s">
        <v>2010</v>
      </c>
      <c r="G163" s="253" t="s">
        <v>219</v>
      </c>
      <c r="H163" s="254">
        <v>188</v>
      </c>
      <c r="I163" s="255"/>
      <c r="J163" s="256">
        <f>ROUND(I163*H163,2)</f>
        <v>0</v>
      </c>
      <c r="K163" s="257"/>
      <c r="L163" s="44"/>
      <c r="M163" s="258" t="s">
        <v>1</v>
      </c>
      <c r="N163" s="259" t="s">
        <v>47</v>
      </c>
      <c r="O163" s="94"/>
      <c r="P163" s="260">
        <f>O163*H163</f>
        <v>0</v>
      </c>
      <c r="Q163" s="260">
        <v>0</v>
      </c>
      <c r="R163" s="260">
        <f>Q163*H163</f>
        <v>0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204</v>
      </c>
      <c r="AT163" s="262" t="s">
        <v>200</v>
      </c>
      <c r="AU163" s="262" t="s">
        <v>92</v>
      </c>
      <c r="AY163" s="18" t="s">
        <v>198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204</v>
      </c>
      <c r="BM163" s="262" t="s">
        <v>2011</v>
      </c>
    </row>
    <row r="164" spans="1:65" s="2" customFormat="1" ht="16.5" customHeight="1">
      <c r="A164" s="41"/>
      <c r="B164" s="42"/>
      <c r="C164" s="250" t="s">
        <v>1831</v>
      </c>
      <c r="D164" s="250" t="s">
        <v>200</v>
      </c>
      <c r="E164" s="251" t="s">
        <v>2012</v>
      </c>
      <c r="F164" s="252" t="s">
        <v>2013</v>
      </c>
      <c r="G164" s="253" t="s">
        <v>219</v>
      </c>
      <c r="H164" s="254">
        <v>188</v>
      </c>
      <c r="I164" s="255"/>
      <c r="J164" s="256">
        <f>ROUND(I164*H164,2)</f>
        <v>0</v>
      </c>
      <c r="K164" s="257"/>
      <c r="L164" s="44"/>
      <c r="M164" s="258" t="s">
        <v>1</v>
      </c>
      <c r="N164" s="259" t="s">
        <v>47</v>
      </c>
      <c r="O164" s="94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204</v>
      </c>
      <c r="AT164" s="262" t="s">
        <v>200</v>
      </c>
      <c r="AU164" s="262" t="s">
        <v>92</v>
      </c>
      <c r="AY164" s="18" t="s">
        <v>198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204</v>
      </c>
      <c r="BM164" s="262" t="s">
        <v>2014</v>
      </c>
    </row>
    <row r="165" spans="1:65" s="2" customFormat="1" ht="16.5" customHeight="1">
      <c r="A165" s="41"/>
      <c r="B165" s="42"/>
      <c r="C165" s="250" t="s">
        <v>1287</v>
      </c>
      <c r="D165" s="250" t="s">
        <v>200</v>
      </c>
      <c r="E165" s="251" t="s">
        <v>2015</v>
      </c>
      <c r="F165" s="252" t="s">
        <v>2016</v>
      </c>
      <c r="G165" s="253" t="s">
        <v>363</v>
      </c>
      <c r="H165" s="254">
        <v>1</v>
      </c>
      <c r="I165" s="255"/>
      <c r="J165" s="256">
        <f>ROUND(I165*H165,2)</f>
        <v>0</v>
      </c>
      <c r="K165" s="257"/>
      <c r="L165" s="44"/>
      <c r="M165" s="258" t="s">
        <v>1</v>
      </c>
      <c r="N165" s="259" t="s">
        <v>47</v>
      </c>
      <c r="O165" s="94"/>
      <c r="P165" s="260">
        <f>O165*H165</f>
        <v>0</v>
      </c>
      <c r="Q165" s="260">
        <v>0.05</v>
      </c>
      <c r="R165" s="260">
        <f>Q165*H165</f>
        <v>0.05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204</v>
      </c>
      <c r="AT165" s="262" t="s">
        <v>200</v>
      </c>
      <c r="AU165" s="262" t="s">
        <v>92</v>
      </c>
      <c r="AY165" s="18" t="s">
        <v>198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204</v>
      </c>
      <c r="BM165" s="262" t="s">
        <v>2017</v>
      </c>
    </row>
    <row r="166" spans="1:65" s="2" customFormat="1" ht="16.5" customHeight="1">
      <c r="A166" s="41"/>
      <c r="B166" s="42"/>
      <c r="C166" s="275" t="s">
        <v>1524</v>
      </c>
      <c r="D166" s="275" t="s">
        <v>210</v>
      </c>
      <c r="E166" s="276" t="s">
        <v>2018</v>
      </c>
      <c r="F166" s="277" t="s">
        <v>2019</v>
      </c>
      <c r="G166" s="278" t="s">
        <v>363</v>
      </c>
      <c r="H166" s="279">
        <v>1</v>
      </c>
      <c r="I166" s="280"/>
      <c r="J166" s="281">
        <f>ROUND(I166*H166,2)</f>
        <v>0</v>
      </c>
      <c r="K166" s="282"/>
      <c r="L166" s="283"/>
      <c r="M166" s="284" t="s">
        <v>1</v>
      </c>
      <c r="N166" s="285" t="s">
        <v>47</v>
      </c>
      <c r="O166" s="94"/>
      <c r="P166" s="260">
        <f>O166*H166</f>
        <v>0</v>
      </c>
      <c r="Q166" s="260">
        <v>0.0295</v>
      </c>
      <c r="R166" s="260">
        <f>Q166*H166</f>
        <v>0.0295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213</v>
      </c>
      <c r="AT166" s="262" t="s">
        <v>210</v>
      </c>
      <c r="AU166" s="262" t="s">
        <v>92</v>
      </c>
      <c r="AY166" s="18" t="s">
        <v>198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204</v>
      </c>
      <c r="BM166" s="262" t="s">
        <v>2020</v>
      </c>
    </row>
    <row r="167" spans="1:65" s="2" customFormat="1" ht="16.5" customHeight="1">
      <c r="A167" s="41"/>
      <c r="B167" s="42"/>
      <c r="C167" s="250" t="s">
        <v>7</v>
      </c>
      <c r="D167" s="250" t="s">
        <v>200</v>
      </c>
      <c r="E167" s="251" t="s">
        <v>2021</v>
      </c>
      <c r="F167" s="252" t="s">
        <v>2022</v>
      </c>
      <c r="G167" s="253" t="s">
        <v>219</v>
      </c>
      <c r="H167" s="254">
        <v>188</v>
      </c>
      <c r="I167" s="255"/>
      <c r="J167" s="256">
        <f>ROUND(I167*H167,2)</f>
        <v>0</v>
      </c>
      <c r="K167" s="257"/>
      <c r="L167" s="44"/>
      <c r="M167" s="258" t="s">
        <v>1</v>
      </c>
      <c r="N167" s="259" t="s">
        <v>47</v>
      </c>
      <c r="O167" s="94"/>
      <c r="P167" s="260">
        <f>O167*H167</f>
        <v>0</v>
      </c>
      <c r="Q167" s="260">
        <v>0</v>
      </c>
      <c r="R167" s="260">
        <f>Q167*H167</f>
        <v>0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204</v>
      </c>
      <c r="AT167" s="262" t="s">
        <v>200</v>
      </c>
      <c r="AU167" s="262" t="s">
        <v>92</v>
      </c>
      <c r="AY167" s="18" t="s">
        <v>198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204</v>
      </c>
      <c r="BM167" s="262" t="s">
        <v>2023</v>
      </c>
    </row>
    <row r="168" spans="1:65" s="2" customFormat="1" ht="21.75" customHeight="1">
      <c r="A168" s="41"/>
      <c r="B168" s="42"/>
      <c r="C168" s="250" t="s">
        <v>1838</v>
      </c>
      <c r="D168" s="250" t="s">
        <v>200</v>
      </c>
      <c r="E168" s="251" t="s">
        <v>2024</v>
      </c>
      <c r="F168" s="252" t="s">
        <v>2025</v>
      </c>
      <c r="G168" s="253" t="s">
        <v>219</v>
      </c>
      <c r="H168" s="254">
        <v>188</v>
      </c>
      <c r="I168" s="255"/>
      <c r="J168" s="256">
        <f>ROUND(I168*H168,2)</f>
        <v>0</v>
      </c>
      <c r="K168" s="257"/>
      <c r="L168" s="44"/>
      <c r="M168" s="258" t="s">
        <v>1</v>
      </c>
      <c r="N168" s="259" t="s">
        <v>47</v>
      </c>
      <c r="O168" s="94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2" t="s">
        <v>204</v>
      </c>
      <c r="AT168" s="262" t="s">
        <v>200</v>
      </c>
      <c r="AU168" s="262" t="s">
        <v>92</v>
      </c>
      <c r="AY168" s="18" t="s">
        <v>198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90</v>
      </c>
      <c r="BK168" s="154">
        <f>ROUND(I168*H168,2)</f>
        <v>0</v>
      </c>
      <c r="BL168" s="18" t="s">
        <v>204</v>
      </c>
      <c r="BM168" s="262" t="s">
        <v>2026</v>
      </c>
    </row>
    <row r="169" spans="1:65" s="2" customFormat="1" ht="49.05" customHeight="1">
      <c r="A169" s="41"/>
      <c r="B169" s="42"/>
      <c r="C169" s="250" t="s">
        <v>1542</v>
      </c>
      <c r="D169" s="250" t="s">
        <v>200</v>
      </c>
      <c r="E169" s="251" t="s">
        <v>2027</v>
      </c>
      <c r="F169" s="252" t="s">
        <v>2028</v>
      </c>
      <c r="G169" s="253" t="s">
        <v>275</v>
      </c>
      <c r="H169" s="254">
        <v>0.342</v>
      </c>
      <c r="I169" s="255"/>
      <c r="J169" s="256">
        <f>ROUND(I169*H169,2)</f>
        <v>0</v>
      </c>
      <c r="K169" s="257"/>
      <c r="L169" s="44"/>
      <c r="M169" s="258" t="s">
        <v>1</v>
      </c>
      <c r="N169" s="259" t="s">
        <v>47</v>
      </c>
      <c r="O169" s="94"/>
      <c r="P169" s="260">
        <f>O169*H169</f>
        <v>0</v>
      </c>
      <c r="Q169" s="260">
        <v>0</v>
      </c>
      <c r="R169" s="260">
        <f>Q169*H169</f>
        <v>0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204</v>
      </c>
      <c r="AT169" s="262" t="s">
        <v>200</v>
      </c>
      <c r="AU169" s="262" t="s">
        <v>92</v>
      </c>
      <c r="AY169" s="18" t="s">
        <v>198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204</v>
      </c>
      <c r="BM169" s="262" t="s">
        <v>2029</v>
      </c>
    </row>
    <row r="170" spans="1:63" s="12" customFormat="1" ht="25.9" customHeight="1">
      <c r="A170" s="12"/>
      <c r="B170" s="236"/>
      <c r="C170" s="237"/>
      <c r="D170" s="238" t="s">
        <v>81</v>
      </c>
      <c r="E170" s="239" t="s">
        <v>421</v>
      </c>
      <c r="F170" s="239" t="s">
        <v>2030</v>
      </c>
      <c r="G170" s="237"/>
      <c r="H170" s="237"/>
      <c r="I170" s="240"/>
      <c r="J170" s="241">
        <f>BK170</f>
        <v>0</v>
      </c>
      <c r="K170" s="237"/>
      <c r="L170" s="242"/>
      <c r="M170" s="243"/>
      <c r="N170" s="244"/>
      <c r="O170" s="244"/>
      <c r="P170" s="245">
        <f>P171</f>
        <v>0</v>
      </c>
      <c r="Q170" s="244"/>
      <c r="R170" s="245">
        <f>R171</f>
        <v>0</v>
      </c>
      <c r="S170" s="244"/>
      <c r="T170" s="246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7" t="s">
        <v>90</v>
      </c>
      <c r="AT170" s="248" t="s">
        <v>81</v>
      </c>
      <c r="AU170" s="248" t="s">
        <v>82</v>
      </c>
      <c r="AY170" s="247" t="s">
        <v>198</v>
      </c>
      <c r="BK170" s="249">
        <f>BK171</f>
        <v>0</v>
      </c>
    </row>
    <row r="171" spans="1:63" s="12" customFormat="1" ht="22.8" customHeight="1">
      <c r="A171" s="12"/>
      <c r="B171" s="236"/>
      <c r="C171" s="237"/>
      <c r="D171" s="238" t="s">
        <v>81</v>
      </c>
      <c r="E171" s="318" t="s">
        <v>90</v>
      </c>
      <c r="F171" s="318" t="s">
        <v>423</v>
      </c>
      <c r="G171" s="237"/>
      <c r="H171" s="237"/>
      <c r="I171" s="240"/>
      <c r="J171" s="319">
        <f>BK171</f>
        <v>0</v>
      </c>
      <c r="K171" s="237"/>
      <c r="L171" s="242"/>
      <c r="M171" s="243"/>
      <c r="N171" s="244"/>
      <c r="O171" s="244"/>
      <c r="P171" s="245">
        <f>SUM(P172:P183)</f>
        <v>0</v>
      </c>
      <c r="Q171" s="244"/>
      <c r="R171" s="245">
        <f>SUM(R172:R183)</f>
        <v>0</v>
      </c>
      <c r="S171" s="244"/>
      <c r="T171" s="246">
        <f>SUM(T172:T183)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7" t="s">
        <v>90</v>
      </c>
      <c r="AT171" s="248" t="s">
        <v>81</v>
      </c>
      <c r="AU171" s="248" t="s">
        <v>90</v>
      </c>
      <c r="AY171" s="247" t="s">
        <v>198</v>
      </c>
      <c r="BK171" s="249">
        <f>SUM(BK172:BK183)</f>
        <v>0</v>
      </c>
    </row>
    <row r="172" spans="1:65" s="2" customFormat="1" ht="33" customHeight="1">
      <c r="A172" s="41"/>
      <c r="B172" s="42"/>
      <c r="C172" s="250" t="s">
        <v>459</v>
      </c>
      <c r="D172" s="250" t="s">
        <v>200</v>
      </c>
      <c r="E172" s="251" t="s">
        <v>2031</v>
      </c>
      <c r="F172" s="252" t="s">
        <v>2032</v>
      </c>
      <c r="G172" s="253" t="s">
        <v>260</v>
      </c>
      <c r="H172" s="254">
        <v>12</v>
      </c>
      <c r="I172" s="255"/>
      <c r="J172" s="256">
        <f>ROUND(I172*H172,2)</f>
        <v>0</v>
      </c>
      <c r="K172" s="257"/>
      <c r="L172" s="44"/>
      <c r="M172" s="258" t="s">
        <v>1</v>
      </c>
      <c r="N172" s="259" t="s">
        <v>47</v>
      </c>
      <c r="O172" s="94"/>
      <c r="P172" s="260">
        <f>O172*H172</f>
        <v>0</v>
      </c>
      <c r="Q172" s="260">
        <v>0</v>
      </c>
      <c r="R172" s="260">
        <f>Q172*H172</f>
        <v>0</v>
      </c>
      <c r="S172" s="260">
        <v>0</v>
      </c>
      <c r="T172" s="26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2" t="s">
        <v>204</v>
      </c>
      <c r="AT172" s="262" t="s">
        <v>200</v>
      </c>
      <c r="AU172" s="262" t="s">
        <v>92</v>
      </c>
      <c r="AY172" s="18" t="s">
        <v>198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8" t="s">
        <v>90</v>
      </c>
      <c r="BK172" s="154">
        <f>ROUND(I172*H172,2)</f>
        <v>0</v>
      </c>
      <c r="BL172" s="18" t="s">
        <v>204</v>
      </c>
      <c r="BM172" s="262" t="s">
        <v>2033</v>
      </c>
    </row>
    <row r="173" spans="1:51" s="13" customFormat="1" ht="12">
      <c r="A173" s="13"/>
      <c r="B173" s="263"/>
      <c r="C173" s="264"/>
      <c r="D173" s="265" t="s">
        <v>206</v>
      </c>
      <c r="E173" s="266" t="s">
        <v>1</v>
      </c>
      <c r="F173" s="267" t="s">
        <v>2034</v>
      </c>
      <c r="G173" s="264"/>
      <c r="H173" s="268">
        <v>12</v>
      </c>
      <c r="I173" s="269"/>
      <c r="J173" s="264"/>
      <c r="K173" s="264"/>
      <c r="L173" s="270"/>
      <c r="M173" s="271"/>
      <c r="N173" s="272"/>
      <c r="O173" s="272"/>
      <c r="P173" s="272"/>
      <c r="Q173" s="272"/>
      <c r="R173" s="272"/>
      <c r="S173" s="272"/>
      <c r="T173" s="27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4" t="s">
        <v>206</v>
      </c>
      <c r="AU173" s="274" t="s">
        <v>92</v>
      </c>
      <c r="AV173" s="13" t="s">
        <v>92</v>
      </c>
      <c r="AW173" s="13" t="s">
        <v>35</v>
      </c>
      <c r="AX173" s="13" t="s">
        <v>90</v>
      </c>
      <c r="AY173" s="274" t="s">
        <v>198</v>
      </c>
    </row>
    <row r="174" spans="1:65" s="2" customFormat="1" ht="37.8" customHeight="1">
      <c r="A174" s="41"/>
      <c r="B174" s="42"/>
      <c r="C174" s="250" t="s">
        <v>469</v>
      </c>
      <c r="D174" s="250" t="s">
        <v>200</v>
      </c>
      <c r="E174" s="251" t="s">
        <v>2035</v>
      </c>
      <c r="F174" s="252" t="s">
        <v>2036</v>
      </c>
      <c r="G174" s="253" t="s">
        <v>260</v>
      </c>
      <c r="H174" s="254">
        <v>157.2</v>
      </c>
      <c r="I174" s="255"/>
      <c r="J174" s="256">
        <f>ROUND(I174*H174,2)</f>
        <v>0</v>
      </c>
      <c r="K174" s="257"/>
      <c r="L174" s="44"/>
      <c r="M174" s="258" t="s">
        <v>1</v>
      </c>
      <c r="N174" s="259" t="s">
        <v>47</v>
      </c>
      <c r="O174" s="94"/>
      <c r="P174" s="260">
        <f>O174*H174</f>
        <v>0</v>
      </c>
      <c r="Q174" s="260">
        <v>0</v>
      </c>
      <c r="R174" s="260">
        <f>Q174*H174</f>
        <v>0</v>
      </c>
      <c r="S174" s="260">
        <v>0</v>
      </c>
      <c r="T174" s="26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2" t="s">
        <v>204</v>
      </c>
      <c r="AT174" s="262" t="s">
        <v>200</v>
      </c>
      <c r="AU174" s="262" t="s">
        <v>92</v>
      </c>
      <c r="AY174" s="18" t="s">
        <v>198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90</v>
      </c>
      <c r="BK174" s="154">
        <f>ROUND(I174*H174,2)</f>
        <v>0</v>
      </c>
      <c r="BL174" s="18" t="s">
        <v>204</v>
      </c>
      <c r="BM174" s="262" t="s">
        <v>2037</v>
      </c>
    </row>
    <row r="175" spans="1:51" s="13" customFormat="1" ht="12">
      <c r="A175" s="13"/>
      <c r="B175" s="263"/>
      <c r="C175" s="264"/>
      <c r="D175" s="265" t="s">
        <v>206</v>
      </c>
      <c r="E175" s="266" t="s">
        <v>1</v>
      </c>
      <c r="F175" s="267" t="s">
        <v>2038</v>
      </c>
      <c r="G175" s="264"/>
      <c r="H175" s="268">
        <v>157.2</v>
      </c>
      <c r="I175" s="269"/>
      <c r="J175" s="264"/>
      <c r="K175" s="264"/>
      <c r="L175" s="270"/>
      <c r="M175" s="271"/>
      <c r="N175" s="272"/>
      <c r="O175" s="272"/>
      <c r="P175" s="272"/>
      <c r="Q175" s="272"/>
      <c r="R175" s="272"/>
      <c r="S175" s="272"/>
      <c r="T175" s="27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4" t="s">
        <v>206</v>
      </c>
      <c r="AU175" s="274" t="s">
        <v>92</v>
      </c>
      <c r="AV175" s="13" t="s">
        <v>92</v>
      </c>
      <c r="AW175" s="13" t="s">
        <v>35</v>
      </c>
      <c r="AX175" s="13" t="s">
        <v>90</v>
      </c>
      <c r="AY175" s="274" t="s">
        <v>198</v>
      </c>
    </row>
    <row r="176" spans="1:65" s="2" customFormat="1" ht="33" customHeight="1">
      <c r="A176" s="41"/>
      <c r="B176" s="42"/>
      <c r="C176" s="250" t="s">
        <v>453</v>
      </c>
      <c r="D176" s="250" t="s">
        <v>200</v>
      </c>
      <c r="E176" s="251" t="s">
        <v>440</v>
      </c>
      <c r="F176" s="252" t="s">
        <v>441</v>
      </c>
      <c r="G176" s="253" t="s">
        <v>260</v>
      </c>
      <c r="H176" s="254">
        <v>90.6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</v>
      </c>
      <c r="R176" s="260">
        <f>Q176*H176</f>
        <v>0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204</v>
      </c>
      <c r="AT176" s="262" t="s">
        <v>200</v>
      </c>
      <c r="AU176" s="262" t="s">
        <v>92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204</v>
      </c>
      <c r="BM176" s="262" t="s">
        <v>2039</v>
      </c>
    </row>
    <row r="177" spans="1:51" s="13" customFormat="1" ht="12">
      <c r="A177" s="13"/>
      <c r="B177" s="263"/>
      <c r="C177" s="264"/>
      <c r="D177" s="265" t="s">
        <v>206</v>
      </c>
      <c r="E177" s="266" t="s">
        <v>1</v>
      </c>
      <c r="F177" s="267" t="s">
        <v>2040</v>
      </c>
      <c r="G177" s="264"/>
      <c r="H177" s="268">
        <v>90.6</v>
      </c>
      <c r="I177" s="269"/>
      <c r="J177" s="264"/>
      <c r="K177" s="264"/>
      <c r="L177" s="270"/>
      <c r="M177" s="271"/>
      <c r="N177" s="272"/>
      <c r="O177" s="272"/>
      <c r="P177" s="272"/>
      <c r="Q177" s="272"/>
      <c r="R177" s="272"/>
      <c r="S177" s="272"/>
      <c r="T177" s="27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4" t="s">
        <v>206</v>
      </c>
      <c r="AU177" s="274" t="s">
        <v>92</v>
      </c>
      <c r="AV177" s="13" t="s">
        <v>92</v>
      </c>
      <c r="AW177" s="13" t="s">
        <v>35</v>
      </c>
      <c r="AX177" s="13" t="s">
        <v>90</v>
      </c>
      <c r="AY177" s="274" t="s">
        <v>198</v>
      </c>
    </row>
    <row r="178" spans="1:65" s="2" customFormat="1" ht="33" customHeight="1">
      <c r="A178" s="41"/>
      <c r="B178" s="42"/>
      <c r="C178" s="250" t="s">
        <v>633</v>
      </c>
      <c r="D178" s="250" t="s">
        <v>200</v>
      </c>
      <c r="E178" s="251" t="s">
        <v>445</v>
      </c>
      <c r="F178" s="252" t="s">
        <v>446</v>
      </c>
      <c r="G178" s="253" t="s">
        <v>275</v>
      </c>
      <c r="H178" s="254">
        <v>181.2</v>
      </c>
      <c r="I178" s="255"/>
      <c r="J178" s="256">
        <f>ROUND(I178*H178,2)</f>
        <v>0</v>
      </c>
      <c r="K178" s="257"/>
      <c r="L178" s="44"/>
      <c r="M178" s="258" t="s">
        <v>1</v>
      </c>
      <c r="N178" s="259" t="s">
        <v>47</v>
      </c>
      <c r="O178" s="94"/>
      <c r="P178" s="260">
        <f>O178*H178</f>
        <v>0</v>
      </c>
      <c r="Q178" s="260">
        <v>0</v>
      </c>
      <c r="R178" s="260">
        <f>Q178*H178</f>
        <v>0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204</v>
      </c>
      <c r="AT178" s="262" t="s">
        <v>200</v>
      </c>
      <c r="AU178" s="262" t="s">
        <v>92</v>
      </c>
      <c r="AY178" s="18" t="s">
        <v>198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204</v>
      </c>
      <c r="BM178" s="262" t="s">
        <v>2041</v>
      </c>
    </row>
    <row r="179" spans="1:51" s="13" customFormat="1" ht="12">
      <c r="A179" s="13"/>
      <c r="B179" s="263"/>
      <c r="C179" s="264"/>
      <c r="D179" s="265" t="s">
        <v>206</v>
      </c>
      <c r="E179" s="266" t="s">
        <v>1</v>
      </c>
      <c r="F179" s="267" t="s">
        <v>2042</v>
      </c>
      <c r="G179" s="264"/>
      <c r="H179" s="268">
        <v>181.2</v>
      </c>
      <c r="I179" s="269"/>
      <c r="J179" s="264"/>
      <c r="K179" s="264"/>
      <c r="L179" s="270"/>
      <c r="M179" s="271"/>
      <c r="N179" s="272"/>
      <c r="O179" s="272"/>
      <c r="P179" s="272"/>
      <c r="Q179" s="272"/>
      <c r="R179" s="272"/>
      <c r="S179" s="272"/>
      <c r="T179" s="27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4" t="s">
        <v>206</v>
      </c>
      <c r="AU179" s="274" t="s">
        <v>92</v>
      </c>
      <c r="AV179" s="13" t="s">
        <v>92</v>
      </c>
      <c r="AW179" s="13" t="s">
        <v>35</v>
      </c>
      <c r="AX179" s="13" t="s">
        <v>90</v>
      </c>
      <c r="AY179" s="274" t="s">
        <v>198</v>
      </c>
    </row>
    <row r="180" spans="1:65" s="2" customFormat="1" ht="16.5" customHeight="1">
      <c r="A180" s="41"/>
      <c r="B180" s="42"/>
      <c r="C180" s="250" t="s">
        <v>1871</v>
      </c>
      <c r="D180" s="250" t="s">
        <v>200</v>
      </c>
      <c r="E180" s="251" t="s">
        <v>450</v>
      </c>
      <c r="F180" s="252" t="s">
        <v>451</v>
      </c>
      <c r="G180" s="253" t="s">
        <v>260</v>
      </c>
      <c r="H180" s="254">
        <v>90.6</v>
      </c>
      <c r="I180" s="255"/>
      <c r="J180" s="256">
        <f>ROUND(I180*H180,2)</f>
        <v>0</v>
      </c>
      <c r="K180" s="257"/>
      <c r="L180" s="44"/>
      <c r="M180" s="258" t="s">
        <v>1</v>
      </c>
      <c r="N180" s="259" t="s">
        <v>47</v>
      </c>
      <c r="O180" s="94"/>
      <c r="P180" s="260">
        <f>O180*H180</f>
        <v>0</v>
      </c>
      <c r="Q180" s="260">
        <v>0</v>
      </c>
      <c r="R180" s="260">
        <f>Q180*H180</f>
        <v>0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204</v>
      </c>
      <c r="AT180" s="262" t="s">
        <v>200</v>
      </c>
      <c r="AU180" s="262" t="s">
        <v>92</v>
      </c>
      <c r="AY180" s="18" t="s">
        <v>198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204</v>
      </c>
      <c r="BM180" s="262" t="s">
        <v>2043</v>
      </c>
    </row>
    <row r="181" spans="1:65" s="2" customFormat="1" ht="24.15" customHeight="1">
      <c r="A181" s="41"/>
      <c r="B181" s="42"/>
      <c r="C181" s="250" t="s">
        <v>788</v>
      </c>
      <c r="D181" s="250" t="s">
        <v>200</v>
      </c>
      <c r="E181" s="251" t="s">
        <v>2044</v>
      </c>
      <c r="F181" s="252" t="s">
        <v>2045</v>
      </c>
      <c r="G181" s="253" t="s">
        <v>260</v>
      </c>
      <c r="H181" s="254">
        <v>90.6</v>
      </c>
      <c r="I181" s="255"/>
      <c r="J181" s="256">
        <f>ROUND(I181*H181,2)</f>
        <v>0</v>
      </c>
      <c r="K181" s="257"/>
      <c r="L181" s="44"/>
      <c r="M181" s="258" t="s">
        <v>1</v>
      </c>
      <c r="N181" s="259" t="s">
        <v>47</v>
      </c>
      <c r="O181" s="94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204</v>
      </c>
      <c r="AT181" s="262" t="s">
        <v>200</v>
      </c>
      <c r="AU181" s="262" t="s">
        <v>92</v>
      </c>
      <c r="AY181" s="18" t="s">
        <v>198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204</v>
      </c>
      <c r="BM181" s="262" t="s">
        <v>2046</v>
      </c>
    </row>
    <row r="182" spans="1:65" s="2" customFormat="1" ht="24.15" customHeight="1">
      <c r="A182" s="41"/>
      <c r="B182" s="42"/>
      <c r="C182" s="250" t="s">
        <v>1878</v>
      </c>
      <c r="D182" s="250" t="s">
        <v>200</v>
      </c>
      <c r="E182" s="251" t="s">
        <v>1440</v>
      </c>
      <c r="F182" s="252" t="s">
        <v>1441</v>
      </c>
      <c r="G182" s="253" t="s">
        <v>260</v>
      </c>
      <c r="H182" s="254">
        <v>90.6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204</v>
      </c>
      <c r="AT182" s="262" t="s">
        <v>200</v>
      </c>
      <c r="AU182" s="262" t="s">
        <v>92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204</v>
      </c>
      <c r="BM182" s="262" t="s">
        <v>2047</v>
      </c>
    </row>
    <row r="183" spans="1:65" s="2" customFormat="1" ht="16.5" customHeight="1">
      <c r="A183" s="41"/>
      <c r="B183" s="42"/>
      <c r="C183" s="275" t="s">
        <v>513</v>
      </c>
      <c r="D183" s="275" t="s">
        <v>210</v>
      </c>
      <c r="E183" s="276" t="s">
        <v>2048</v>
      </c>
      <c r="F183" s="277" t="s">
        <v>2049</v>
      </c>
      <c r="G183" s="278" t="s">
        <v>275</v>
      </c>
      <c r="H183" s="279">
        <v>181.2</v>
      </c>
      <c r="I183" s="280"/>
      <c r="J183" s="281">
        <f>ROUND(I183*H183,2)</f>
        <v>0</v>
      </c>
      <c r="K183" s="282"/>
      <c r="L183" s="283"/>
      <c r="M183" s="284" t="s">
        <v>1</v>
      </c>
      <c r="N183" s="285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213</v>
      </c>
      <c r="AT183" s="262" t="s">
        <v>210</v>
      </c>
      <c r="AU183" s="262" t="s">
        <v>92</v>
      </c>
      <c r="AY183" s="18" t="s">
        <v>198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204</v>
      </c>
      <c r="BM183" s="262" t="s">
        <v>2050</v>
      </c>
    </row>
    <row r="184" spans="1:63" s="12" customFormat="1" ht="25.9" customHeight="1">
      <c r="A184" s="12"/>
      <c r="B184" s="236"/>
      <c r="C184" s="237"/>
      <c r="D184" s="238" t="s">
        <v>81</v>
      </c>
      <c r="E184" s="239" t="s">
        <v>137</v>
      </c>
      <c r="F184" s="239" t="s">
        <v>2051</v>
      </c>
      <c r="G184" s="237"/>
      <c r="H184" s="237"/>
      <c r="I184" s="240"/>
      <c r="J184" s="241">
        <f>BK184</f>
        <v>0</v>
      </c>
      <c r="K184" s="237"/>
      <c r="L184" s="242"/>
      <c r="M184" s="243"/>
      <c r="N184" s="244"/>
      <c r="O184" s="244"/>
      <c r="P184" s="245">
        <f>SUM(P185:P189)</f>
        <v>0</v>
      </c>
      <c r="Q184" s="244"/>
      <c r="R184" s="245">
        <f>SUM(R185:R189)</f>
        <v>0</v>
      </c>
      <c r="S184" s="244"/>
      <c r="T184" s="246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7" t="s">
        <v>585</v>
      </c>
      <c r="AT184" s="248" t="s">
        <v>81</v>
      </c>
      <c r="AU184" s="248" t="s">
        <v>82</v>
      </c>
      <c r="AY184" s="247" t="s">
        <v>198</v>
      </c>
      <c r="BK184" s="249">
        <f>SUM(BK185:BK189)</f>
        <v>0</v>
      </c>
    </row>
    <row r="185" spans="1:65" s="2" customFormat="1" ht="24.15" customHeight="1">
      <c r="A185" s="41"/>
      <c r="B185" s="42"/>
      <c r="C185" s="250" t="s">
        <v>518</v>
      </c>
      <c r="D185" s="250" t="s">
        <v>200</v>
      </c>
      <c r="E185" s="251" t="s">
        <v>2052</v>
      </c>
      <c r="F185" s="252" t="s">
        <v>2053</v>
      </c>
      <c r="G185" s="253" t="s">
        <v>1989</v>
      </c>
      <c r="H185" s="254">
        <v>1</v>
      </c>
      <c r="I185" s="255"/>
      <c r="J185" s="256">
        <f>ROUND(I185*H185,2)</f>
        <v>0</v>
      </c>
      <c r="K185" s="257"/>
      <c r="L185" s="44"/>
      <c r="M185" s="258" t="s">
        <v>1</v>
      </c>
      <c r="N185" s="259" t="s">
        <v>47</v>
      </c>
      <c r="O185" s="94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204</v>
      </c>
      <c r="AT185" s="262" t="s">
        <v>200</v>
      </c>
      <c r="AU185" s="262" t="s">
        <v>90</v>
      </c>
      <c r="AY185" s="18" t="s">
        <v>198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204</v>
      </c>
      <c r="BM185" s="262" t="s">
        <v>2054</v>
      </c>
    </row>
    <row r="186" spans="1:65" s="2" customFormat="1" ht="24.15" customHeight="1">
      <c r="A186" s="41"/>
      <c r="B186" s="42"/>
      <c r="C186" s="250" t="s">
        <v>1890</v>
      </c>
      <c r="D186" s="250" t="s">
        <v>200</v>
      </c>
      <c r="E186" s="251" t="s">
        <v>2055</v>
      </c>
      <c r="F186" s="252" t="s">
        <v>2056</v>
      </c>
      <c r="G186" s="253" t="s">
        <v>1989</v>
      </c>
      <c r="H186" s="254">
        <v>1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</v>
      </c>
      <c r="R186" s="260">
        <f>Q186*H186</f>
        <v>0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204</v>
      </c>
      <c r="AT186" s="262" t="s">
        <v>200</v>
      </c>
      <c r="AU186" s="262" t="s">
        <v>90</v>
      </c>
      <c r="AY186" s="18" t="s">
        <v>198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204</v>
      </c>
      <c r="BM186" s="262" t="s">
        <v>2057</v>
      </c>
    </row>
    <row r="187" spans="1:65" s="2" customFormat="1" ht="21.75" customHeight="1">
      <c r="A187" s="41"/>
      <c r="B187" s="42"/>
      <c r="C187" s="250" t="s">
        <v>548</v>
      </c>
      <c r="D187" s="250" t="s">
        <v>200</v>
      </c>
      <c r="E187" s="251" t="s">
        <v>2058</v>
      </c>
      <c r="F187" s="252" t="s">
        <v>2059</v>
      </c>
      <c r="G187" s="253" t="s">
        <v>1989</v>
      </c>
      <c r="H187" s="254">
        <v>1</v>
      </c>
      <c r="I187" s="255"/>
      <c r="J187" s="256">
        <f>ROUND(I187*H187,2)</f>
        <v>0</v>
      </c>
      <c r="K187" s="257"/>
      <c r="L187" s="44"/>
      <c r="M187" s="258" t="s">
        <v>1</v>
      </c>
      <c r="N187" s="259" t="s">
        <v>47</v>
      </c>
      <c r="O187" s="94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204</v>
      </c>
      <c r="AT187" s="262" t="s">
        <v>200</v>
      </c>
      <c r="AU187" s="262" t="s">
        <v>90</v>
      </c>
      <c r="AY187" s="18" t="s">
        <v>198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204</v>
      </c>
      <c r="BM187" s="262" t="s">
        <v>2060</v>
      </c>
    </row>
    <row r="188" spans="1:65" s="2" customFormat="1" ht="24.15" customHeight="1">
      <c r="A188" s="41"/>
      <c r="B188" s="42"/>
      <c r="C188" s="250" t="s">
        <v>557</v>
      </c>
      <c r="D188" s="250" t="s">
        <v>200</v>
      </c>
      <c r="E188" s="251" t="s">
        <v>2061</v>
      </c>
      <c r="F188" s="252" t="s">
        <v>2062</v>
      </c>
      <c r="G188" s="253" t="s">
        <v>886</v>
      </c>
      <c r="H188" s="320"/>
      <c r="I188" s="255"/>
      <c r="J188" s="256">
        <f>ROUND(I188*H188,2)</f>
        <v>0</v>
      </c>
      <c r="K188" s="257"/>
      <c r="L188" s="44"/>
      <c r="M188" s="258" t="s">
        <v>1</v>
      </c>
      <c r="N188" s="259" t="s">
        <v>47</v>
      </c>
      <c r="O188" s="94"/>
      <c r="P188" s="260">
        <f>O188*H188</f>
        <v>0</v>
      </c>
      <c r="Q188" s="260">
        <v>0</v>
      </c>
      <c r="R188" s="260">
        <f>Q188*H188</f>
        <v>0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204</v>
      </c>
      <c r="AT188" s="262" t="s">
        <v>200</v>
      </c>
      <c r="AU188" s="262" t="s">
        <v>90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204</v>
      </c>
      <c r="BM188" s="262" t="s">
        <v>2063</v>
      </c>
    </row>
    <row r="189" spans="1:65" s="2" customFormat="1" ht="16.5" customHeight="1">
      <c r="A189" s="41"/>
      <c r="B189" s="42"/>
      <c r="C189" s="250" t="s">
        <v>628</v>
      </c>
      <c r="D189" s="250" t="s">
        <v>200</v>
      </c>
      <c r="E189" s="251" t="s">
        <v>2064</v>
      </c>
      <c r="F189" s="252" t="s">
        <v>2065</v>
      </c>
      <c r="G189" s="253" t="s">
        <v>1989</v>
      </c>
      <c r="H189" s="254">
        <v>1</v>
      </c>
      <c r="I189" s="255"/>
      <c r="J189" s="256">
        <f>ROUND(I189*H189,2)</f>
        <v>0</v>
      </c>
      <c r="K189" s="257"/>
      <c r="L189" s="44"/>
      <c r="M189" s="321" t="s">
        <v>1</v>
      </c>
      <c r="N189" s="322" t="s">
        <v>47</v>
      </c>
      <c r="O189" s="323"/>
      <c r="P189" s="324">
        <f>O189*H189</f>
        <v>0</v>
      </c>
      <c r="Q189" s="324">
        <v>0</v>
      </c>
      <c r="R189" s="324">
        <f>Q189*H189</f>
        <v>0</v>
      </c>
      <c r="S189" s="324">
        <v>0</v>
      </c>
      <c r="T189" s="3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204</v>
      </c>
      <c r="AT189" s="262" t="s">
        <v>200</v>
      </c>
      <c r="AU189" s="262" t="s">
        <v>90</v>
      </c>
      <c r="AY189" s="18" t="s">
        <v>198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204</v>
      </c>
      <c r="BM189" s="262" t="s">
        <v>2066</v>
      </c>
    </row>
    <row r="190" spans="1:31" s="2" customFormat="1" ht="6.95" customHeight="1">
      <c r="A190" s="41"/>
      <c r="B190" s="69"/>
      <c r="C190" s="70"/>
      <c r="D190" s="70"/>
      <c r="E190" s="70"/>
      <c r="F190" s="70"/>
      <c r="G190" s="70"/>
      <c r="H190" s="70"/>
      <c r="I190" s="70"/>
      <c r="J190" s="70"/>
      <c r="K190" s="70"/>
      <c r="L190" s="44"/>
      <c r="M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</row>
  </sheetData>
  <sheetProtection password="CC35" sheet="1" objects="1" scenarios="1" formatColumns="0" formatRows="0" autoFilter="0"/>
  <autoFilter ref="C135:K18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149</v>
      </c>
      <c r="L8" s="21"/>
    </row>
    <row r="9" spans="1:31" s="2" customFormat="1" ht="16.5" customHeight="1">
      <c r="A9" s="41"/>
      <c r="B9" s="44"/>
      <c r="C9" s="41"/>
      <c r="D9" s="41"/>
      <c r="E9" s="167" t="s">
        <v>1937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1753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2067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21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37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38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151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142</v>
      </c>
      <c r="E33" s="41"/>
      <c r="F33" s="41"/>
      <c r="G33" s="41"/>
      <c r="H33" s="41"/>
      <c r="I33" s="41"/>
      <c r="J33" s="175">
        <f>J108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ROUND((SUM(BE108:BE115)+SUM(BE137:BE194)),2)</f>
        <v>0</v>
      </c>
      <c r="G37" s="41"/>
      <c r="H37" s="41"/>
      <c r="I37" s="182">
        <v>0.21</v>
      </c>
      <c r="J37" s="181">
        <f>ROUND(((SUM(BE108:BE115)+SUM(BE137:BE194))*I37),2)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ROUND((SUM(BF108:BF115)+SUM(BF137:BF194)),2)</f>
        <v>0</v>
      </c>
      <c r="G38" s="41"/>
      <c r="H38" s="41"/>
      <c r="I38" s="182">
        <v>0.15</v>
      </c>
      <c r="J38" s="181">
        <f>ROUND(((SUM(BF108:BF115)+SUM(BF137:BF194))*I38),2)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ROUND((SUM(BG108:BG115)+SUM(BG137:BG194)),2)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ROUND((SUM(BH108:BH115)+SUM(BH137:BH194)),2)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ROUND((SUM(BI108:BI115)+SUM(BI137:BI194)),2)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1937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1753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 xml:space="preserve">0602 - Kanalizace 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>Ostrov, ul. Klínovecká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 xml:space="preserve">V.Rakyta,Trojmezí 171, 352 01 Hranice, 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153</v>
      </c>
      <c r="D96" s="160"/>
      <c r="E96" s="160"/>
      <c r="F96" s="160"/>
      <c r="G96" s="160"/>
      <c r="H96" s="160"/>
      <c r="I96" s="160"/>
      <c r="J96" s="203" t="s">
        <v>154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155</v>
      </c>
      <c r="D98" s="43"/>
      <c r="E98" s="43"/>
      <c r="F98" s="43"/>
      <c r="G98" s="43"/>
      <c r="H98" s="43"/>
      <c r="I98" s="43"/>
      <c r="J98" s="113">
        <f>J137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156</v>
      </c>
    </row>
    <row r="99" spans="1:31" s="9" customFormat="1" ht="24.95" customHeight="1">
      <c r="A99" s="9"/>
      <c r="B99" s="205"/>
      <c r="C99" s="206"/>
      <c r="D99" s="207" t="s">
        <v>159</v>
      </c>
      <c r="E99" s="208"/>
      <c r="F99" s="208"/>
      <c r="G99" s="208"/>
      <c r="H99" s="208"/>
      <c r="I99" s="208"/>
      <c r="J99" s="209">
        <f>J138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160</v>
      </c>
      <c r="E100" s="213"/>
      <c r="F100" s="213"/>
      <c r="G100" s="213"/>
      <c r="H100" s="213"/>
      <c r="I100" s="213"/>
      <c r="J100" s="214">
        <f>J139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2068</v>
      </c>
      <c r="E101" s="213"/>
      <c r="F101" s="213"/>
      <c r="G101" s="213"/>
      <c r="H101" s="213"/>
      <c r="I101" s="213"/>
      <c r="J101" s="214">
        <f>J158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161</v>
      </c>
      <c r="E102" s="213"/>
      <c r="F102" s="213"/>
      <c r="G102" s="213"/>
      <c r="H102" s="213"/>
      <c r="I102" s="213"/>
      <c r="J102" s="214">
        <f>J164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2069</v>
      </c>
      <c r="E103" s="213"/>
      <c r="F103" s="213"/>
      <c r="G103" s="213"/>
      <c r="H103" s="213"/>
      <c r="I103" s="213"/>
      <c r="J103" s="214">
        <f>J167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11"/>
      <c r="C104" s="136"/>
      <c r="D104" s="212" t="s">
        <v>2070</v>
      </c>
      <c r="E104" s="213"/>
      <c r="F104" s="213"/>
      <c r="G104" s="213"/>
      <c r="H104" s="213"/>
      <c r="I104" s="213"/>
      <c r="J104" s="214">
        <f>J187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1"/>
      <c r="C105" s="136"/>
      <c r="D105" s="212" t="s">
        <v>164</v>
      </c>
      <c r="E105" s="213"/>
      <c r="F105" s="213"/>
      <c r="G105" s="213"/>
      <c r="H105" s="213"/>
      <c r="I105" s="213"/>
      <c r="J105" s="214">
        <f>J193</f>
        <v>0</v>
      </c>
      <c r="K105" s="136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4" t="s">
        <v>176</v>
      </c>
      <c r="D108" s="43"/>
      <c r="E108" s="43"/>
      <c r="F108" s="43"/>
      <c r="G108" s="43"/>
      <c r="H108" s="43"/>
      <c r="I108" s="43"/>
      <c r="J108" s="216">
        <f>ROUND(J109+J110+J111+J112+J113+J114,2)</f>
        <v>0</v>
      </c>
      <c r="K108" s="43"/>
      <c r="L108" s="66"/>
      <c r="N108" s="217" t="s">
        <v>46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5" t="s">
        <v>177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137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178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137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179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180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137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181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137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0" t="s">
        <v>182</v>
      </c>
      <c r="E114" s="43"/>
      <c r="F114" s="43"/>
      <c r="G114" s="43"/>
      <c r="H114" s="43"/>
      <c r="I114" s="43"/>
      <c r="J114" s="151">
        <f>ROUND(J32*T114,2)</f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183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147</v>
      </c>
      <c r="D116" s="160"/>
      <c r="E116" s="160"/>
      <c r="F116" s="160"/>
      <c r="G116" s="160"/>
      <c r="H116" s="160"/>
      <c r="I116" s="160"/>
      <c r="J116" s="161">
        <f>ROUND(J98+J108,2)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184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AUTO DÍLNY SPŠ OSTROV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149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1" t="s">
        <v>1937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1753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E11</f>
        <v xml:space="preserve">0602 - Kanalizace 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F14</f>
        <v>Ostrov, ul. Klínovecká</v>
      </c>
      <c r="G131" s="43"/>
      <c r="H131" s="43"/>
      <c r="I131" s="33" t="s">
        <v>22</v>
      </c>
      <c r="J131" s="82" t="str">
        <f>IF(J14="","",J14)</f>
        <v>11. 7. 2023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40.05" customHeight="1">
      <c r="A133" s="41"/>
      <c r="B133" s="42"/>
      <c r="C133" s="33" t="s">
        <v>24</v>
      </c>
      <c r="D133" s="43"/>
      <c r="E133" s="43"/>
      <c r="F133" s="28" t="str">
        <f>E17</f>
        <v>Střední průmyslová škola Ostrov , Klínovecká 1197</v>
      </c>
      <c r="G133" s="43"/>
      <c r="H133" s="43"/>
      <c r="I133" s="33" t="s">
        <v>31</v>
      </c>
      <c r="J133" s="37" t="str">
        <f>E23</f>
        <v>Projekt stav, spol. s r.o.,Želivského 2227,Sokolov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29</v>
      </c>
      <c r="D134" s="43"/>
      <c r="E134" s="43"/>
      <c r="F134" s="28" t="str">
        <f>IF(E20="","",E20)</f>
        <v>Vyplň údaj</v>
      </c>
      <c r="G134" s="43"/>
      <c r="H134" s="43"/>
      <c r="I134" s="33" t="s">
        <v>36</v>
      </c>
      <c r="J134" s="37" t="str">
        <f>E26</f>
        <v xml:space="preserve">V.Rakyta,Trojmezí 171, 352 01 Hranice, 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4"/>
      <c r="B136" s="225"/>
      <c r="C136" s="226" t="s">
        <v>185</v>
      </c>
      <c r="D136" s="227" t="s">
        <v>67</v>
      </c>
      <c r="E136" s="227" t="s">
        <v>63</v>
      </c>
      <c r="F136" s="227" t="s">
        <v>64</v>
      </c>
      <c r="G136" s="227" t="s">
        <v>186</v>
      </c>
      <c r="H136" s="227" t="s">
        <v>187</v>
      </c>
      <c r="I136" s="227" t="s">
        <v>188</v>
      </c>
      <c r="J136" s="228" t="s">
        <v>154</v>
      </c>
      <c r="K136" s="229" t="s">
        <v>189</v>
      </c>
      <c r="L136" s="230"/>
      <c r="M136" s="103" t="s">
        <v>1</v>
      </c>
      <c r="N136" s="104" t="s">
        <v>46</v>
      </c>
      <c r="O136" s="104" t="s">
        <v>190</v>
      </c>
      <c r="P136" s="104" t="s">
        <v>191</v>
      </c>
      <c r="Q136" s="104" t="s">
        <v>192</v>
      </c>
      <c r="R136" s="104" t="s">
        <v>193</v>
      </c>
      <c r="S136" s="104" t="s">
        <v>194</v>
      </c>
      <c r="T136" s="105" t="s">
        <v>195</v>
      </c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</row>
    <row r="137" spans="1:63" s="2" customFormat="1" ht="22.8" customHeight="1">
      <c r="A137" s="41"/>
      <c r="B137" s="42"/>
      <c r="C137" s="110" t="s">
        <v>196</v>
      </c>
      <c r="D137" s="43"/>
      <c r="E137" s="43"/>
      <c r="F137" s="43"/>
      <c r="G137" s="43"/>
      <c r="H137" s="43"/>
      <c r="I137" s="43"/>
      <c r="J137" s="231">
        <f>BK137</f>
        <v>0</v>
      </c>
      <c r="K137" s="43"/>
      <c r="L137" s="44"/>
      <c r="M137" s="106"/>
      <c r="N137" s="232"/>
      <c r="O137" s="107"/>
      <c r="P137" s="233">
        <f>P138</f>
        <v>0</v>
      </c>
      <c r="Q137" s="107"/>
      <c r="R137" s="233">
        <f>R138</f>
        <v>1.4833863999999999</v>
      </c>
      <c r="S137" s="107"/>
      <c r="T137" s="234">
        <f>T138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81</v>
      </c>
      <c r="AU137" s="18" t="s">
        <v>156</v>
      </c>
      <c r="BK137" s="235">
        <f>BK138</f>
        <v>0</v>
      </c>
    </row>
    <row r="138" spans="1:63" s="12" customFormat="1" ht="25.9" customHeight="1">
      <c r="A138" s="12"/>
      <c r="B138" s="236"/>
      <c r="C138" s="237"/>
      <c r="D138" s="238" t="s">
        <v>81</v>
      </c>
      <c r="E138" s="239" t="s">
        <v>421</v>
      </c>
      <c r="F138" s="239" t="s">
        <v>422</v>
      </c>
      <c r="G138" s="237"/>
      <c r="H138" s="237"/>
      <c r="I138" s="240"/>
      <c r="J138" s="241">
        <f>BK138</f>
        <v>0</v>
      </c>
      <c r="K138" s="237"/>
      <c r="L138" s="242"/>
      <c r="M138" s="243"/>
      <c r="N138" s="244"/>
      <c r="O138" s="244"/>
      <c r="P138" s="245">
        <f>P139+P158+P164+P167+P193</f>
        <v>0</v>
      </c>
      <c r="Q138" s="244"/>
      <c r="R138" s="245">
        <f>R139+R158+R164+R167+R193</f>
        <v>1.4833863999999999</v>
      </c>
      <c r="S138" s="244"/>
      <c r="T138" s="246">
        <f>T139+T158+T164+T167+T193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7" t="s">
        <v>90</v>
      </c>
      <c r="AT138" s="248" t="s">
        <v>81</v>
      </c>
      <c r="AU138" s="248" t="s">
        <v>82</v>
      </c>
      <c r="AY138" s="247" t="s">
        <v>198</v>
      </c>
      <c r="BK138" s="249">
        <f>BK139+BK158+BK164+BK167+BK193</f>
        <v>0</v>
      </c>
    </row>
    <row r="139" spans="1:63" s="12" customFormat="1" ht="22.8" customHeight="1">
      <c r="A139" s="12"/>
      <c r="B139" s="236"/>
      <c r="C139" s="237"/>
      <c r="D139" s="238" t="s">
        <v>81</v>
      </c>
      <c r="E139" s="318" t="s">
        <v>90</v>
      </c>
      <c r="F139" s="318" t="s">
        <v>423</v>
      </c>
      <c r="G139" s="237"/>
      <c r="H139" s="237"/>
      <c r="I139" s="240"/>
      <c r="J139" s="319">
        <f>BK139</f>
        <v>0</v>
      </c>
      <c r="K139" s="237"/>
      <c r="L139" s="242"/>
      <c r="M139" s="243"/>
      <c r="N139" s="244"/>
      <c r="O139" s="244"/>
      <c r="P139" s="245">
        <f>SUM(P140:P157)</f>
        <v>0</v>
      </c>
      <c r="Q139" s="244"/>
      <c r="R139" s="245">
        <f>SUM(R140:R157)</f>
        <v>0</v>
      </c>
      <c r="S139" s="244"/>
      <c r="T139" s="246">
        <f>SUM(T140:T157)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7" t="s">
        <v>90</v>
      </c>
      <c r="AT139" s="248" t="s">
        <v>81</v>
      </c>
      <c r="AU139" s="248" t="s">
        <v>90</v>
      </c>
      <c r="AY139" s="247" t="s">
        <v>198</v>
      </c>
      <c r="BK139" s="249">
        <f>SUM(BK140:BK157)</f>
        <v>0</v>
      </c>
    </row>
    <row r="140" spans="1:65" s="2" customFormat="1" ht="33" customHeight="1">
      <c r="A140" s="41"/>
      <c r="B140" s="42"/>
      <c r="C140" s="250" t="s">
        <v>90</v>
      </c>
      <c r="D140" s="250" t="s">
        <v>200</v>
      </c>
      <c r="E140" s="251" t="s">
        <v>2071</v>
      </c>
      <c r="F140" s="252" t="s">
        <v>2072</v>
      </c>
      <c r="G140" s="253" t="s">
        <v>260</v>
      </c>
      <c r="H140" s="254">
        <v>12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</v>
      </c>
      <c r="T140" s="261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204</v>
      </c>
      <c r="AT140" s="262" t="s">
        <v>200</v>
      </c>
      <c r="AU140" s="262" t="s">
        <v>92</v>
      </c>
      <c r="AY140" s="18" t="s">
        <v>198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204</v>
      </c>
      <c r="BM140" s="262" t="s">
        <v>2073</v>
      </c>
    </row>
    <row r="141" spans="1:51" s="14" customFormat="1" ht="12">
      <c r="A141" s="14"/>
      <c r="B141" s="286"/>
      <c r="C141" s="287"/>
      <c r="D141" s="265" t="s">
        <v>206</v>
      </c>
      <c r="E141" s="288" t="s">
        <v>1</v>
      </c>
      <c r="F141" s="289" t="s">
        <v>2074</v>
      </c>
      <c r="G141" s="287"/>
      <c r="H141" s="288" t="s">
        <v>1</v>
      </c>
      <c r="I141" s="290"/>
      <c r="J141" s="287"/>
      <c r="K141" s="287"/>
      <c r="L141" s="291"/>
      <c r="M141" s="292"/>
      <c r="N141" s="293"/>
      <c r="O141" s="293"/>
      <c r="P141" s="293"/>
      <c r="Q141" s="293"/>
      <c r="R141" s="293"/>
      <c r="S141" s="293"/>
      <c r="T141" s="29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95" t="s">
        <v>206</v>
      </c>
      <c r="AU141" s="295" t="s">
        <v>92</v>
      </c>
      <c r="AV141" s="14" t="s">
        <v>90</v>
      </c>
      <c r="AW141" s="14" t="s">
        <v>35</v>
      </c>
      <c r="AX141" s="14" t="s">
        <v>82</v>
      </c>
      <c r="AY141" s="295" t="s">
        <v>198</v>
      </c>
    </row>
    <row r="142" spans="1:51" s="13" customFormat="1" ht="12">
      <c r="A142" s="13"/>
      <c r="B142" s="263"/>
      <c r="C142" s="264"/>
      <c r="D142" s="265" t="s">
        <v>206</v>
      </c>
      <c r="E142" s="266" t="s">
        <v>1</v>
      </c>
      <c r="F142" s="267" t="s">
        <v>2075</v>
      </c>
      <c r="G142" s="264"/>
      <c r="H142" s="268">
        <v>12</v>
      </c>
      <c r="I142" s="269"/>
      <c r="J142" s="264"/>
      <c r="K142" s="264"/>
      <c r="L142" s="270"/>
      <c r="M142" s="271"/>
      <c r="N142" s="272"/>
      <c r="O142" s="272"/>
      <c r="P142" s="272"/>
      <c r="Q142" s="272"/>
      <c r="R142" s="272"/>
      <c r="S142" s="272"/>
      <c r="T142" s="27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4" t="s">
        <v>206</v>
      </c>
      <c r="AU142" s="274" t="s">
        <v>92</v>
      </c>
      <c r="AV142" s="13" t="s">
        <v>92</v>
      </c>
      <c r="AW142" s="13" t="s">
        <v>35</v>
      </c>
      <c r="AX142" s="13" t="s">
        <v>90</v>
      </c>
      <c r="AY142" s="274" t="s">
        <v>198</v>
      </c>
    </row>
    <row r="143" spans="1:65" s="2" customFormat="1" ht="33" customHeight="1">
      <c r="A143" s="41"/>
      <c r="B143" s="42"/>
      <c r="C143" s="250" t="s">
        <v>92</v>
      </c>
      <c r="D143" s="250" t="s">
        <v>200</v>
      </c>
      <c r="E143" s="251" t="s">
        <v>2076</v>
      </c>
      <c r="F143" s="252" t="s">
        <v>2077</v>
      </c>
      <c r="G143" s="253" t="s">
        <v>260</v>
      </c>
      <c r="H143" s="254">
        <v>62.4</v>
      </c>
      <c r="I143" s="255"/>
      <c r="J143" s="256">
        <f>ROUND(I143*H143,2)</f>
        <v>0</v>
      </c>
      <c r="K143" s="257"/>
      <c r="L143" s="44"/>
      <c r="M143" s="258" t="s">
        <v>1</v>
      </c>
      <c r="N143" s="259" t="s">
        <v>47</v>
      </c>
      <c r="O143" s="94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204</v>
      </c>
      <c r="AT143" s="262" t="s">
        <v>200</v>
      </c>
      <c r="AU143" s="262" t="s">
        <v>92</v>
      </c>
      <c r="AY143" s="18" t="s">
        <v>198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204</v>
      </c>
      <c r="BM143" s="262" t="s">
        <v>2078</v>
      </c>
    </row>
    <row r="144" spans="1:51" s="13" customFormat="1" ht="12">
      <c r="A144" s="13"/>
      <c r="B144" s="263"/>
      <c r="C144" s="264"/>
      <c r="D144" s="265" t="s">
        <v>206</v>
      </c>
      <c r="E144" s="266" t="s">
        <v>1</v>
      </c>
      <c r="F144" s="267" t="s">
        <v>2079</v>
      </c>
      <c r="G144" s="264"/>
      <c r="H144" s="268">
        <v>62.4</v>
      </c>
      <c r="I144" s="269"/>
      <c r="J144" s="264"/>
      <c r="K144" s="264"/>
      <c r="L144" s="270"/>
      <c r="M144" s="271"/>
      <c r="N144" s="272"/>
      <c r="O144" s="272"/>
      <c r="P144" s="272"/>
      <c r="Q144" s="272"/>
      <c r="R144" s="272"/>
      <c r="S144" s="272"/>
      <c r="T144" s="27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4" t="s">
        <v>206</v>
      </c>
      <c r="AU144" s="274" t="s">
        <v>92</v>
      </c>
      <c r="AV144" s="13" t="s">
        <v>92</v>
      </c>
      <c r="AW144" s="13" t="s">
        <v>35</v>
      </c>
      <c r="AX144" s="13" t="s">
        <v>90</v>
      </c>
      <c r="AY144" s="274" t="s">
        <v>198</v>
      </c>
    </row>
    <row r="145" spans="1:65" s="2" customFormat="1" ht="33" customHeight="1">
      <c r="A145" s="41"/>
      <c r="B145" s="42"/>
      <c r="C145" s="250" t="s">
        <v>281</v>
      </c>
      <c r="D145" s="250" t="s">
        <v>200</v>
      </c>
      <c r="E145" s="251" t="s">
        <v>440</v>
      </c>
      <c r="F145" s="252" t="s">
        <v>441</v>
      </c>
      <c r="G145" s="253" t="s">
        <v>260</v>
      </c>
      <c r="H145" s="254">
        <v>37.2</v>
      </c>
      <c r="I145" s="255"/>
      <c r="J145" s="256">
        <f>ROUND(I145*H145,2)</f>
        <v>0</v>
      </c>
      <c r="K145" s="257"/>
      <c r="L145" s="44"/>
      <c r="M145" s="258" t="s">
        <v>1</v>
      </c>
      <c r="N145" s="259" t="s">
        <v>47</v>
      </c>
      <c r="O145" s="94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204</v>
      </c>
      <c r="AT145" s="262" t="s">
        <v>200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204</v>
      </c>
      <c r="BM145" s="262" t="s">
        <v>2080</v>
      </c>
    </row>
    <row r="146" spans="1:51" s="13" customFormat="1" ht="12">
      <c r="A146" s="13"/>
      <c r="B146" s="263"/>
      <c r="C146" s="264"/>
      <c r="D146" s="265" t="s">
        <v>206</v>
      </c>
      <c r="E146" s="266" t="s">
        <v>1</v>
      </c>
      <c r="F146" s="267" t="s">
        <v>2081</v>
      </c>
      <c r="G146" s="264"/>
      <c r="H146" s="268">
        <v>37.2</v>
      </c>
      <c r="I146" s="269"/>
      <c r="J146" s="264"/>
      <c r="K146" s="264"/>
      <c r="L146" s="270"/>
      <c r="M146" s="271"/>
      <c r="N146" s="272"/>
      <c r="O146" s="272"/>
      <c r="P146" s="272"/>
      <c r="Q146" s="272"/>
      <c r="R146" s="272"/>
      <c r="S146" s="272"/>
      <c r="T146" s="27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4" t="s">
        <v>206</v>
      </c>
      <c r="AU146" s="274" t="s">
        <v>92</v>
      </c>
      <c r="AV146" s="13" t="s">
        <v>92</v>
      </c>
      <c r="AW146" s="13" t="s">
        <v>35</v>
      </c>
      <c r="AX146" s="13" t="s">
        <v>90</v>
      </c>
      <c r="AY146" s="274" t="s">
        <v>198</v>
      </c>
    </row>
    <row r="147" spans="1:65" s="2" customFormat="1" ht="33" customHeight="1">
      <c r="A147" s="41"/>
      <c r="B147" s="42"/>
      <c r="C147" s="250" t="s">
        <v>204</v>
      </c>
      <c r="D147" s="250" t="s">
        <v>200</v>
      </c>
      <c r="E147" s="251" t="s">
        <v>445</v>
      </c>
      <c r="F147" s="252" t="s">
        <v>446</v>
      </c>
      <c r="G147" s="253" t="s">
        <v>275</v>
      </c>
      <c r="H147" s="254">
        <v>31.2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204</v>
      </c>
      <c r="AT147" s="262" t="s">
        <v>200</v>
      </c>
      <c r="AU147" s="262" t="s">
        <v>92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204</v>
      </c>
      <c r="BM147" s="262" t="s">
        <v>2082</v>
      </c>
    </row>
    <row r="148" spans="1:51" s="13" customFormat="1" ht="12">
      <c r="A148" s="13"/>
      <c r="B148" s="263"/>
      <c r="C148" s="264"/>
      <c r="D148" s="265" t="s">
        <v>206</v>
      </c>
      <c r="E148" s="266" t="s">
        <v>1</v>
      </c>
      <c r="F148" s="267" t="s">
        <v>2083</v>
      </c>
      <c r="G148" s="264"/>
      <c r="H148" s="268">
        <v>31.2</v>
      </c>
      <c r="I148" s="269"/>
      <c r="J148" s="264"/>
      <c r="K148" s="264"/>
      <c r="L148" s="270"/>
      <c r="M148" s="271"/>
      <c r="N148" s="272"/>
      <c r="O148" s="272"/>
      <c r="P148" s="272"/>
      <c r="Q148" s="272"/>
      <c r="R148" s="272"/>
      <c r="S148" s="272"/>
      <c r="T148" s="27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4" t="s">
        <v>206</v>
      </c>
      <c r="AU148" s="274" t="s">
        <v>92</v>
      </c>
      <c r="AV148" s="13" t="s">
        <v>92</v>
      </c>
      <c r="AW148" s="13" t="s">
        <v>35</v>
      </c>
      <c r="AX148" s="13" t="s">
        <v>90</v>
      </c>
      <c r="AY148" s="274" t="s">
        <v>198</v>
      </c>
    </row>
    <row r="149" spans="1:65" s="2" customFormat="1" ht="16.5" customHeight="1">
      <c r="A149" s="41"/>
      <c r="B149" s="42"/>
      <c r="C149" s="250" t="s">
        <v>585</v>
      </c>
      <c r="D149" s="250" t="s">
        <v>200</v>
      </c>
      <c r="E149" s="251" t="s">
        <v>450</v>
      </c>
      <c r="F149" s="252" t="s">
        <v>451</v>
      </c>
      <c r="G149" s="253" t="s">
        <v>260</v>
      </c>
      <c r="H149" s="254">
        <v>37.2</v>
      </c>
      <c r="I149" s="255"/>
      <c r="J149" s="256">
        <f>ROUND(I149*H149,2)</f>
        <v>0</v>
      </c>
      <c r="K149" s="257"/>
      <c r="L149" s="44"/>
      <c r="M149" s="258" t="s">
        <v>1</v>
      </c>
      <c r="N149" s="259" t="s">
        <v>47</v>
      </c>
      <c r="O149" s="94"/>
      <c r="P149" s="260">
        <f>O149*H149</f>
        <v>0</v>
      </c>
      <c r="Q149" s="260">
        <v>0</v>
      </c>
      <c r="R149" s="260">
        <f>Q149*H149</f>
        <v>0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204</v>
      </c>
      <c r="AT149" s="262" t="s">
        <v>200</v>
      </c>
      <c r="AU149" s="262" t="s">
        <v>92</v>
      </c>
      <c r="AY149" s="18" t="s">
        <v>198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204</v>
      </c>
      <c r="BM149" s="262" t="s">
        <v>2084</v>
      </c>
    </row>
    <row r="150" spans="1:65" s="2" customFormat="1" ht="24.15" customHeight="1">
      <c r="A150" s="41"/>
      <c r="B150" s="42"/>
      <c r="C150" s="250" t="s">
        <v>657</v>
      </c>
      <c r="D150" s="250" t="s">
        <v>200</v>
      </c>
      <c r="E150" s="251" t="s">
        <v>2044</v>
      </c>
      <c r="F150" s="252" t="s">
        <v>2045</v>
      </c>
      <c r="G150" s="253" t="s">
        <v>260</v>
      </c>
      <c r="H150" s="254">
        <v>37.2</v>
      </c>
      <c r="I150" s="255"/>
      <c r="J150" s="256">
        <f>ROUND(I150*H150,2)</f>
        <v>0</v>
      </c>
      <c r="K150" s="257"/>
      <c r="L150" s="44"/>
      <c r="M150" s="258" t="s">
        <v>1</v>
      </c>
      <c r="N150" s="259" t="s">
        <v>47</v>
      </c>
      <c r="O150" s="94"/>
      <c r="P150" s="260">
        <f>O150*H150</f>
        <v>0</v>
      </c>
      <c r="Q150" s="260">
        <v>0</v>
      </c>
      <c r="R150" s="260">
        <f>Q150*H150</f>
        <v>0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204</v>
      </c>
      <c r="AT150" s="262" t="s">
        <v>200</v>
      </c>
      <c r="AU150" s="262" t="s">
        <v>92</v>
      </c>
      <c r="AY150" s="18" t="s">
        <v>198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204</v>
      </c>
      <c r="BM150" s="262" t="s">
        <v>2085</v>
      </c>
    </row>
    <row r="151" spans="1:65" s="2" customFormat="1" ht="24.15" customHeight="1">
      <c r="A151" s="41"/>
      <c r="B151" s="42"/>
      <c r="C151" s="250" t="s">
        <v>99</v>
      </c>
      <c r="D151" s="250" t="s">
        <v>200</v>
      </c>
      <c r="E151" s="251" t="s">
        <v>460</v>
      </c>
      <c r="F151" s="252" t="s">
        <v>461</v>
      </c>
      <c r="G151" s="253" t="s">
        <v>260</v>
      </c>
      <c r="H151" s="254">
        <v>37.2</v>
      </c>
      <c r="I151" s="255"/>
      <c r="J151" s="256">
        <f>ROUND(I151*H151,2)</f>
        <v>0</v>
      </c>
      <c r="K151" s="257"/>
      <c r="L151" s="44"/>
      <c r="M151" s="258" t="s">
        <v>1</v>
      </c>
      <c r="N151" s="259" t="s">
        <v>47</v>
      </c>
      <c r="O151" s="94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204</v>
      </c>
      <c r="AT151" s="262" t="s">
        <v>200</v>
      </c>
      <c r="AU151" s="262" t="s">
        <v>92</v>
      </c>
      <c r="AY151" s="18" t="s">
        <v>198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204</v>
      </c>
      <c r="BM151" s="262" t="s">
        <v>2086</v>
      </c>
    </row>
    <row r="152" spans="1:65" s="2" customFormat="1" ht="16.5" customHeight="1">
      <c r="A152" s="41"/>
      <c r="B152" s="42"/>
      <c r="C152" s="275" t="s">
        <v>1799</v>
      </c>
      <c r="D152" s="275" t="s">
        <v>210</v>
      </c>
      <c r="E152" s="276" t="s">
        <v>470</v>
      </c>
      <c r="F152" s="277" t="s">
        <v>2087</v>
      </c>
      <c r="G152" s="278" t="s">
        <v>275</v>
      </c>
      <c r="H152" s="279">
        <v>74.4</v>
      </c>
      <c r="I152" s="280"/>
      <c r="J152" s="281">
        <f>ROUND(I152*H152,2)</f>
        <v>0</v>
      </c>
      <c r="K152" s="282"/>
      <c r="L152" s="283"/>
      <c r="M152" s="284" t="s">
        <v>1</v>
      </c>
      <c r="N152" s="285" t="s">
        <v>47</v>
      </c>
      <c r="O152" s="94"/>
      <c r="P152" s="260">
        <f>O152*H152</f>
        <v>0</v>
      </c>
      <c r="Q152" s="260">
        <v>0</v>
      </c>
      <c r="R152" s="260">
        <f>Q152*H152</f>
        <v>0</v>
      </c>
      <c r="S152" s="260">
        <v>0</v>
      </c>
      <c r="T152" s="261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2" t="s">
        <v>213</v>
      </c>
      <c r="AT152" s="262" t="s">
        <v>210</v>
      </c>
      <c r="AU152" s="262" t="s">
        <v>92</v>
      </c>
      <c r="AY152" s="18" t="s">
        <v>198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8" t="s">
        <v>90</v>
      </c>
      <c r="BK152" s="154">
        <f>ROUND(I152*H152,2)</f>
        <v>0</v>
      </c>
      <c r="BL152" s="18" t="s">
        <v>204</v>
      </c>
      <c r="BM152" s="262" t="s">
        <v>2088</v>
      </c>
    </row>
    <row r="153" spans="1:51" s="13" customFormat="1" ht="12">
      <c r="A153" s="13"/>
      <c r="B153" s="263"/>
      <c r="C153" s="264"/>
      <c r="D153" s="265" t="s">
        <v>206</v>
      </c>
      <c r="E153" s="266" t="s">
        <v>1</v>
      </c>
      <c r="F153" s="267" t="s">
        <v>2089</v>
      </c>
      <c r="G153" s="264"/>
      <c r="H153" s="268">
        <v>74.4</v>
      </c>
      <c r="I153" s="269"/>
      <c r="J153" s="264"/>
      <c r="K153" s="264"/>
      <c r="L153" s="270"/>
      <c r="M153" s="271"/>
      <c r="N153" s="272"/>
      <c r="O153" s="272"/>
      <c r="P153" s="272"/>
      <c r="Q153" s="272"/>
      <c r="R153" s="272"/>
      <c r="S153" s="272"/>
      <c r="T153" s="27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4" t="s">
        <v>206</v>
      </c>
      <c r="AU153" s="274" t="s">
        <v>92</v>
      </c>
      <c r="AV153" s="13" t="s">
        <v>92</v>
      </c>
      <c r="AW153" s="13" t="s">
        <v>35</v>
      </c>
      <c r="AX153" s="13" t="s">
        <v>90</v>
      </c>
      <c r="AY153" s="274" t="s">
        <v>198</v>
      </c>
    </row>
    <row r="154" spans="1:65" s="2" customFormat="1" ht="33" customHeight="1">
      <c r="A154" s="41"/>
      <c r="B154" s="42"/>
      <c r="C154" s="250" t="s">
        <v>213</v>
      </c>
      <c r="D154" s="250" t="s">
        <v>200</v>
      </c>
      <c r="E154" s="251" t="s">
        <v>2090</v>
      </c>
      <c r="F154" s="252" t="s">
        <v>2091</v>
      </c>
      <c r="G154" s="253" t="s">
        <v>260</v>
      </c>
      <c r="H154" s="254">
        <v>6</v>
      </c>
      <c r="I154" s="255"/>
      <c r="J154" s="256">
        <f>ROUND(I154*H154,2)</f>
        <v>0</v>
      </c>
      <c r="K154" s="257"/>
      <c r="L154" s="44"/>
      <c r="M154" s="258" t="s">
        <v>1</v>
      </c>
      <c r="N154" s="259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204</v>
      </c>
      <c r="AT154" s="262" t="s">
        <v>200</v>
      </c>
      <c r="AU154" s="262" t="s">
        <v>92</v>
      </c>
      <c r="AY154" s="18" t="s">
        <v>198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204</v>
      </c>
      <c r="BM154" s="262" t="s">
        <v>2092</v>
      </c>
    </row>
    <row r="155" spans="1:65" s="2" customFormat="1" ht="16.5" customHeight="1">
      <c r="A155" s="41"/>
      <c r="B155" s="42"/>
      <c r="C155" s="275" t="s">
        <v>380</v>
      </c>
      <c r="D155" s="275" t="s">
        <v>210</v>
      </c>
      <c r="E155" s="276" t="s">
        <v>2093</v>
      </c>
      <c r="F155" s="277" t="s">
        <v>2094</v>
      </c>
      <c r="G155" s="278" t="s">
        <v>275</v>
      </c>
      <c r="H155" s="279">
        <v>12</v>
      </c>
      <c r="I155" s="280"/>
      <c r="J155" s="281">
        <f>ROUND(I155*H155,2)</f>
        <v>0</v>
      </c>
      <c r="K155" s="282"/>
      <c r="L155" s="283"/>
      <c r="M155" s="284" t="s">
        <v>1</v>
      </c>
      <c r="N155" s="285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213</v>
      </c>
      <c r="AT155" s="262" t="s">
        <v>210</v>
      </c>
      <c r="AU155" s="262" t="s">
        <v>92</v>
      </c>
      <c r="AY155" s="18" t="s">
        <v>198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204</v>
      </c>
      <c r="BM155" s="262" t="s">
        <v>2095</v>
      </c>
    </row>
    <row r="156" spans="1:65" s="2" customFormat="1" ht="24.15" customHeight="1">
      <c r="A156" s="41"/>
      <c r="B156" s="42"/>
      <c r="C156" s="250" t="s">
        <v>722</v>
      </c>
      <c r="D156" s="250" t="s">
        <v>200</v>
      </c>
      <c r="E156" s="251" t="s">
        <v>2096</v>
      </c>
      <c r="F156" s="252" t="s">
        <v>2097</v>
      </c>
      <c r="G156" s="253" t="s">
        <v>203</v>
      </c>
      <c r="H156" s="254">
        <v>52</v>
      </c>
      <c r="I156" s="255"/>
      <c r="J156" s="256">
        <f>ROUND(I156*H156,2)</f>
        <v>0</v>
      </c>
      <c r="K156" s="257"/>
      <c r="L156" s="44"/>
      <c r="M156" s="258" t="s">
        <v>1</v>
      </c>
      <c r="N156" s="259" t="s">
        <v>47</v>
      </c>
      <c r="O156" s="94"/>
      <c r="P156" s="260">
        <f>O156*H156</f>
        <v>0</v>
      </c>
      <c r="Q156" s="260">
        <v>0</v>
      </c>
      <c r="R156" s="260">
        <f>Q156*H156</f>
        <v>0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204</v>
      </c>
      <c r="AT156" s="262" t="s">
        <v>200</v>
      </c>
      <c r="AU156" s="262" t="s">
        <v>92</v>
      </c>
      <c r="AY156" s="18" t="s">
        <v>198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204</v>
      </c>
      <c r="BM156" s="262" t="s">
        <v>2098</v>
      </c>
    </row>
    <row r="157" spans="1:51" s="13" customFormat="1" ht="12">
      <c r="A157" s="13"/>
      <c r="B157" s="263"/>
      <c r="C157" s="264"/>
      <c r="D157" s="265" t="s">
        <v>206</v>
      </c>
      <c r="E157" s="266" t="s">
        <v>1</v>
      </c>
      <c r="F157" s="267" t="s">
        <v>2099</v>
      </c>
      <c r="G157" s="264"/>
      <c r="H157" s="268">
        <v>52</v>
      </c>
      <c r="I157" s="269"/>
      <c r="J157" s="264"/>
      <c r="K157" s="264"/>
      <c r="L157" s="270"/>
      <c r="M157" s="271"/>
      <c r="N157" s="272"/>
      <c r="O157" s="272"/>
      <c r="P157" s="272"/>
      <c r="Q157" s="272"/>
      <c r="R157" s="272"/>
      <c r="S157" s="272"/>
      <c r="T157" s="27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4" t="s">
        <v>206</v>
      </c>
      <c r="AU157" s="274" t="s">
        <v>92</v>
      </c>
      <c r="AV157" s="13" t="s">
        <v>92</v>
      </c>
      <c r="AW157" s="13" t="s">
        <v>35</v>
      </c>
      <c r="AX157" s="13" t="s">
        <v>90</v>
      </c>
      <c r="AY157" s="274" t="s">
        <v>198</v>
      </c>
    </row>
    <row r="158" spans="1:63" s="12" customFormat="1" ht="22.8" customHeight="1">
      <c r="A158" s="12"/>
      <c r="B158" s="236"/>
      <c r="C158" s="237"/>
      <c r="D158" s="238" t="s">
        <v>81</v>
      </c>
      <c r="E158" s="318" t="s">
        <v>92</v>
      </c>
      <c r="F158" s="318" t="s">
        <v>197</v>
      </c>
      <c r="G158" s="237"/>
      <c r="H158" s="237"/>
      <c r="I158" s="240"/>
      <c r="J158" s="319">
        <f>BK158</f>
        <v>0</v>
      </c>
      <c r="K158" s="237"/>
      <c r="L158" s="242"/>
      <c r="M158" s="243"/>
      <c r="N158" s="244"/>
      <c r="O158" s="244"/>
      <c r="P158" s="245">
        <f>SUM(P159:P163)</f>
        <v>0</v>
      </c>
      <c r="Q158" s="244"/>
      <c r="R158" s="245">
        <f>SUM(R159:R163)</f>
        <v>0</v>
      </c>
      <c r="S158" s="244"/>
      <c r="T158" s="246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7" t="s">
        <v>90</v>
      </c>
      <c r="AT158" s="248" t="s">
        <v>81</v>
      </c>
      <c r="AU158" s="248" t="s">
        <v>90</v>
      </c>
      <c r="AY158" s="247" t="s">
        <v>198</v>
      </c>
      <c r="BK158" s="249">
        <f>SUM(BK159:BK163)</f>
        <v>0</v>
      </c>
    </row>
    <row r="159" spans="1:65" s="2" customFormat="1" ht="24.15" customHeight="1">
      <c r="A159" s="41"/>
      <c r="B159" s="42"/>
      <c r="C159" s="250" t="s">
        <v>1287</v>
      </c>
      <c r="D159" s="250" t="s">
        <v>200</v>
      </c>
      <c r="E159" s="251" t="s">
        <v>2100</v>
      </c>
      <c r="F159" s="252" t="s">
        <v>2101</v>
      </c>
      <c r="G159" s="253" t="s">
        <v>260</v>
      </c>
      <c r="H159" s="254">
        <v>0.648</v>
      </c>
      <c r="I159" s="255"/>
      <c r="J159" s="256">
        <f>ROUND(I159*H159,2)</f>
        <v>0</v>
      </c>
      <c r="K159" s="257"/>
      <c r="L159" s="44"/>
      <c r="M159" s="258" t="s">
        <v>1</v>
      </c>
      <c r="N159" s="259" t="s">
        <v>47</v>
      </c>
      <c r="O159" s="94"/>
      <c r="P159" s="260">
        <f>O159*H159</f>
        <v>0</v>
      </c>
      <c r="Q159" s="260">
        <v>0</v>
      </c>
      <c r="R159" s="260">
        <f>Q159*H159</f>
        <v>0</v>
      </c>
      <c r="S159" s="260">
        <v>0</v>
      </c>
      <c r="T159" s="261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2" t="s">
        <v>204</v>
      </c>
      <c r="AT159" s="262" t="s">
        <v>200</v>
      </c>
      <c r="AU159" s="262" t="s">
        <v>92</v>
      </c>
      <c r="AY159" s="18" t="s">
        <v>198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8" t="s">
        <v>90</v>
      </c>
      <c r="BK159" s="154">
        <f>ROUND(I159*H159,2)</f>
        <v>0</v>
      </c>
      <c r="BL159" s="18" t="s">
        <v>204</v>
      </c>
      <c r="BM159" s="262" t="s">
        <v>2102</v>
      </c>
    </row>
    <row r="160" spans="1:51" s="13" customFormat="1" ht="12">
      <c r="A160" s="13"/>
      <c r="B160" s="263"/>
      <c r="C160" s="264"/>
      <c r="D160" s="265" t="s">
        <v>206</v>
      </c>
      <c r="E160" s="266" t="s">
        <v>1</v>
      </c>
      <c r="F160" s="267" t="s">
        <v>2103</v>
      </c>
      <c r="G160" s="264"/>
      <c r="H160" s="268">
        <v>0.648</v>
      </c>
      <c r="I160" s="269"/>
      <c r="J160" s="264"/>
      <c r="K160" s="264"/>
      <c r="L160" s="270"/>
      <c r="M160" s="271"/>
      <c r="N160" s="272"/>
      <c r="O160" s="272"/>
      <c r="P160" s="272"/>
      <c r="Q160" s="272"/>
      <c r="R160" s="272"/>
      <c r="S160" s="272"/>
      <c r="T160" s="27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4" t="s">
        <v>206</v>
      </c>
      <c r="AU160" s="274" t="s">
        <v>92</v>
      </c>
      <c r="AV160" s="13" t="s">
        <v>92</v>
      </c>
      <c r="AW160" s="13" t="s">
        <v>35</v>
      </c>
      <c r="AX160" s="13" t="s">
        <v>90</v>
      </c>
      <c r="AY160" s="274" t="s">
        <v>198</v>
      </c>
    </row>
    <row r="161" spans="1:65" s="2" customFormat="1" ht="16.5" customHeight="1">
      <c r="A161" s="41"/>
      <c r="B161" s="42"/>
      <c r="C161" s="250" t="s">
        <v>1524</v>
      </c>
      <c r="D161" s="250" t="s">
        <v>200</v>
      </c>
      <c r="E161" s="251" t="s">
        <v>301</v>
      </c>
      <c r="F161" s="252" t="s">
        <v>302</v>
      </c>
      <c r="G161" s="253" t="s">
        <v>203</v>
      </c>
      <c r="H161" s="254">
        <v>2.16</v>
      </c>
      <c r="I161" s="255"/>
      <c r="J161" s="256">
        <f>ROUND(I161*H161,2)</f>
        <v>0</v>
      </c>
      <c r="K161" s="257"/>
      <c r="L161" s="44"/>
      <c r="M161" s="258" t="s">
        <v>1</v>
      </c>
      <c r="N161" s="259" t="s">
        <v>47</v>
      </c>
      <c r="O161" s="94"/>
      <c r="P161" s="260">
        <f>O161*H161</f>
        <v>0</v>
      </c>
      <c r="Q161" s="260">
        <v>0</v>
      </c>
      <c r="R161" s="260">
        <f>Q161*H161</f>
        <v>0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204</v>
      </c>
      <c r="AT161" s="262" t="s">
        <v>200</v>
      </c>
      <c r="AU161" s="262" t="s">
        <v>92</v>
      </c>
      <c r="AY161" s="18" t="s">
        <v>198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204</v>
      </c>
      <c r="BM161" s="262" t="s">
        <v>2104</v>
      </c>
    </row>
    <row r="162" spans="1:51" s="13" customFormat="1" ht="12">
      <c r="A162" s="13"/>
      <c r="B162" s="263"/>
      <c r="C162" s="264"/>
      <c r="D162" s="265" t="s">
        <v>206</v>
      </c>
      <c r="E162" s="266" t="s">
        <v>1</v>
      </c>
      <c r="F162" s="267" t="s">
        <v>2105</v>
      </c>
      <c r="G162" s="264"/>
      <c r="H162" s="268">
        <v>2.16</v>
      </c>
      <c r="I162" s="269"/>
      <c r="J162" s="264"/>
      <c r="K162" s="264"/>
      <c r="L162" s="270"/>
      <c r="M162" s="271"/>
      <c r="N162" s="272"/>
      <c r="O162" s="272"/>
      <c r="P162" s="272"/>
      <c r="Q162" s="272"/>
      <c r="R162" s="272"/>
      <c r="S162" s="272"/>
      <c r="T162" s="27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4" t="s">
        <v>206</v>
      </c>
      <c r="AU162" s="274" t="s">
        <v>92</v>
      </c>
      <c r="AV162" s="13" t="s">
        <v>92</v>
      </c>
      <c r="AW162" s="13" t="s">
        <v>35</v>
      </c>
      <c r="AX162" s="13" t="s">
        <v>90</v>
      </c>
      <c r="AY162" s="274" t="s">
        <v>198</v>
      </c>
    </row>
    <row r="163" spans="1:65" s="2" customFormat="1" ht="16.5" customHeight="1">
      <c r="A163" s="41"/>
      <c r="B163" s="42"/>
      <c r="C163" s="250" t="s">
        <v>8</v>
      </c>
      <c r="D163" s="250" t="s">
        <v>200</v>
      </c>
      <c r="E163" s="251" t="s">
        <v>306</v>
      </c>
      <c r="F163" s="252" t="s">
        <v>307</v>
      </c>
      <c r="G163" s="253" t="s">
        <v>203</v>
      </c>
      <c r="H163" s="254">
        <v>2.16</v>
      </c>
      <c r="I163" s="255"/>
      <c r="J163" s="256">
        <f>ROUND(I163*H163,2)</f>
        <v>0</v>
      </c>
      <c r="K163" s="257"/>
      <c r="L163" s="44"/>
      <c r="M163" s="258" t="s">
        <v>1</v>
      </c>
      <c r="N163" s="259" t="s">
        <v>47</v>
      </c>
      <c r="O163" s="94"/>
      <c r="P163" s="260">
        <f>O163*H163</f>
        <v>0</v>
      </c>
      <c r="Q163" s="260">
        <v>0</v>
      </c>
      <c r="R163" s="260">
        <f>Q163*H163</f>
        <v>0</v>
      </c>
      <c r="S163" s="260">
        <v>0</v>
      </c>
      <c r="T163" s="261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2" t="s">
        <v>204</v>
      </c>
      <c r="AT163" s="262" t="s">
        <v>200</v>
      </c>
      <c r="AU163" s="262" t="s">
        <v>92</v>
      </c>
      <c r="AY163" s="18" t="s">
        <v>198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8" t="s">
        <v>90</v>
      </c>
      <c r="BK163" s="154">
        <f>ROUND(I163*H163,2)</f>
        <v>0</v>
      </c>
      <c r="BL163" s="18" t="s">
        <v>204</v>
      </c>
      <c r="BM163" s="262" t="s">
        <v>2106</v>
      </c>
    </row>
    <row r="164" spans="1:63" s="12" customFormat="1" ht="22.8" customHeight="1">
      <c r="A164" s="12"/>
      <c r="B164" s="236"/>
      <c r="C164" s="237"/>
      <c r="D164" s="238" t="s">
        <v>81</v>
      </c>
      <c r="E164" s="318" t="s">
        <v>281</v>
      </c>
      <c r="F164" s="318" t="s">
        <v>474</v>
      </c>
      <c r="G164" s="237"/>
      <c r="H164" s="237"/>
      <c r="I164" s="240"/>
      <c r="J164" s="319">
        <f>BK164</f>
        <v>0</v>
      </c>
      <c r="K164" s="237"/>
      <c r="L164" s="242"/>
      <c r="M164" s="243"/>
      <c r="N164" s="244"/>
      <c r="O164" s="244"/>
      <c r="P164" s="245">
        <f>SUM(P165:P166)</f>
        <v>0</v>
      </c>
      <c r="Q164" s="244"/>
      <c r="R164" s="245">
        <f>SUM(R165:R166)</f>
        <v>0.032</v>
      </c>
      <c r="S164" s="244"/>
      <c r="T164" s="246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7" t="s">
        <v>90</v>
      </c>
      <c r="AT164" s="248" t="s">
        <v>81</v>
      </c>
      <c r="AU164" s="248" t="s">
        <v>90</v>
      </c>
      <c r="AY164" s="247" t="s">
        <v>198</v>
      </c>
      <c r="BK164" s="249">
        <f>SUM(BK165:BK166)</f>
        <v>0</v>
      </c>
    </row>
    <row r="165" spans="1:65" s="2" customFormat="1" ht="24.15" customHeight="1">
      <c r="A165" s="41"/>
      <c r="B165" s="42"/>
      <c r="C165" s="250" t="s">
        <v>628</v>
      </c>
      <c r="D165" s="250" t="s">
        <v>200</v>
      </c>
      <c r="E165" s="251" t="s">
        <v>2107</v>
      </c>
      <c r="F165" s="252" t="s">
        <v>2108</v>
      </c>
      <c r="G165" s="253" t="s">
        <v>363</v>
      </c>
      <c r="H165" s="254">
        <v>1</v>
      </c>
      <c r="I165" s="255"/>
      <c r="J165" s="256">
        <f>ROUND(I165*H165,2)</f>
        <v>0</v>
      </c>
      <c r="K165" s="257"/>
      <c r="L165" s="44"/>
      <c r="M165" s="258" t="s">
        <v>1</v>
      </c>
      <c r="N165" s="259" t="s">
        <v>47</v>
      </c>
      <c r="O165" s="94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204</v>
      </c>
      <c r="AT165" s="262" t="s">
        <v>200</v>
      </c>
      <c r="AU165" s="262" t="s">
        <v>92</v>
      </c>
      <c r="AY165" s="18" t="s">
        <v>198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204</v>
      </c>
      <c r="BM165" s="262" t="s">
        <v>2109</v>
      </c>
    </row>
    <row r="166" spans="1:65" s="2" customFormat="1" ht="21.75" customHeight="1">
      <c r="A166" s="41"/>
      <c r="B166" s="42"/>
      <c r="C166" s="275" t="s">
        <v>633</v>
      </c>
      <c r="D166" s="275" t="s">
        <v>210</v>
      </c>
      <c r="E166" s="276" t="s">
        <v>2110</v>
      </c>
      <c r="F166" s="277" t="s">
        <v>2111</v>
      </c>
      <c r="G166" s="278" t="s">
        <v>363</v>
      </c>
      <c r="H166" s="279">
        <v>1</v>
      </c>
      <c r="I166" s="280"/>
      <c r="J166" s="281">
        <f>ROUND(I166*H166,2)</f>
        <v>0</v>
      </c>
      <c r="K166" s="282"/>
      <c r="L166" s="283"/>
      <c r="M166" s="284" t="s">
        <v>1</v>
      </c>
      <c r="N166" s="285" t="s">
        <v>47</v>
      </c>
      <c r="O166" s="94"/>
      <c r="P166" s="260">
        <f>O166*H166</f>
        <v>0</v>
      </c>
      <c r="Q166" s="260">
        <v>0.032</v>
      </c>
      <c r="R166" s="260">
        <f>Q166*H166</f>
        <v>0.032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213</v>
      </c>
      <c r="AT166" s="262" t="s">
        <v>210</v>
      </c>
      <c r="AU166" s="262" t="s">
        <v>92</v>
      </c>
      <c r="AY166" s="18" t="s">
        <v>198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204</v>
      </c>
      <c r="BM166" s="262" t="s">
        <v>2112</v>
      </c>
    </row>
    <row r="167" spans="1:63" s="12" customFormat="1" ht="22.8" customHeight="1">
      <c r="A167" s="12"/>
      <c r="B167" s="236"/>
      <c r="C167" s="237"/>
      <c r="D167" s="238" t="s">
        <v>81</v>
      </c>
      <c r="E167" s="318" t="s">
        <v>213</v>
      </c>
      <c r="F167" s="318" t="s">
        <v>1944</v>
      </c>
      <c r="G167" s="237"/>
      <c r="H167" s="237"/>
      <c r="I167" s="240"/>
      <c r="J167" s="319">
        <f>BK167</f>
        <v>0</v>
      </c>
      <c r="K167" s="237"/>
      <c r="L167" s="242"/>
      <c r="M167" s="243"/>
      <c r="N167" s="244"/>
      <c r="O167" s="244"/>
      <c r="P167" s="245">
        <f>P168+SUM(P169:P187)</f>
        <v>0</v>
      </c>
      <c r="Q167" s="244"/>
      <c r="R167" s="245">
        <f>R168+SUM(R169:R187)</f>
        <v>1.4513863999999999</v>
      </c>
      <c r="S167" s="244"/>
      <c r="T167" s="246">
        <f>T168+SUM(T169:T187)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7" t="s">
        <v>90</v>
      </c>
      <c r="AT167" s="248" t="s">
        <v>81</v>
      </c>
      <c r="AU167" s="248" t="s">
        <v>90</v>
      </c>
      <c r="AY167" s="247" t="s">
        <v>198</v>
      </c>
      <c r="BK167" s="249">
        <f>BK168+SUM(BK169:BK187)</f>
        <v>0</v>
      </c>
    </row>
    <row r="168" spans="1:65" s="2" customFormat="1" ht="24.15" customHeight="1">
      <c r="A168" s="41"/>
      <c r="B168" s="42"/>
      <c r="C168" s="250" t="s">
        <v>373</v>
      </c>
      <c r="D168" s="250" t="s">
        <v>200</v>
      </c>
      <c r="E168" s="251" t="s">
        <v>2113</v>
      </c>
      <c r="F168" s="252" t="s">
        <v>2114</v>
      </c>
      <c r="G168" s="253" t="s">
        <v>260</v>
      </c>
      <c r="H168" s="254">
        <v>2.6</v>
      </c>
      <c r="I168" s="255"/>
      <c r="J168" s="256">
        <f>ROUND(I168*H168,2)</f>
        <v>0</v>
      </c>
      <c r="K168" s="257"/>
      <c r="L168" s="44"/>
      <c r="M168" s="258" t="s">
        <v>1</v>
      </c>
      <c r="N168" s="259" t="s">
        <v>47</v>
      </c>
      <c r="O168" s="94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2" t="s">
        <v>204</v>
      </c>
      <c r="AT168" s="262" t="s">
        <v>200</v>
      </c>
      <c r="AU168" s="262" t="s">
        <v>92</v>
      </c>
      <c r="AY168" s="18" t="s">
        <v>198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8" t="s">
        <v>90</v>
      </c>
      <c r="BK168" s="154">
        <f>ROUND(I168*H168,2)</f>
        <v>0</v>
      </c>
      <c r="BL168" s="18" t="s">
        <v>204</v>
      </c>
      <c r="BM168" s="262" t="s">
        <v>2115</v>
      </c>
    </row>
    <row r="169" spans="1:51" s="13" customFormat="1" ht="12">
      <c r="A169" s="13"/>
      <c r="B169" s="263"/>
      <c r="C169" s="264"/>
      <c r="D169" s="265" t="s">
        <v>206</v>
      </c>
      <c r="E169" s="266" t="s">
        <v>1</v>
      </c>
      <c r="F169" s="267" t="s">
        <v>2116</v>
      </c>
      <c r="G169" s="264"/>
      <c r="H169" s="268">
        <v>2.6</v>
      </c>
      <c r="I169" s="269"/>
      <c r="J169" s="264"/>
      <c r="K169" s="264"/>
      <c r="L169" s="270"/>
      <c r="M169" s="271"/>
      <c r="N169" s="272"/>
      <c r="O169" s="272"/>
      <c r="P169" s="272"/>
      <c r="Q169" s="272"/>
      <c r="R169" s="272"/>
      <c r="S169" s="272"/>
      <c r="T169" s="27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4" t="s">
        <v>206</v>
      </c>
      <c r="AU169" s="274" t="s">
        <v>92</v>
      </c>
      <c r="AV169" s="13" t="s">
        <v>92</v>
      </c>
      <c r="AW169" s="13" t="s">
        <v>35</v>
      </c>
      <c r="AX169" s="13" t="s">
        <v>90</v>
      </c>
      <c r="AY169" s="274" t="s">
        <v>198</v>
      </c>
    </row>
    <row r="170" spans="1:65" s="2" customFormat="1" ht="21.75" customHeight="1">
      <c r="A170" s="41"/>
      <c r="B170" s="42"/>
      <c r="C170" s="250" t="s">
        <v>1529</v>
      </c>
      <c r="D170" s="250" t="s">
        <v>200</v>
      </c>
      <c r="E170" s="251" t="s">
        <v>2117</v>
      </c>
      <c r="F170" s="252" t="s">
        <v>2118</v>
      </c>
      <c r="G170" s="253" t="s">
        <v>363</v>
      </c>
      <c r="H170" s="254">
        <v>2</v>
      </c>
      <c r="I170" s="255"/>
      <c r="J170" s="256">
        <f>ROUND(I170*H170,2)</f>
        <v>0</v>
      </c>
      <c r="K170" s="257"/>
      <c r="L170" s="44"/>
      <c r="M170" s="258" t="s">
        <v>1</v>
      </c>
      <c r="N170" s="259" t="s">
        <v>47</v>
      </c>
      <c r="O170" s="94"/>
      <c r="P170" s="260">
        <f>O170*H170</f>
        <v>0</v>
      </c>
      <c r="Q170" s="260">
        <v>0</v>
      </c>
      <c r="R170" s="260">
        <f>Q170*H170</f>
        <v>0</v>
      </c>
      <c r="S170" s="260">
        <v>0</v>
      </c>
      <c r="T170" s="26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2" t="s">
        <v>204</v>
      </c>
      <c r="AT170" s="262" t="s">
        <v>200</v>
      </c>
      <c r="AU170" s="262" t="s">
        <v>92</v>
      </c>
      <c r="AY170" s="18" t="s">
        <v>198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90</v>
      </c>
      <c r="BK170" s="154">
        <f>ROUND(I170*H170,2)</f>
        <v>0</v>
      </c>
      <c r="BL170" s="18" t="s">
        <v>204</v>
      </c>
      <c r="BM170" s="262" t="s">
        <v>2119</v>
      </c>
    </row>
    <row r="171" spans="1:65" s="2" customFormat="1" ht="24.15" customHeight="1">
      <c r="A171" s="41"/>
      <c r="B171" s="42"/>
      <c r="C171" s="275" t="s">
        <v>632</v>
      </c>
      <c r="D171" s="275" t="s">
        <v>210</v>
      </c>
      <c r="E171" s="276" t="s">
        <v>2120</v>
      </c>
      <c r="F171" s="277" t="s">
        <v>2121</v>
      </c>
      <c r="G171" s="278" t="s">
        <v>363</v>
      </c>
      <c r="H171" s="279">
        <v>2</v>
      </c>
      <c r="I171" s="280"/>
      <c r="J171" s="281">
        <f>ROUND(I171*H171,2)</f>
        <v>0</v>
      </c>
      <c r="K171" s="282"/>
      <c r="L171" s="283"/>
      <c r="M171" s="284" t="s">
        <v>1</v>
      </c>
      <c r="N171" s="285" t="s">
        <v>47</v>
      </c>
      <c r="O171" s="94"/>
      <c r="P171" s="260">
        <f>O171*H171</f>
        <v>0</v>
      </c>
      <c r="Q171" s="260">
        <v>0</v>
      </c>
      <c r="R171" s="260">
        <f>Q171*H171</f>
        <v>0</v>
      </c>
      <c r="S171" s="260">
        <v>0</v>
      </c>
      <c r="T171" s="261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2" t="s">
        <v>213</v>
      </c>
      <c r="AT171" s="262" t="s">
        <v>210</v>
      </c>
      <c r="AU171" s="262" t="s">
        <v>92</v>
      </c>
      <c r="AY171" s="18" t="s">
        <v>198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8" t="s">
        <v>90</v>
      </c>
      <c r="BK171" s="154">
        <f>ROUND(I171*H171,2)</f>
        <v>0</v>
      </c>
      <c r="BL171" s="18" t="s">
        <v>204</v>
      </c>
      <c r="BM171" s="262" t="s">
        <v>2122</v>
      </c>
    </row>
    <row r="172" spans="1:65" s="2" customFormat="1" ht="16.5" customHeight="1">
      <c r="A172" s="41"/>
      <c r="B172" s="42"/>
      <c r="C172" s="250" t="s">
        <v>1827</v>
      </c>
      <c r="D172" s="250" t="s">
        <v>200</v>
      </c>
      <c r="E172" s="251" t="s">
        <v>2123</v>
      </c>
      <c r="F172" s="252" t="s">
        <v>2124</v>
      </c>
      <c r="G172" s="253" t="s">
        <v>363</v>
      </c>
      <c r="H172" s="254">
        <v>1</v>
      </c>
      <c r="I172" s="255"/>
      <c r="J172" s="256">
        <f>ROUND(I172*H172,2)</f>
        <v>0</v>
      </c>
      <c r="K172" s="257"/>
      <c r="L172" s="44"/>
      <c r="M172" s="258" t="s">
        <v>1</v>
      </c>
      <c r="N172" s="259" t="s">
        <v>47</v>
      </c>
      <c r="O172" s="94"/>
      <c r="P172" s="260">
        <f>O172*H172</f>
        <v>0</v>
      </c>
      <c r="Q172" s="260">
        <v>0</v>
      </c>
      <c r="R172" s="260">
        <f>Q172*H172</f>
        <v>0</v>
      </c>
      <c r="S172" s="260">
        <v>0</v>
      </c>
      <c r="T172" s="26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2" t="s">
        <v>204</v>
      </c>
      <c r="AT172" s="262" t="s">
        <v>200</v>
      </c>
      <c r="AU172" s="262" t="s">
        <v>92</v>
      </c>
      <c r="AY172" s="18" t="s">
        <v>198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8" t="s">
        <v>90</v>
      </c>
      <c r="BK172" s="154">
        <f>ROUND(I172*H172,2)</f>
        <v>0</v>
      </c>
      <c r="BL172" s="18" t="s">
        <v>204</v>
      </c>
      <c r="BM172" s="262" t="s">
        <v>2125</v>
      </c>
    </row>
    <row r="173" spans="1:65" s="2" customFormat="1" ht="24.15" customHeight="1">
      <c r="A173" s="41"/>
      <c r="B173" s="42"/>
      <c r="C173" s="250" t="s">
        <v>1890</v>
      </c>
      <c r="D173" s="250" t="s">
        <v>200</v>
      </c>
      <c r="E173" s="251" t="s">
        <v>2126</v>
      </c>
      <c r="F173" s="252" t="s">
        <v>2127</v>
      </c>
      <c r="G173" s="253" t="s">
        <v>219</v>
      </c>
      <c r="H173" s="254">
        <v>52</v>
      </c>
      <c r="I173" s="255"/>
      <c r="J173" s="256">
        <f>ROUND(I173*H173,2)</f>
        <v>0</v>
      </c>
      <c r="K173" s="257"/>
      <c r="L173" s="44"/>
      <c r="M173" s="258" t="s">
        <v>1</v>
      </c>
      <c r="N173" s="259" t="s">
        <v>47</v>
      </c>
      <c r="O173" s="94"/>
      <c r="P173" s="260">
        <f>O173*H173</f>
        <v>0</v>
      </c>
      <c r="Q173" s="260">
        <v>2E-05</v>
      </c>
      <c r="R173" s="260">
        <f>Q173*H173</f>
        <v>0.0010400000000000001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204</v>
      </c>
      <c r="AT173" s="262" t="s">
        <v>200</v>
      </c>
      <c r="AU173" s="262" t="s">
        <v>92</v>
      </c>
      <c r="AY173" s="18" t="s">
        <v>198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204</v>
      </c>
      <c r="BM173" s="262" t="s">
        <v>2128</v>
      </c>
    </row>
    <row r="174" spans="1:65" s="2" customFormat="1" ht="24.15" customHeight="1">
      <c r="A174" s="41"/>
      <c r="B174" s="42"/>
      <c r="C174" s="275" t="s">
        <v>548</v>
      </c>
      <c r="D174" s="275" t="s">
        <v>210</v>
      </c>
      <c r="E174" s="276" t="s">
        <v>2129</v>
      </c>
      <c r="F174" s="277" t="s">
        <v>2130</v>
      </c>
      <c r="G174" s="278" t="s">
        <v>219</v>
      </c>
      <c r="H174" s="279">
        <v>52.78</v>
      </c>
      <c r="I174" s="280"/>
      <c r="J174" s="281">
        <f>ROUND(I174*H174,2)</f>
        <v>0</v>
      </c>
      <c r="K174" s="282"/>
      <c r="L174" s="283"/>
      <c r="M174" s="284" t="s">
        <v>1</v>
      </c>
      <c r="N174" s="285" t="s">
        <v>47</v>
      </c>
      <c r="O174" s="94"/>
      <c r="P174" s="260">
        <f>O174*H174</f>
        <v>0</v>
      </c>
      <c r="Q174" s="260">
        <v>0.00588</v>
      </c>
      <c r="R174" s="260">
        <f>Q174*H174</f>
        <v>0.3103464</v>
      </c>
      <c r="S174" s="260">
        <v>0</v>
      </c>
      <c r="T174" s="261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2" t="s">
        <v>213</v>
      </c>
      <c r="AT174" s="262" t="s">
        <v>210</v>
      </c>
      <c r="AU174" s="262" t="s">
        <v>92</v>
      </c>
      <c r="AY174" s="18" t="s">
        <v>198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8" t="s">
        <v>90</v>
      </c>
      <c r="BK174" s="154">
        <f>ROUND(I174*H174,2)</f>
        <v>0</v>
      </c>
      <c r="BL174" s="18" t="s">
        <v>204</v>
      </c>
      <c r="BM174" s="262" t="s">
        <v>2131</v>
      </c>
    </row>
    <row r="175" spans="1:51" s="13" customFormat="1" ht="12">
      <c r="A175" s="13"/>
      <c r="B175" s="263"/>
      <c r="C175" s="264"/>
      <c r="D175" s="265" t="s">
        <v>206</v>
      </c>
      <c r="E175" s="266" t="s">
        <v>1</v>
      </c>
      <c r="F175" s="267" t="s">
        <v>2132</v>
      </c>
      <c r="G175" s="264"/>
      <c r="H175" s="268">
        <v>52.78</v>
      </c>
      <c r="I175" s="269"/>
      <c r="J175" s="264"/>
      <c r="K175" s="264"/>
      <c r="L175" s="270"/>
      <c r="M175" s="271"/>
      <c r="N175" s="272"/>
      <c r="O175" s="272"/>
      <c r="P175" s="272"/>
      <c r="Q175" s="272"/>
      <c r="R175" s="272"/>
      <c r="S175" s="272"/>
      <c r="T175" s="27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4" t="s">
        <v>206</v>
      </c>
      <c r="AU175" s="274" t="s">
        <v>92</v>
      </c>
      <c r="AV175" s="13" t="s">
        <v>92</v>
      </c>
      <c r="AW175" s="13" t="s">
        <v>35</v>
      </c>
      <c r="AX175" s="13" t="s">
        <v>90</v>
      </c>
      <c r="AY175" s="274" t="s">
        <v>198</v>
      </c>
    </row>
    <row r="176" spans="1:65" s="2" customFormat="1" ht="16.5" customHeight="1">
      <c r="A176" s="41"/>
      <c r="B176" s="42"/>
      <c r="C176" s="250" t="s">
        <v>1838</v>
      </c>
      <c r="D176" s="250" t="s">
        <v>200</v>
      </c>
      <c r="E176" s="251" t="s">
        <v>2012</v>
      </c>
      <c r="F176" s="252" t="s">
        <v>2013</v>
      </c>
      <c r="G176" s="253" t="s">
        <v>219</v>
      </c>
      <c r="H176" s="254">
        <v>52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</v>
      </c>
      <c r="R176" s="260">
        <f>Q176*H176</f>
        <v>0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204</v>
      </c>
      <c r="AT176" s="262" t="s">
        <v>200</v>
      </c>
      <c r="AU176" s="262" t="s">
        <v>92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204</v>
      </c>
      <c r="BM176" s="262" t="s">
        <v>2133</v>
      </c>
    </row>
    <row r="177" spans="1:65" s="2" customFormat="1" ht="33" customHeight="1">
      <c r="A177" s="41"/>
      <c r="B177" s="42"/>
      <c r="C177" s="250" t="s">
        <v>1542</v>
      </c>
      <c r="D177" s="250" t="s">
        <v>200</v>
      </c>
      <c r="E177" s="251" t="s">
        <v>2134</v>
      </c>
      <c r="F177" s="252" t="s">
        <v>2135</v>
      </c>
      <c r="G177" s="253" t="s">
        <v>363</v>
      </c>
      <c r="H177" s="254">
        <v>2</v>
      </c>
      <c r="I177" s="255"/>
      <c r="J177" s="256">
        <f>ROUND(I177*H177,2)</f>
        <v>0</v>
      </c>
      <c r="K177" s="257"/>
      <c r="L177" s="44"/>
      <c r="M177" s="258" t="s">
        <v>1</v>
      </c>
      <c r="N177" s="259" t="s">
        <v>47</v>
      </c>
      <c r="O177" s="94"/>
      <c r="P177" s="260">
        <f>O177*H177</f>
        <v>0</v>
      </c>
      <c r="Q177" s="260">
        <v>0</v>
      </c>
      <c r="R177" s="260">
        <f>Q177*H177</f>
        <v>0</v>
      </c>
      <c r="S177" s="260">
        <v>0</v>
      </c>
      <c r="T177" s="261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2" t="s">
        <v>204</v>
      </c>
      <c r="AT177" s="262" t="s">
        <v>200</v>
      </c>
      <c r="AU177" s="262" t="s">
        <v>92</v>
      </c>
      <c r="AY177" s="18" t="s">
        <v>198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8" t="s">
        <v>90</v>
      </c>
      <c r="BK177" s="154">
        <f>ROUND(I177*H177,2)</f>
        <v>0</v>
      </c>
      <c r="BL177" s="18" t="s">
        <v>204</v>
      </c>
      <c r="BM177" s="262" t="s">
        <v>2136</v>
      </c>
    </row>
    <row r="178" spans="1:65" s="2" customFormat="1" ht="24.15" customHeight="1">
      <c r="A178" s="41"/>
      <c r="B178" s="42"/>
      <c r="C178" s="275" t="s">
        <v>1847</v>
      </c>
      <c r="D178" s="275" t="s">
        <v>210</v>
      </c>
      <c r="E178" s="276" t="s">
        <v>2137</v>
      </c>
      <c r="F178" s="277" t="s">
        <v>2138</v>
      </c>
      <c r="G178" s="278" t="s">
        <v>363</v>
      </c>
      <c r="H178" s="279">
        <v>2</v>
      </c>
      <c r="I178" s="280"/>
      <c r="J178" s="281">
        <f>ROUND(I178*H178,2)</f>
        <v>0</v>
      </c>
      <c r="K178" s="282"/>
      <c r="L178" s="283"/>
      <c r="M178" s="284" t="s">
        <v>1</v>
      </c>
      <c r="N178" s="285" t="s">
        <v>47</v>
      </c>
      <c r="O178" s="94"/>
      <c r="P178" s="260">
        <f>O178*H178</f>
        <v>0</v>
      </c>
      <c r="Q178" s="260">
        <v>0</v>
      </c>
      <c r="R178" s="260">
        <f>Q178*H178</f>
        <v>0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213</v>
      </c>
      <c r="AT178" s="262" t="s">
        <v>210</v>
      </c>
      <c r="AU178" s="262" t="s">
        <v>92</v>
      </c>
      <c r="AY178" s="18" t="s">
        <v>198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204</v>
      </c>
      <c r="BM178" s="262" t="s">
        <v>2139</v>
      </c>
    </row>
    <row r="179" spans="1:65" s="2" customFormat="1" ht="24.15" customHeight="1">
      <c r="A179" s="41"/>
      <c r="B179" s="42"/>
      <c r="C179" s="275" t="s">
        <v>517</v>
      </c>
      <c r="D179" s="275" t="s">
        <v>210</v>
      </c>
      <c r="E179" s="276" t="s">
        <v>2140</v>
      </c>
      <c r="F179" s="277" t="s">
        <v>2141</v>
      </c>
      <c r="G179" s="278" t="s">
        <v>363</v>
      </c>
      <c r="H179" s="279">
        <v>1</v>
      </c>
      <c r="I179" s="280"/>
      <c r="J179" s="281">
        <f>ROUND(I179*H179,2)</f>
        <v>0</v>
      </c>
      <c r="K179" s="282"/>
      <c r="L179" s="283"/>
      <c r="M179" s="284" t="s">
        <v>1</v>
      </c>
      <c r="N179" s="285" t="s">
        <v>47</v>
      </c>
      <c r="O179" s="94"/>
      <c r="P179" s="260">
        <f>O179*H179</f>
        <v>0</v>
      </c>
      <c r="Q179" s="260">
        <v>0</v>
      </c>
      <c r="R179" s="260">
        <f>Q179*H179</f>
        <v>0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213</v>
      </c>
      <c r="AT179" s="262" t="s">
        <v>210</v>
      </c>
      <c r="AU179" s="262" t="s">
        <v>92</v>
      </c>
      <c r="AY179" s="18" t="s">
        <v>198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204</v>
      </c>
      <c r="BM179" s="262" t="s">
        <v>2142</v>
      </c>
    </row>
    <row r="180" spans="1:65" s="2" customFormat="1" ht="21.75" customHeight="1">
      <c r="A180" s="41"/>
      <c r="B180" s="42"/>
      <c r="C180" s="275" t="s">
        <v>557</v>
      </c>
      <c r="D180" s="275" t="s">
        <v>210</v>
      </c>
      <c r="E180" s="276" t="s">
        <v>2143</v>
      </c>
      <c r="F180" s="277" t="s">
        <v>2144</v>
      </c>
      <c r="G180" s="278" t="s">
        <v>363</v>
      </c>
      <c r="H180" s="279">
        <v>2</v>
      </c>
      <c r="I180" s="280"/>
      <c r="J180" s="281">
        <f>ROUND(I180*H180,2)</f>
        <v>0</v>
      </c>
      <c r="K180" s="282"/>
      <c r="L180" s="283"/>
      <c r="M180" s="284" t="s">
        <v>1</v>
      </c>
      <c r="N180" s="285" t="s">
        <v>47</v>
      </c>
      <c r="O180" s="94"/>
      <c r="P180" s="260">
        <f>O180*H180</f>
        <v>0</v>
      </c>
      <c r="Q180" s="260">
        <v>0.57</v>
      </c>
      <c r="R180" s="260">
        <f>Q180*H180</f>
        <v>1.14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213</v>
      </c>
      <c r="AT180" s="262" t="s">
        <v>210</v>
      </c>
      <c r="AU180" s="262" t="s">
        <v>92</v>
      </c>
      <c r="AY180" s="18" t="s">
        <v>198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204</v>
      </c>
      <c r="BM180" s="262" t="s">
        <v>2145</v>
      </c>
    </row>
    <row r="181" spans="1:65" s="2" customFormat="1" ht="16.5" customHeight="1">
      <c r="A181" s="41"/>
      <c r="B181" s="42"/>
      <c r="C181" s="275" t="s">
        <v>1854</v>
      </c>
      <c r="D181" s="275" t="s">
        <v>210</v>
      </c>
      <c r="E181" s="276" t="s">
        <v>2146</v>
      </c>
      <c r="F181" s="277" t="s">
        <v>2147</v>
      </c>
      <c r="G181" s="278" t="s">
        <v>363</v>
      </c>
      <c r="H181" s="279">
        <v>2</v>
      </c>
      <c r="I181" s="280"/>
      <c r="J181" s="281">
        <f>ROUND(I181*H181,2)</f>
        <v>0</v>
      </c>
      <c r="K181" s="282"/>
      <c r="L181" s="283"/>
      <c r="M181" s="284" t="s">
        <v>1</v>
      </c>
      <c r="N181" s="285" t="s">
        <v>47</v>
      </c>
      <c r="O181" s="94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213</v>
      </c>
      <c r="AT181" s="262" t="s">
        <v>210</v>
      </c>
      <c r="AU181" s="262" t="s">
        <v>92</v>
      </c>
      <c r="AY181" s="18" t="s">
        <v>198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204</v>
      </c>
      <c r="BM181" s="262" t="s">
        <v>2148</v>
      </c>
    </row>
    <row r="182" spans="1:65" s="2" customFormat="1" ht="16.5" customHeight="1">
      <c r="A182" s="41"/>
      <c r="B182" s="42"/>
      <c r="C182" s="275" t="s">
        <v>459</v>
      </c>
      <c r="D182" s="275" t="s">
        <v>210</v>
      </c>
      <c r="E182" s="276" t="s">
        <v>2149</v>
      </c>
      <c r="F182" s="277" t="s">
        <v>2150</v>
      </c>
      <c r="G182" s="278" t="s">
        <v>363</v>
      </c>
      <c r="H182" s="279">
        <v>7</v>
      </c>
      <c r="I182" s="280"/>
      <c r="J182" s="281">
        <f>ROUND(I182*H182,2)</f>
        <v>0</v>
      </c>
      <c r="K182" s="282"/>
      <c r="L182" s="283"/>
      <c r="M182" s="284" t="s">
        <v>1</v>
      </c>
      <c r="N182" s="285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213</v>
      </c>
      <c r="AT182" s="262" t="s">
        <v>210</v>
      </c>
      <c r="AU182" s="262" t="s">
        <v>92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204</v>
      </c>
      <c r="BM182" s="262" t="s">
        <v>2151</v>
      </c>
    </row>
    <row r="183" spans="1:65" s="2" customFormat="1" ht="21.75" customHeight="1">
      <c r="A183" s="41"/>
      <c r="B183" s="42"/>
      <c r="C183" s="250" t="s">
        <v>469</v>
      </c>
      <c r="D183" s="250" t="s">
        <v>200</v>
      </c>
      <c r="E183" s="251" t="s">
        <v>2152</v>
      </c>
      <c r="F183" s="252" t="s">
        <v>2153</v>
      </c>
      <c r="G183" s="253" t="s">
        <v>363</v>
      </c>
      <c r="H183" s="254">
        <v>14</v>
      </c>
      <c r="I183" s="255"/>
      <c r="J183" s="256">
        <f>ROUND(I183*H183,2)</f>
        <v>0</v>
      </c>
      <c r="K183" s="257"/>
      <c r="L183" s="44"/>
      <c r="M183" s="258" t="s">
        <v>1</v>
      </c>
      <c r="N183" s="259" t="s">
        <v>47</v>
      </c>
      <c r="O183" s="94"/>
      <c r="P183" s="260">
        <f>O183*H183</f>
        <v>0</v>
      </c>
      <c r="Q183" s="260">
        <v>0</v>
      </c>
      <c r="R183" s="260">
        <f>Q183*H183</f>
        <v>0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204</v>
      </c>
      <c r="AT183" s="262" t="s">
        <v>200</v>
      </c>
      <c r="AU183" s="262" t="s">
        <v>92</v>
      </c>
      <c r="AY183" s="18" t="s">
        <v>198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204</v>
      </c>
      <c r="BM183" s="262" t="s">
        <v>2154</v>
      </c>
    </row>
    <row r="184" spans="1:65" s="2" customFormat="1" ht="24.15" customHeight="1">
      <c r="A184" s="41"/>
      <c r="B184" s="42"/>
      <c r="C184" s="250" t="s">
        <v>453</v>
      </c>
      <c r="D184" s="250" t="s">
        <v>200</v>
      </c>
      <c r="E184" s="251" t="s">
        <v>2155</v>
      </c>
      <c r="F184" s="252" t="s">
        <v>2156</v>
      </c>
      <c r="G184" s="253" t="s">
        <v>363</v>
      </c>
      <c r="H184" s="254">
        <v>2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204</v>
      </c>
      <c r="AT184" s="262" t="s">
        <v>200</v>
      </c>
      <c r="AU184" s="262" t="s">
        <v>92</v>
      </c>
      <c r="AY184" s="18" t="s">
        <v>198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204</v>
      </c>
      <c r="BM184" s="262" t="s">
        <v>2157</v>
      </c>
    </row>
    <row r="185" spans="1:65" s="2" customFormat="1" ht="21.75" customHeight="1">
      <c r="A185" s="41"/>
      <c r="B185" s="42"/>
      <c r="C185" s="275" t="s">
        <v>1867</v>
      </c>
      <c r="D185" s="275" t="s">
        <v>210</v>
      </c>
      <c r="E185" s="276" t="s">
        <v>2158</v>
      </c>
      <c r="F185" s="277" t="s">
        <v>2159</v>
      </c>
      <c r="G185" s="278" t="s">
        <v>363</v>
      </c>
      <c r="H185" s="279">
        <v>2</v>
      </c>
      <c r="I185" s="280"/>
      <c r="J185" s="281">
        <f>ROUND(I185*H185,2)</f>
        <v>0</v>
      </c>
      <c r="K185" s="282"/>
      <c r="L185" s="283"/>
      <c r="M185" s="284" t="s">
        <v>1</v>
      </c>
      <c r="N185" s="285" t="s">
        <v>47</v>
      </c>
      <c r="O185" s="94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213</v>
      </c>
      <c r="AT185" s="262" t="s">
        <v>210</v>
      </c>
      <c r="AU185" s="262" t="s">
        <v>92</v>
      </c>
      <c r="AY185" s="18" t="s">
        <v>198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204</v>
      </c>
      <c r="BM185" s="262" t="s">
        <v>2160</v>
      </c>
    </row>
    <row r="186" spans="1:65" s="2" customFormat="1" ht="21.75" customHeight="1">
      <c r="A186" s="41"/>
      <c r="B186" s="42"/>
      <c r="C186" s="250" t="s">
        <v>1871</v>
      </c>
      <c r="D186" s="250" t="s">
        <v>200</v>
      </c>
      <c r="E186" s="251" t="s">
        <v>2161</v>
      </c>
      <c r="F186" s="252" t="s">
        <v>2162</v>
      </c>
      <c r="G186" s="253" t="s">
        <v>219</v>
      </c>
      <c r="H186" s="254">
        <v>52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</v>
      </c>
      <c r="R186" s="260">
        <f>Q186*H186</f>
        <v>0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204</v>
      </c>
      <c r="AT186" s="262" t="s">
        <v>200</v>
      </c>
      <c r="AU186" s="262" t="s">
        <v>92</v>
      </c>
      <c r="AY186" s="18" t="s">
        <v>198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204</v>
      </c>
      <c r="BM186" s="262" t="s">
        <v>2163</v>
      </c>
    </row>
    <row r="187" spans="1:63" s="12" customFormat="1" ht="20.85" customHeight="1">
      <c r="A187" s="12"/>
      <c r="B187" s="236"/>
      <c r="C187" s="237"/>
      <c r="D187" s="238" t="s">
        <v>81</v>
      </c>
      <c r="E187" s="318" t="s">
        <v>585</v>
      </c>
      <c r="F187" s="318" t="s">
        <v>1945</v>
      </c>
      <c r="G187" s="237"/>
      <c r="H187" s="237"/>
      <c r="I187" s="240"/>
      <c r="J187" s="319">
        <f>BK187</f>
        <v>0</v>
      </c>
      <c r="K187" s="237"/>
      <c r="L187" s="242"/>
      <c r="M187" s="243"/>
      <c r="N187" s="244"/>
      <c r="O187" s="244"/>
      <c r="P187" s="245">
        <f>SUM(P188:P192)</f>
        <v>0</v>
      </c>
      <c r="Q187" s="244"/>
      <c r="R187" s="245">
        <f>SUM(R188:R192)</f>
        <v>0</v>
      </c>
      <c r="S187" s="244"/>
      <c r="T187" s="246">
        <f>SUM(T188:T192)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7" t="s">
        <v>90</v>
      </c>
      <c r="AT187" s="248" t="s">
        <v>81</v>
      </c>
      <c r="AU187" s="248" t="s">
        <v>92</v>
      </c>
      <c r="AY187" s="247" t="s">
        <v>198</v>
      </c>
      <c r="BK187" s="249">
        <f>SUM(BK188:BK192)</f>
        <v>0</v>
      </c>
    </row>
    <row r="188" spans="1:65" s="2" customFormat="1" ht="49.05" customHeight="1">
      <c r="A188" s="41"/>
      <c r="B188" s="42"/>
      <c r="C188" s="250" t="s">
        <v>1878</v>
      </c>
      <c r="D188" s="250" t="s">
        <v>200</v>
      </c>
      <c r="E188" s="251" t="s">
        <v>1946</v>
      </c>
      <c r="F188" s="252" t="s">
        <v>1947</v>
      </c>
      <c r="G188" s="253" t="s">
        <v>203</v>
      </c>
      <c r="H188" s="254">
        <v>41.6</v>
      </c>
      <c r="I188" s="255"/>
      <c r="J188" s="256">
        <f>ROUND(I188*H188,2)</f>
        <v>0</v>
      </c>
      <c r="K188" s="257"/>
      <c r="L188" s="44"/>
      <c r="M188" s="258" t="s">
        <v>1</v>
      </c>
      <c r="N188" s="259" t="s">
        <v>47</v>
      </c>
      <c r="O188" s="94"/>
      <c r="P188" s="260">
        <f>O188*H188</f>
        <v>0</v>
      </c>
      <c r="Q188" s="260">
        <v>0</v>
      </c>
      <c r="R188" s="260">
        <f>Q188*H188</f>
        <v>0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204</v>
      </c>
      <c r="AT188" s="262" t="s">
        <v>200</v>
      </c>
      <c r="AU188" s="262" t="s">
        <v>281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204</v>
      </c>
      <c r="BM188" s="262" t="s">
        <v>2164</v>
      </c>
    </row>
    <row r="189" spans="1:51" s="13" customFormat="1" ht="12">
      <c r="A189" s="13"/>
      <c r="B189" s="263"/>
      <c r="C189" s="264"/>
      <c r="D189" s="265" t="s">
        <v>206</v>
      </c>
      <c r="E189" s="266" t="s">
        <v>1</v>
      </c>
      <c r="F189" s="267" t="s">
        <v>2165</v>
      </c>
      <c r="G189" s="264"/>
      <c r="H189" s="268">
        <v>41.6</v>
      </c>
      <c r="I189" s="269"/>
      <c r="J189" s="264"/>
      <c r="K189" s="264"/>
      <c r="L189" s="270"/>
      <c r="M189" s="271"/>
      <c r="N189" s="272"/>
      <c r="O189" s="272"/>
      <c r="P189" s="272"/>
      <c r="Q189" s="272"/>
      <c r="R189" s="272"/>
      <c r="S189" s="272"/>
      <c r="T189" s="27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4" t="s">
        <v>206</v>
      </c>
      <c r="AU189" s="274" t="s">
        <v>281</v>
      </c>
      <c r="AV189" s="13" t="s">
        <v>92</v>
      </c>
      <c r="AW189" s="13" t="s">
        <v>35</v>
      </c>
      <c r="AX189" s="13" t="s">
        <v>90</v>
      </c>
      <c r="AY189" s="274" t="s">
        <v>198</v>
      </c>
    </row>
    <row r="190" spans="1:65" s="2" customFormat="1" ht="44.25" customHeight="1">
      <c r="A190" s="41"/>
      <c r="B190" s="42"/>
      <c r="C190" s="250" t="s">
        <v>513</v>
      </c>
      <c r="D190" s="250" t="s">
        <v>200</v>
      </c>
      <c r="E190" s="251" t="s">
        <v>1950</v>
      </c>
      <c r="F190" s="252" t="s">
        <v>1951</v>
      </c>
      <c r="G190" s="253" t="s">
        <v>203</v>
      </c>
      <c r="H190" s="254">
        <v>41.6</v>
      </c>
      <c r="I190" s="255"/>
      <c r="J190" s="256">
        <f>ROUND(I190*H190,2)</f>
        <v>0</v>
      </c>
      <c r="K190" s="257"/>
      <c r="L190" s="44"/>
      <c r="M190" s="258" t="s">
        <v>1</v>
      </c>
      <c r="N190" s="259" t="s">
        <v>47</v>
      </c>
      <c r="O190" s="94"/>
      <c r="P190" s="260">
        <f>O190*H190</f>
        <v>0</v>
      </c>
      <c r="Q190" s="260">
        <v>0</v>
      </c>
      <c r="R190" s="260">
        <f>Q190*H190</f>
        <v>0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204</v>
      </c>
      <c r="AT190" s="262" t="s">
        <v>200</v>
      </c>
      <c r="AU190" s="262" t="s">
        <v>281</v>
      </c>
      <c r="AY190" s="18" t="s">
        <v>198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204</v>
      </c>
      <c r="BM190" s="262" t="s">
        <v>2166</v>
      </c>
    </row>
    <row r="191" spans="1:65" s="2" customFormat="1" ht="24.15" customHeight="1">
      <c r="A191" s="41"/>
      <c r="B191" s="42"/>
      <c r="C191" s="250" t="s">
        <v>518</v>
      </c>
      <c r="D191" s="250" t="s">
        <v>200</v>
      </c>
      <c r="E191" s="251" t="s">
        <v>1953</v>
      </c>
      <c r="F191" s="252" t="s">
        <v>1954</v>
      </c>
      <c r="G191" s="253" t="s">
        <v>219</v>
      </c>
      <c r="H191" s="254">
        <v>104</v>
      </c>
      <c r="I191" s="255"/>
      <c r="J191" s="256">
        <f>ROUND(I191*H191,2)</f>
        <v>0</v>
      </c>
      <c r="K191" s="257"/>
      <c r="L191" s="44"/>
      <c r="M191" s="258" t="s">
        <v>1</v>
      </c>
      <c r="N191" s="259" t="s">
        <v>47</v>
      </c>
      <c r="O191" s="94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204</v>
      </c>
      <c r="AT191" s="262" t="s">
        <v>200</v>
      </c>
      <c r="AU191" s="262" t="s">
        <v>281</v>
      </c>
      <c r="AY191" s="18" t="s">
        <v>198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204</v>
      </c>
      <c r="BM191" s="262" t="s">
        <v>2167</v>
      </c>
    </row>
    <row r="192" spans="1:51" s="13" customFormat="1" ht="12">
      <c r="A192" s="13"/>
      <c r="B192" s="263"/>
      <c r="C192" s="264"/>
      <c r="D192" s="265" t="s">
        <v>206</v>
      </c>
      <c r="E192" s="266" t="s">
        <v>1</v>
      </c>
      <c r="F192" s="267" t="s">
        <v>2168</v>
      </c>
      <c r="G192" s="264"/>
      <c r="H192" s="268">
        <v>104</v>
      </c>
      <c r="I192" s="269"/>
      <c r="J192" s="264"/>
      <c r="K192" s="264"/>
      <c r="L192" s="270"/>
      <c r="M192" s="271"/>
      <c r="N192" s="272"/>
      <c r="O192" s="272"/>
      <c r="P192" s="272"/>
      <c r="Q192" s="272"/>
      <c r="R192" s="272"/>
      <c r="S192" s="272"/>
      <c r="T192" s="27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4" t="s">
        <v>206</v>
      </c>
      <c r="AU192" s="274" t="s">
        <v>281</v>
      </c>
      <c r="AV192" s="13" t="s">
        <v>92</v>
      </c>
      <c r="AW192" s="13" t="s">
        <v>35</v>
      </c>
      <c r="AX192" s="13" t="s">
        <v>90</v>
      </c>
      <c r="AY192" s="274" t="s">
        <v>198</v>
      </c>
    </row>
    <row r="193" spans="1:63" s="12" customFormat="1" ht="22.8" customHeight="1">
      <c r="A193" s="12"/>
      <c r="B193" s="236"/>
      <c r="C193" s="237"/>
      <c r="D193" s="238" t="s">
        <v>81</v>
      </c>
      <c r="E193" s="318" t="s">
        <v>770</v>
      </c>
      <c r="F193" s="318" t="s">
        <v>771</v>
      </c>
      <c r="G193" s="237"/>
      <c r="H193" s="237"/>
      <c r="I193" s="240"/>
      <c r="J193" s="319">
        <f>BK193</f>
        <v>0</v>
      </c>
      <c r="K193" s="237"/>
      <c r="L193" s="242"/>
      <c r="M193" s="243"/>
      <c r="N193" s="244"/>
      <c r="O193" s="244"/>
      <c r="P193" s="245">
        <f>P194</f>
        <v>0</v>
      </c>
      <c r="Q193" s="244"/>
      <c r="R193" s="245">
        <f>R194</f>
        <v>0</v>
      </c>
      <c r="S193" s="244"/>
      <c r="T193" s="246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7" t="s">
        <v>90</v>
      </c>
      <c r="AT193" s="248" t="s">
        <v>81</v>
      </c>
      <c r="AU193" s="248" t="s">
        <v>90</v>
      </c>
      <c r="AY193" s="247" t="s">
        <v>198</v>
      </c>
      <c r="BK193" s="249">
        <f>BK194</f>
        <v>0</v>
      </c>
    </row>
    <row r="194" spans="1:65" s="2" customFormat="1" ht="24.15" customHeight="1">
      <c r="A194" s="41"/>
      <c r="B194" s="42"/>
      <c r="C194" s="250" t="s">
        <v>788</v>
      </c>
      <c r="D194" s="250" t="s">
        <v>200</v>
      </c>
      <c r="E194" s="251" t="s">
        <v>2027</v>
      </c>
      <c r="F194" s="252" t="s">
        <v>2169</v>
      </c>
      <c r="G194" s="253" t="s">
        <v>275</v>
      </c>
      <c r="H194" s="254">
        <v>1.483</v>
      </c>
      <c r="I194" s="255"/>
      <c r="J194" s="256">
        <f>ROUND(I194*H194,2)</f>
        <v>0</v>
      </c>
      <c r="K194" s="257"/>
      <c r="L194" s="44"/>
      <c r="M194" s="321" t="s">
        <v>1</v>
      </c>
      <c r="N194" s="322" t="s">
        <v>47</v>
      </c>
      <c r="O194" s="323"/>
      <c r="P194" s="324">
        <f>O194*H194</f>
        <v>0</v>
      </c>
      <c r="Q194" s="324">
        <v>0</v>
      </c>
      <c r="R194" s="324">
        <f>Q194*H194</f>
        <v>0</v>
      </c>
      <c r="S194" s="324">
        <v>0</v>
      </c>
      <c r="T194" s="3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204</v>
      </c>
      <c r="AT194" s="262" t="s">
        <v>200</v>
      </c>
      <c r="AU194" s="262" t="s">
        <v>92</v>
      </c>
      <c r="AY194" s="18" t="s">
        <v>198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204</v>
      </c>
      <c r="BM194" s="262" t="s">
        <v>2170</v>
      </c>
    </row>
    <row r="195" spans="1:31" s="2" customFormat="1" ht="6.95" customHeight="1">
      <c r="A195" s="41"/>
      <c r="B195" s="69"/>
      <c r="C195" s="70"/>
      <c r="D195" s="70"/>
      <c r="E195" s="70"/>
      <c r="F195" s="70"/>
      <c r="G195" s="70"/>
      <c r="H195" s="70"/>
      <c r="I195" s="70"/>
      <c r="J195" s="70"/>
      <c r="K195" s="70"/>
      <c r="L195" s="44"/>
      <c r="M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</sheetData>
  <sheetProtection password="CC35" sheet="1" objects="1" scenarios="1" formatColumns="0" formatRows="0" autoFilter="0"/>
  <autoFilter ref="C136:K194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149</v>
      </c>
      <c r="L8" s="21"/>
    </row>
    <row r="9" spans="1:31" s="2" customFormat="1" ht="16.5" customHeight="1">
      <c r="A9" s="41"/>
      <c r="B9" s="44"/>
      <c r="C9" s="41"/>
      <c r="D9" s="41"/>
      <c r="E9" s="167" t="s">
        <v>1937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1753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2171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21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37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38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151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142</v>
      </c>
      <c r="E33" s="41"/>
      <c r="F33" s="41"/>
      <c r="G33" s="41"/>
      <c r="H33" s="41"/>
      <c r="I33" s="41"/>
      <c r="J33" s="175">
        <f>J106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ROUND((SUM(BE106:BE113)+SUM(BE135:BE194)),2)</f>
        <v>0</v>
      </c>
      <c r="G37" s="41"/>
      <c r="H37" s="41"/>
      <c r="I37" s="182">
        <v>0.21</v>
      </c>
      <c r="J37" s="181">
        <f>ROUND(((SUM(BE106:BE113)+SUM(BE135:BE194))*I37),2)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ROUND((SUM(BF106:BF113)+SUM(BF135:BF194)),2)</f>
        <v>0</v>
      </c>
      <c r="G38" s="41"/>
      <c r="H38" s="41"/>
      <c r="I38" s="182">
        <v>0.15</v>
      </c>
      <c r="J38" s="181">
        <f>ROUND(((SUM(BF106:BF113)+SUM(BF135:BF194))*I38),2)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ROUND((SUM(BG106:BG113)+SUM(BG135:BG194)),2)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ROUND((SUM(BH106:BH113)+SUM(BH135:BH194)),2)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ROUND((SUM(BI106:BI113)+SUM(BI135:BI194)),2)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1937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1753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0603 - Zpevněné plochy a sadové úpravy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>Ostrov, ul. Klínovecká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 xml:space="preserve">V.Rakyta,Trojmezí 171, 352 01 Hranice, 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153</v>
      </c>
      <c r="D96" s="160"/>
      <c r="E96" s="160"/>
      <c r="F96" s="160"/>
      <c r="G96" s="160"/>
      <c r="H96" s="160"/>
      <c r="I96" s="160"/>
      <c r="J96" s="203" t="s">
        <v>154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155</v>
      </c>
      <c r="D98" s="43"/>
      <c r="E98" s="43"/>
      <c r="F98" s="43"/>
      <c r="G98" s="43"/>
      <c r="H98" s="43"/>
      <c r="I98" s="43"/>
      <c r="J98" s="113">
        <f>J135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156</v>
      </c>
    </row>
    <row r="99" spans="1:31" s="9" customFormat="1" ht="24.95" customHeight="1">
      <c r="A99" s="9"/>
      <c r="B99" s="205"/>
      <c r="C99" s="206"/>
      <c r="D99" s="207" t="s">
        <v>159</v>
      </c>
      <c r="E99" s="208"/>
      <c r="F99" s="208"/>
      <c r="G99" s="208"/>
      <c r="H99" s="208"/>
      <c r="I99" s="208"/>
      <c r="J99" s="209">
        <f>J136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160</v>
      </c>
      <c r="E100" s="213"/>
      <c r="F100" s="213"/>
      <c r="G100" s="213"/>
      <c r="H100" s="213"/>
      <c r="I100" s="213"/>
      <c r="J100" s="214">
        <f>J137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1940</v>
      </c>
      <c r="E101" s="213"/>
      <c r="F101" s="213"/>
      <c r="G101" s="213"/>
      <c r="H101" s="213"/>
      <c r="I101" s="213"/>
      <c r="J101" s="214">
        <f>J159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2172</v>
      </c>
      <c r="E102" s="213"/>
      <c r="F102" s="213"/>
      <c r="G102" s="213"/>
      <c r="H102" s="213"/>
      <c r="I102" s="213"/>
      <c r="J102" s="214">
        <f>J185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164</v>
      </c>
      <c r="E103" s="213"/>
      <c r="F103" s="213"/>
      <c r="G103" s="213"/>
      <c r="H103" s="213"/>
      <c r="I103" s="213"/>
      <c r="J103" s="214">
        <f>J193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4" t="s">
        <v>176</v>
      </c>
      <c r="D106" s="43"/>
      <c r="E106" s="43"/>
      <c r="F106" s="43"/>
      <c r="G106" s="43"/>
      <c r="H106" s="43"/>
      <c r="I106" s="43"/>
      <c r="J106" s="216">
        <f>ROUND(J107+J108+J109+J110+J111+J112,2)</f>
        <v>0</v>
      </c>
      <c r="K106" s="43"/>
      <c r="L106" s="66"/>
      <c r="N106" s="217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5" t="s">
        <v>177</v>
      </c>
      <c r="E107" s="150"/>
      <c r="F107" s="150"/>
      <c r="G107" s="43"/>
      <c r="H107" s="43"/>
      <c r="I107" s="43"/>
      <c r="J107" s="151"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137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65" s="2" customFormat="1" ht="18" customHeight="1">
      <c r="A108" s="41"/>
      <c r="B108" s="42"/>
      <c r="C108" s="43"/>
      <c r="D108" s="155" t="s">
        <v>178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137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179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137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180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137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181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0" t="s">
        <v>182</v>
      </c>
      <c r="E112" s="43"/>
      <c r="F112" s="43"/>
      <c r="G112" s="43"/>
      <c r="H112" s="43"/>
      <c r="I112" s="43"/>
      <c r="J112" s="151">
        <f>ROUND(J32*T112,2)</f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183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147</v>
      </c>
      <c r="D114" s="160"/>
      <c r="E114" s="160"/>
      <c r="F114" s="160"/>
      <c r="G114" s="160"/>
      <c r="H114" s="160"/>
      <c r="I114" s="160"/>
      <c r="J114" s="161">
        <f>ROUND(J98+J106,2)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184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AUTO DÍLNY SPŠ OSTROV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149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41"/>
      <c r="B125" s="42"/>
      <c r="C125" s="43"/>
      <c r="D125" s="43"/>
      <c r="E125" s="201" t="s">
        <v>1937</v>
      </c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1753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79" t="str">
        <f>E11</f>
        <v>0603 - Zpevněné plochy a sadové úpravy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20</v>
      </c>
      <c r="D129" s="43"/>
      <c r="E129" s="43"/>
      <c r="F129" s="28" t="str">
        <f>F14</f>
        <v>Ostrov, ul. Klínovecká</v>
      </c>
      <c r="G129" s="43"/>
      <c r="H129" s="43"/>
      <c r="I129" s="33" t="s">
        <v>22</v>
      </c>
      <c r="J129" s="82" t="str">
        <f>IF(J14="","",J14)</f>
        <v>11. 7. 2023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40.05" customHeight="1">
      <c r="A131" s="41"/>
      <c r="B131" s="42"/>
      <c r="C131" s="33" t="s">
        <v>24</v>
      </c>
      <c r="D131" s="43"/>
      <c r="E131" s="43"/>
      <c r="F131" s="28" t="str">
        <f>E17</f>
        <v>Střední průmyslová škola Ostrov , Klínovecká 1197</v>
      </c>
      <c r="G131" s="43"/>
      <c r="H131" s="43"/>
      <c r="I131" s="33" t="s">
        <v>31</v>
      </c>
      <c r="J131" s="37" t="str">
        <f>E23</f>
        <v>Projekt stav, spol. s r.o.,Želivského 2227,Sokolov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5.65" customHeight="1">
      <c r="A132" s="41"/>
      <c r="B132" s="42"/>
      <c r="C132" s="33" t="s">
        <v>29</v>
      </c>
      <c r="D132" s="43"/>
      <c r="E132" s="43"/>
      <c r="F132" s="28" t="str">
        <f>IF(E20="","",E20)</f>
        <v>Vyplň údaj</v>
      </c>
      <c r="G132" s="43"/>
      <c r="H132" s="43"/>
      <c r="I132" s="33" t="s">
        <v>36</v>
      </c>
      <c r="J132" s="37" t="str">
        <f>E26</f>
        <v xml:space="preserve">V.Rakyta,Trojmezí 171, 352 01 Hranice, 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0.3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11" customFormat="1" ht="29.25" customHeight="1">
      <c r="A134" s="224"/>
      <c r="B134" s="225"/>
      <c r="C134" s="226" t="s">
        <v>185</v>
      </c>
      <c r="D134" s="227" t="s">
        <v>67</v>
      </c>
      <c r="E134" s="227" t="s">
        <v>63</v>
      </c>
      <c r="F134" s="227" t="s">
        <v>64</v>
      </c>
      <c r="G134" s="227" t="s">
        <v>186</v>
      </c>
      <c r="H134" s="227" t="s">
        <v>187</v>
      </c>
      <c r="I134" s="227" t="s">
        <v>188</v>
      </c>
      <c r="J134" s="228" t="s">
        <v>154</v>
      </c>
      <c r="K134" s="229" t="s">
        <v>189</v>
      </c>
      <c r="L134" s="230"/>
      <c r="M134" s="103" t="s">
        <v>1</v>
      </c>
      <c r="N134" s="104" t="s">
        <v>46</v>
      </c>
      <c r="O134" s="104" t="s">
        <v>190</v>
      </c>
      <c r="P134" s="104" t="s">
        <v>191</v>
      </c>
      <c r="Q134" s="104" t="s">
        <v>192</v>
      </c>
      <c r="R134" s="104" t="s">
        <v>193</v>
      </c>
      <c r="S134" s="104" t="s">
        <v>194</v>
      </c>
      <c r="T134" s="105" t="s">
        <v>195</v>
      </c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</row>
    <row r="135" spans="1:63" s="2" customFormat="1" ht="22.8" customHeight="1">
      <c r="A135" s="41"/>
      <c r="B135" s="42"/>
      <c r="C135" s="110" t="s">
        <v>196</v>
      </c>
      <c r="D135" s="43"/>
      <c r="E135" s="43"/>
      <c r="F135" s="43"/>
      <c r="G135" s="43"/>
      <c r="H135" s="43"/>
      <c r="I135" s="43"/>
      <c r="J135" s="231">
        <f>BK135</f>
        <v>0</v>
      </c>
      <c r="K135" s="43"/>
      <c r="L135" s="44"/>
      <c r="M135" s="106"/>
      <c r="N135" s="232"/>
      <c r="O135" s="107"/>
      <c r="P135" s="233">
        <f>P136</f>
        <v>0</v>
      </c>
      <c r="Q135" s="107"/>
      <c r="R135" s="233">
        <f>R136</f>
        <v>79.49514199999999</v>
      </c>
      <c r="S135" s="107"/>
      <c r="T135" s="234">
        <f>T136</f>
        <v>56.23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81</v>
      </c>
      <c r="AU135" s="18" t="s">
        <v>156</v>
      </c>
      <c r="BK135" s="235">
        <f>BK136</f>
        <v>0</v>
      </c>
    </row>
    <row r="136" spans="1:63" s="12" customFormat="1" ht="25.9" customHeight="1">
      <c r="A136" s="12"/>
      <c r="B136" s="236"/>
      <c r="C136" s="237"/>
      <c r="D136" s="238" t="s">
        <v>81</v>
      </c>
      <c r="E136" s="239" t="s">
        <v>421</v>
      </c>
      <c r="F136" s="239" t="s">
        <v>422</v>
      </c>
      <c r="G136" s="237"/>
      <c r="H136" s="237"/>
      <c r="I136" s="240"/>
      <c r="J136" s="241">
        <f>BK136</f>
        <v>0</v>
      </c>
      <c r="K136" s="237"/>
      <c r="L136" s="242"/>
      <c r="M136" s="243"/>
      <c r="N136" s="244"/>
      <c r="O136" s="244"/>
      <c r="P136" s="245">
        <f>P137+P159+P185+P193</f>
        <v>0</v>
      </c>
      <c r="Q136" s="244"/>
      <c r="R136" s="245">
        <f>R137+R159+R185+R193</f>
        <v>79.49514199999999</v>
      </c>
      <c r="S136" s="244"/>
      <c r="T136" s="246">
        <f>T137+T159+T185+T193</f>
        <v>56.23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7" t="s">
        <v>90</v>
      </c>
      <c r="AT136" s="248" t="s">
        <v>81</v>
      </c>
      <c r="AU136" s="248" t="s">
        <v>82</v>
      </c>
      <c r="AY136" s="247" t="s">
        <v>198</v>
      </c>
      <c r="BK136" s="249">
        <f>BK137+BK159+BK185+BK193</f>
        <v>0</v>
      </c>
    </row>
    <row r="137" spans="1:63" s="12" customFormat="1" ht="22.8" customHeight="1">
      <c r="A137" s="12"/>
      <c r="B137" s="236"/>
      <c r="C137" s="237"/>
      <c r="D137" s="238" t="s">
        <v>81</v>
      </c>
      <c r="E137" s="318" t="s">
        <v>90</v>
      </c>
      <c r="F137" s="318" t="s">
        <v>423</v>
      </c>
      <c r="G137" s="237"/>
      <c r="H137" s="237"/>
      <c r="I137" s="240"/>
      <c r="J137" s="319">
        <f>BK137</f>
        <v>0</v>
      </c>
      <c r="K137" s="237"/>
      <c r="L137" s="242"/>
      <c r="M137" s="243"/>
      <c r="N137" s="244"/>
      <c r="O137" s="244"/>
      <c r="P137" s="245">
        <f>SUM(P138:P158)</f>
        <v>0</v>
      </c>
      <c r="Q137" s="244"/>
      <c r="R137" s="245">
        <f>SUM(R138:R158)</f>
        <v>0.3367</v>
      </c>
      <c r="S137" s="244"/>
      <c r="T137" s="246">
        <f>SUM(T138:T158)</f>
        <v>56.23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90</v>
      </c>
      <c r="AT137" s="248" t="s">
        <v>81</v>
      </c>
      <c r="AU137" s="248" t="s">
        <v>90</v>
      </c>
      <c r="AY137" s="247" t="s">
        <v>198</v>
      </c>
      <c r="BK137" s="249">
        <f>SUM(BK138:BK158)</f>
        <v>0</v>
      </c>
    </row>
    <row r="138" spans="1:65" s="2" customFormat="1" ht="24.15" customHeight="1">
      <c r="A138" s="41"/>
      <c r="B138" s="42"/>
      <c r="C138" s="250" t="s">
        <v>90</v>
      </c>
      <c r="D138" s="250" t="s">
        <v>200</v>
      </c>
      <c r="E138" s="251" t="s">
        <v>2173</v>
      </c>
      <c r="F138" s="252" t="s">
        <v>2174</v>
      </c>
      <c r="G138" s="253" t="s">
        <v>363</v>
      </c>
      <c r="H138" s="254">
        <v>8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204</v>
      </c>
      <c r="AT138" s="262" t="s">
        <v>200</v>
      </c>
      <c r="AU138" s="262" t="s">
        <v>92</v>
      </c>
      <c r="AY138" s="18" t="s">
        <v>198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204</v>
      </c>
      <c r="BM138" s="262" t="s">
        <v>2175</v>
      </c>
    </row>
    <row r="139" spans="1:65" s="2" customFormat="1" ht="21.75" customHeight="1">
      <c r="A139" s="41"/>
      <c r="B139" s="42"/>
      <c r="C139" s="250" t="s">
        <v>92</v>
      </c>
      <c r="D139" s="250" t="s">
        <v>200</v>
      </c>
      <c r="E139" s="251" t="s">
        <v>2176</v>
      </c>
      <c r="F139" s="252" t="s">
        <v>2177</v>
      </c>
      <c r="G139" s="253" t="s">
        <v>363</v>
      </c>
      <c r="H139" s="254">
        <v>8</v>
      </c>
      <c r="I139" s="255"/>
      <c r="J139" s="256">
        <f>ROUND(I139*H139,2)</f>
        <v>0</v>
      </c>
      <c r="K139" s="257"/>
      <c r="L139" s="44"/>
      <c r="M139" s="258" t="s">
        <v>1</v>
      </c>
      <c r="N139" s="259" t="s">
        <v>47</v>
      </c>
      <c r="O139" s="94"/>
      <c r="P139" s="260">
        <f>O139*H139</f>
        <v>0</v>
      </c>
      <c r="Q139" s="260">
        <v>0</v>
      </c>
      <c r="R139" s="260">
        <f>Q139*H139</f>
        <v>0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204</v>
      </c>
      <c r="AT139" s="262" t="s">
        <v>200</v>
      </c>
      <c r="AU139" s="262" t="s">
        <v>92</v>
      </c>
      <c r="AY139" s="18" t="s">
        <v>198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204</v>
      </c>
      <c r="BM139" s="262" t="s">
        <v>2178</v>
      </c>
    </row>
    <row r="140" spans="1:65" s="2" customFormat="1" ht="33" customHeight="1">
      <c r="A140" s="41"/>
      <c r="B140" s="42"/>
      <c r="C140" s="250" t="s">
        <v>1490</v>
      </c>
      <c r="D140" s="250" t="s">
        <v>200</v>
      </c>
      <c r="E140" s="251" t="s">
        <v>2179</v>
      </c>
      <c r="F140" s="252" t="s">
        <v>2180</v>
      </c>
      <c r="G140" s="253" t="s">
        <v>203</v>
      </c>
      <c r="H140" s="254">
        <v>85</v>
      </c>
      <c r="I140" s="255"/>
      <c r="J140" s="256">
        <f>ROUND(I140*H140,2)</f>
        <v>0</v>
      </c>
      <c r="K140" s="257"/>
      <c r="L140" s="44"/>
      <c r="M140" s="258" t="s">
        <v>1</v>
      </c>
      <c r="N140" s="259" t="s">
        <v>47</v>
      </c>
      <c r="O140" s="94"/>
      <c r="P140" s="260">
        <f>O140*H140</f>
        <v>0</v>
      </c>
      <c r="Q140" s="260">
        <v>0</v>
      </c>
      <c r="R140" s="260">
        <f>Q140*H140</f>
        <v>0</v>
      </c>
      <c r="S140" s="260">
        <v>0.29</v>
      </c>
      <c r="T140" s="261">
        <f>S140*H140</f>
        <v>24.65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2" t="s">
        <v>204</v>
      </c>
      <c r="AT140" s="262" t="s">
        <v>200</v>
      </c>
      <c r="AU140" s="262" t="s">
        <v>92</v>
      </c>
      <c r="AY140" s="18" t="s">
        <v>198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8" t="s">
        <v>90</v>
      </c>
      <c r="BK140" s="154">
        <f>ROUND(I140*H140,2)</f>
        <v>0</v>
      </c>
      <c r="BL140" s="18" t="s">
        <v>204</v>
      </c>
      <c r="BM140" s="262" t="s">
        <v>2181</v>
      </c>
    </row>
    <row r="141" spans="1:65" s="2" customFormat="1" ht="24.15" customHeight="1">
      <c r="A141" s="41"/>
      <c r="B141" s="42"/>
      <c r="C141" s="250" t="s">
        <v>657</v>
      </c>
      <c r="D141" s="250" t="s">
        <v>200</v>
      </c>
      <c r="E141" s="251" t="s">
        <v>2182</v>
      </c>
      <c r="F141" s="252" t="s">
        <v>2183</v>
      </c>
      <c r="G141" s="253" t="s">
        <v>203</v>
      </c>
      <c r="H141" s="254">
        <v>85</v>
      </c>
      <c r="I141" s="255"/>
      <c r="J141" s="256">
        <f>ROUND(I141*H141,2)</f>
        <v>0</v>
      </c>
      <c r="K141" s="257"/>
      <c r="L141" s="44"/>
      <c r="M141" s="258" t="s">
        <v>1</v>
      </c>
      <c r="N141" s="259" t="s">
        <v>47</v>
      </c>
      <c r="O141" s="94"/>
      <c r="P141" s="260">
        <f>O141*H141</f>
        <v>0</v>
      </c>
      <c r="Q141" s="260">
        <v>0</v>
      </c>
      <c r="R141" s="260">
        <f>Q141*H141</f>
        <v>0</v>
      </c>
      <c r="S141" s="260">
        <v>0.22</v>
      </c>
      <c r="T141" s="261">
        <f>S141*H141</f>
        <v>18.7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2" t="s">
        <v>204</v>
      </c>
      <c r="AT141" s="262" t="s">
        <v>200</v>
      </c>
      <c r="AU141" s="262" t="s">
        <v>92</v>
      </c>
      <c r="AY141" s="18" t="s">
        <v>198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90</v>
      </c>
      <c r="BK141" s="154">
        <f>ROUND(I141*H141,2)</f>
        <v>0</v>
      </c>
      <c r="BL141" s="18" t="s">
        <v>204</v>
      </c>
      <c r="BM141" s="262" t="s">
        <v>2184</v>
      </c>
    </row>
    <row r="142" spans="1:65" s="2" customFormat="1" ht="16.5" customHeight="1">
      <c r="A142" s="41"/>
      <c r="B142" s="42"/>
      <c r="C142" s="250" t="s">
        <v>585</v>
      </c>
      <c r="D142" s="250" t="s">
        <v>200</v>
      </c>
      <c r="E142" s="251" t="s">
        <v>2185</v>
      </c>
      <c r="F142" s="252" t="s">
        <v>2186</v>
      </c>
      <c r="G142" s="253" t="s">
        <v>219</v>
      </c>
      <c r="H142" s="254">
        <v>56</v>
      </c>
      <c r="I142" s="255"/>
      <c r="J142" s="256">
        <f>ROUND(I142*H142,2)</f>
        <v>0</v>
      </c>
      <c r="K142" s="257"/>
      <c r="L142" s="44"/>
      <c r="M142" s="258" t="s">
        <v>1</v>
      </c>
      <c r="N142" s="259" t="s">
        <v>47</v>
      </c>
      <c r="O142" s="94"/>
      <c r="P142" s="260">
        <f>O142*H142</f>
        <v>0</v>
      </c>
      <c r="Q142" s="260">
        <v>0</v>
      </c>
      <c r="R142" s="260">
        <f>Q142*H142</f>
        <v>0</v>
      </c>
      <c r="S142" s="260">
        <v>0.23</v>
      </c>
      <c r="T142" s="261">
        <f>S142*H142</f>
        <v>12.88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204</v>
      </c>
      <c r="AT142" s="262" t="s">
        <v>200</v>
      </c>
      <c r="AU142" s="262" t="s">
        <v>92</v>
      </c>
      <c r="AY142" s="18" t="s">
        <v>198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204</v>
      </c>
      <c r="BM142" s="262" t="s">
        <v>2187</v>
      </c>
    </row>
    <row r="143" spans="1:51" s="13" customFormat="1" ht="12">
      <c r="A143" s="13"/>
      <c r="B143" s="263"/>
      <c r="C143" s="264"/>
      <c r="D143" s="265" t="s">
        <v>206</v>
      </c>
      <c r="E143" s="266" t="s">
        <v>1</v>
      </c>
      <c r="F143" s="267" t="s">
        <v>2188</v>
      </c>
      <c r="G143" s="264"/>
      <c r="H143" s="268">
        <v>56</v>
      </c>
      <c r="I143" s="269"/>
      <c r="J143" s="264"/>
      <c r="K143" s="264"/>
      <c r="L143" s="270"/>
      <c r="M143" s="271"/>
      <c r="N143" s="272"/>
      <c r="O143" s="272"/>
      <c r="P143" s="272"/>
      <c r="Q143" s="272"/>
      <c r="R143" s="272"/>
      <c r="S143" s="272"/>
      <c r="T143" s="27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4" t="s">
        <v>206</v>
      </c>
      <c r="AU143" s="274" t="s">
        <v>92</v>
      </c>
      <c r="AV143" s="13" t="s">
        <v>92</v>
      </c>
      <c r="AW143" s="13" t="s">
        <v>35</v>
      </c>
      <c r="AX143" s="13" t="s">
        <v>90</v>
      </c>
      <c r="AY143" s="274" t="s">
        <v>198</v>
      </c>
    </row>
    <row r="144" spans="1:65" s="2" customFormat="1" ht="24.15" customHeight="1">
      <c r="A144" s="41"/>
      <c r="B144" s="42"/>
      <c r="C144" s="250" t="s">
        <v>459</v>
      </c>
      <c r="D144" s="250" t="s">
        <v>200</v>
      </c>
      <c r="E144" s="251" t="s">
        <v>2189</v>
      </c>
      <c r="F144" s="252" t="s">
        <v>2190</v>
      </c>
      <c r="G144" s="253" t="s">
        <v>203</v>
      </c>
      <c r="H144" s="254">
        <v>49</v>
      </c>
      <c r="I144" s="255"/>
      <c r="J144" s="256">
        <f>ROUND(I144*H144,2)</f>
        <v>0</v>
      </c>
      <c r="K144" s="257"/>
      <c r="L144" s="44"/>
      <c r="M144" s="258" t="s">
        <v>1</v>
      </c>
      <c r="N144" s="259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204</v>
      </c>
      <c r="AT144" s="262" t="s">
        <v>200</v>
      </c>
      <c r="AU144" s="262" t="s">
        <v>92</v>
      </c>
      <c r="AY144" s="18" t="s">
        <v>198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204</v>
      </c>
      <c r="BM144" s="262" t="s">
        <v>2191</v>
      </c>
    </row>
    <row r="145" spans="1:51" s="13" customFormat="1" ht="12">
      <c r="A145" s="13"/>
      <c r="B145" s="263"/>
      <c r="C145" s="264"/>
      <c r="D145" s="265" t="s">
        <v>206</v>
      </c>
      <c r="E145" s="266" t="s">
        <v>1</v>
      </c>
      <c r="F145" s="267" t="s">
        <v>2192</v>
      </c>
      <c r="G145" s="264"/>
      <c r="H145" s="268">
        <v>49</v>
      </c>
      <c r="I145" s="269"/>
      <c r="J145" s="264"/>
      <c r="K145" s="264"/>
      <c r="L145" s="270"/>
      <c r="M145" s="271"/>
      <c r="N145" s="272"/>
      <c r="O145" s="272"/>
      <c r="P145" s="272"/>
      <c r="Q145" s="272"/>
      <c r="R145" s="272"/>
      <c r="S145" s="272"/>
      <c r="T145" s="27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4" t="s">
        <v>206</v>
      </c>
      <c r="AU145" s="274" t="s">
        <v>92</v>
      </c>
      <c r="AV145" s="13" t="s">
        <v>92</v>
      </c>
      <c r="AW145" s="13" t="s">
        <v>35</v>
      </c>
      <c r="AX145" s="13" t="s">
        <v>90</v>
      </c>
      <c r="AY145" s="274" t="s">
        <v>198</v>
      </c>
    </row>
    <row r="146" spans="1:65" s="2" customFormat="1" ht="24.15" customHeight="1">
      <c r="A146" s="41"/>
      <c r="B146" s="42"/>
      <c r="C146" s="250" t="s">
        <v>1854</v>
      </c>
      <c r="D146" s="250" t="s">
        <v>200</v>
      </c>
      <c r="E146" s="251" t="s">
        <v>2193</v>
      </c>
      <c r="F146" s="252" t="s">
        <v>2194</v>
      </c>
      <c r="G146" s="253" t="s">
        <v>203</v>
      </c>
      <c r="H146" s="254">
        <v>250</v>
      </c>
      <c r="I146" s="255"/>
      <c r="J146" s="256">
        <f>ROUND(I146*H146,2)</f>
        <v>0</v>
      </c>
      <c r="K146" s="257"/>
      <c r="L146" s="44"/>
      <c r="M146" s="258" t="s">
        <v>1</v>
      </c>
      <c r="N146" s="259" t="s">
        <v>47</v>
      </c>
      <c r="O146" s="94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204</v>
      </c>
      <c r="AT146" s="262" t="s">
        <v>200</v>
      </c>
      <c r="AU146" s="262" t="s">
        <v>92</v>
      </c>
      <c r="AY146" s="18" t="s">
        <v>198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204</v>
      </c>
      <c r="BM146" s="262" t="s">
        <v>2195</v>
      </c>
    </row>
    <row r="147" spans="1:51" s="13" customFormat="1" ht="12">
      <c r="A147" s="13"/>
      <c r="B147" s="263"/>
      <c r="C147" s="264"/>
      <c r="D147" s="265" t="s">
        <v>206</v>
      </c>
      <c r="E147" s="266" t="s">
        <v>1</v>
      </c>
      <c r="F147" s="267" t="s">
        <v>1187</v>
      </c>
      <c r="G147" s="264"/>
      <c r="H147" s="268">
        <v>250</v>
      </c>
      <c r="I147" s="269"/>
      <c r="J147" s="264"/>
      <c r="K147" s="264"/>
      <c r="L147" s="270"/>
      <c r="M147" s="271"/>
      <c r="N147" s="272"/>
      <c r="O147" s="272"/>
      <c r="P147" s="272"/>
      <c r="Q147" s="272"/>
      <c r="R147" s="272"/>
      <c r="S147" s="272"/>
      <c r="T147" s="27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4" t="s">
        <v>206</v>
      </c>
      <c r="AU147" s="274" t="s">
        <v>92</v>
      </c>
      <c r="AV147" s="13" t="s">
        <v>92</v>
      </c>
      <c r="AW147" s="13" t="s">
        <v>35</v>
      </c>
      <c r="AX147" s="13" t="s">
        <v>90</v>
      </c>
      <c r="AY147" s="274" t="s">
        <v>198</v>
      </c>
    </row>
    <row r="148" spans="1:65" s="2" customFormat="1" ht="24.15" customHeight="1">
      <c r="A148" s="41"/>
      <c r="B148" s="42"/>
      <c r="C148" s="250" t="s">
        <v>1871</v>
      </c>
      <c r="D148" s="250" t="s">
        <v>200</v>
      </c>
      <c r="E148" s="251" t="s">
        <v>2196</v>
      </c>
      <c r="F148" s="252" t="s">
        <v>2197</v>
      </c>
      <c r="G148" s="253" t="s">
        <v>203</v>
      </c>
      <c r="H148" s="254">
        <v>250</v>
      </c>
      <c r="I148" s="255"/>
      <c r="J148" s="256">
        <f>ROUND(I148*H148,2)</f>
        <v>0</v>
      </c>
      <c r="K148" s="257"/>
      <c r="L148" s="44"/>
      <c r="M148" s="258" t="s">
        <v>1</v>
      </c>
      <c r="N148" s="259" t="s">
        <v>47</v>
      </c>
      <c r="O148" s="94"/>
      <c r="P148" s="260">
        <f>O148*H148</f>
        <v>0</v>
      </c>
      <c r="Q148" s="260">
        <v>0</v>
      </c>
      <c r="R148" s="260">
        <f>Q148*H148</f>
        <v>0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204</v>
      </c>
      <c r="AT148" s="262" t="s">
        <v>200</v>
      </c>
      <c r="AU148" s="262" t="s">
        <v>92</v>
      </c>
      <c r="AY148" s="18" t="s">
        <v>198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204</v>
      </c>
      <c r="BM148" s="262" t="s">
        <v>2198</v>
      </c>
    </row>
    <row r="149" spans="1:65" s="2" customFormat="1" ht="16.5" customHeight="1">
      <c r="A149" s="41"/>
      <c r="B149" s="42"/>
      <c r="C149" s="275" t="s">
        <v>788</v>
      </c>
      <c r="D149" s="275" t="s">
        <v>210</v>
      </c>
      <c r="E149" s="276" t="s">
        <v>2199</v>
      </c>
      <c r="F149" s="277" t="s">
        <v>2200</v>
      </c>
      <c r="G149" s="278" t="s">
        <v>551</v>
      </c>
      <c r="H149" s="279">
        <v>5</v>
      </c>
      <c r="I149" s="280"/>
      <c r="J149" s="281">
        <f>ROUND(I149*H149,2)</f>
        <v>0</v>
      </c>
      <c r="K149" s="282"/>
      <c r="L149" s="283"/>
      <c r="M149" s="284" t="s">
        <v>1</v>
      </c>
      <c r="N149" s="285" t="s">
        <v>47</v>
      </c>
      <c r="O149" s="94"/>
      <c r="P149" s="260">
        <f>O149*H149</f>
        <v>0</v>
      </c>
      <c r="Q149" s="260">
        <v>0.001</v>
      </c>
      <c r="R149" s="260">
        <f>Q149*H149</f>
        <v>0.005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213</v>
      </c>
      <c r="AT149" s="262" t="s">
        <v>210</v>
      </c>
      <c r="AU149" s="262" t="s">
        <v>92</v>
      </c>
      <c r="AY149" s="18" t="s">
        <v>198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204</v>
      </c>
      <c r="BM149" s="262" t="s">
        <v>2201</v>
      </c>
    </row>
    <row r="150" spans="1:51" s="13" customFormat="1" ht="12">
      <c r="A150" s="13"/>
      <c r="B150" s="263"/>
      <c r="C150" s="264"/>
      <c r="D150" s="265" t="s">
        <v>206</v>
      </c>
      <c r="E150" s="266" t="s">
        <v>1</v>
      </c>
      <c r="F150" s="267" t="s">
        <v>2202</v>
      </c>
      <c r="G150" s="264"/>
      <c r="H150" s="268">
        <v>5</v>
      </c>
      <c r="I150" s="269"/>
      <c r="J150" s="264"/>
      <c r="K150" s="264"/>
      <c r="L150" s="270"/>
      <c r="M150" s="271"/>
      <c r="N150" s="272"/>
      <c r="O150" s="272"/>
      <c r="P150" s="272"/>
      <c r="Q150" s="272"/>
      <c r="R150" s="272"/>
      <c r="S150" s="272"/>
      <c r="T150" s="27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4" t="s">
        <v>206</v>
      </c>
      <c r="AU150" s="274" t="s">
        <v>92</v>
      </c>
      <c r="AV150" s="13" t="s">
        <v>92</v>
      </c>
      <c r="AW150" s="13" t="s">
        <v>35</v>
      </c>
      <c r="AX150" s="13" t="s">
        <v>90</v>
      </c>
      <c r="AY150" s="274" t="s">
        <v>198</v>
      </c>
    </row>
    <row r="151" spans="1:65" s="2" customFormat="1" ht="16.5" customHeight="1">
      <c r="A151" s="41"/>
      <c r="B151" s="42"/>
      <c r="C151" s="275" t="s">
        <v>1878</v>
      </c>
      <c r="D151" s="275" t="s">
        <v>210</v>
      </c>
      <c r="E151" s="276" t="s">
        <v>2203</v>
      </c>
      <c r="F151" s="277" t="s">
        <v>2204</v>
      </c>
      <c r="G151" s="278" t="s">
        <v>551</v>
      </c>
      <c r="H151" s="279">
        <v>5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47</v>
      </c>
      <c r="O151" s="94"/>
      <c r="P151" s="260">
        <f>O151*H151</f>
        <v>0</v>
      </c>
      <c r="Q151" s="260">
        <v>0.001</v>
      </c>
      <c r="R151" s="260">
        <f>Q151*H151</f>
        <v>0.005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213</v>
      </c>
      <c r="AT151" s="262" t="s">
        <v>210</v>
      </c>
      <c r="AU151" s="262" t="s">
        <v>92</v>
      </c>
      <c r="AY151" s="18" t="s">
        <v>198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204</v>
      </c>
      <c r="BM151" s="262" t="s">
        <v>2205</v>
      </c>
    </row>
    <row r="152" spans="1:51" s="13" customFormat="1" ht="12">
      <c r="A152" s="13"/>
      <c r="B152" s="263"/>
      <c r="C152" s="264"/>
      <c r="D152" s="265" t="s">
        <v>206</v>
      </c>
      <c r="E152" s="266" t="s">
        <v>1</v>
      </c>
      <c r="F152" s="267" t="s">
        <v>2202</v>
      </c>
      <c r="G152" s="264"/>
      <c r="H152" s="268">
        <v>5</v>
      </c>
      <c r="I152" s="269"/>
      <c r="J152" s="264"/>
      <c r="K152" s="264"/>
      <c r="L152" s="270"/>
      <c r="M152" s="271"/>
      <c r="N152" s="272"/>
      <c r="O152" s="272"/>
      <c r="P152" s="272"/>
      <c r="Q152" s="272"/>
      <c r="R152" s="272"/>
      <c r="S152" s="272"/>
      <c r="T152" s="27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4" t="s">
        <v>206</v>
      </c>
      <c r="AU152" s="274" t="s">
        <v>92</v>
      </c>
      <c r="AV152" s="13" t="s">
        <v>92</v>
      </c>
      <c r="AW152" s="13" t="s">
        <v>35</v>
      </c>
      <c r="AX152" s="13" t="s">
        <v>90</v>
      </c>
      <c r="AY152" s="274" t="s">
        <v>198</v>
      </c>
    </row>
    <row r="153" spans="1:65" s="2" customFormat="1" ht="24.15" customHeight="1">
      <c r="A153" s="41"/>
      <c r="B153" s="42"/>
      <c r="C153" s="250" t="s">
        <v>517</v>
      </c>
      <c r="D153" s="250" t="s">
        <v>200</v>
      </c>
      <c r="E153" s="251" t="s">
        <v>2206</v>
      </c>
      <c r="F153" s="252" t="s">
        <v>2207</v>
      </c>
      <c r="G153" s="253" t="s">
        <v>203</v>
      </c>
      <c r="H153" s="254">
        <v>49</v>
      </c>
      <c r="I153" s="255"/>
      <c r="J153" s="256">
        <f>ROUND(I153*H153,2)</f>
        <v>0</v>
      </c>
      <c r="K153" s="257"/>
      <c r="L153" s="44"/>
      <c r="M153" s="258" t="s">
        <v>1</v>
      </c>
      <c r="N153" s="259" t="s">
        <v>47</v>
      </c>
      <c r="O153" s="94"/>
      <c r="P153" s="260">
        <f>O153*H153</f>
        <v>0</v>
      </c>
      <c r="Q153" s="260">
        <v>0</v>
      </c>
      <c r="R153" s="260">
        <f>Q153*H153</f>
        <v>0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204</v>
      </c>
      <c r="AT153" s="262" t="s">
        <v>200</v>
      </c>
      <c r="AU153" s="262" t="s">
        <v>92</v>
      </c>
      <c r="AY153" s="18" t="s">
        <v>198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204</v>
      </c>
      <c r="BM153" s="262" t="s">
        <v>2208</v>
      </c>
    </row>
    <row r="154" spans="1:65" s="2" customFormat="1" ht="24.15" customHeight="1">
      <c r="A154" s="41"/>
      <c r="B154" s="42"/>
      <c r="C154" s="250" t="s">
        <v>1847</v>
      </c>
      <c r="D154" s="250" t="s">
        <v>200</v>
      </c>
      <c r="E154" s="251" t="s">
        <v>2209</v>
      </c>
      <c r="F154" s="252" t="s">
        <v>2210</v>
      </c>
      <c r="G154" s="253" t="s">
        <v>203</v>
      </c>
      <c r="H154" s="254">
        <v>250</v>
      </c>
      <c r="I154" s="255"/>
      <c r="J154" s="256">
        <f>ROUND(I154*H154,2)</f>
        <v>0</v>
      </c>
      <c r="K154" s="257"/>
      <c r="L154" s="44"/>
      <c r="M154" s="258" t="s">
        <v>1</v>
      </c>
      <c r="N154" s="259" t="s">
        <v>47</v>
      </c>
      <c r="O154" s="94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2" t="s">
        <v>204</v>
      </c>
      <c r="AT154" s="262" t="s">
        <v>200</v>
      </c>
      <c r="AU154" s="262" t="s">
        <v>92</v>
      </c>
      <c r="AY154" s="18" t="s">
        <v>198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8" t="s">
        <v>90</v>
      </c>
      <c r="BK154" s="154">
        <f>ROUND(I154*H154,2)</f>
        <v>0</v>
      </c>
      <c r="BL154" s="18" t="s">
        <v>204</v>
      </c>
      <c r="BM154" s="262" t="s">
        <v>2211</v>
      </c>
    </row>
    <row r="155" spans="1:65" s="2" customFormat="1" ht="16.5" customHeight="1">
      <c r="A155" s="41"/>
      <c r="B155" s="42"/>
      <c r="C155" s="250" t="s">
        <v>469</v>
      </c>
      <c r="D155" s="250" t="s">
        <v>200</v>
      </c>
      <c r="E155" s="251" t="s">
        <v>2212</v>
      </c>
      <c r="F155" s="252" t="s">
        <v>2213</v>
      </c>
      <c r="G155" s="253" t="s">
        <v>203</v>
      </c>
      <c r="H155" s="254">
        <v>115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204</v>
      </c>
      <c r="AT155" s="262" t="s">
        <v>200</v>
      </c>
      <c r="AU155" s="262" t="s">
        <v>92</v>
      </c>
      <c r="AY155" s="18" t="s">
        <v>198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204</v>
      </c>
      <c r="BM155" s="262" t="s">
        <v>2214</v>
      </c>
    </row>
    <row r="156" spans="1:65" s="2" customFormat="1" ht="24.15" customHeight="1">
      <c r="A156" s="41"/>
      <c r="B156" s="42"/>
      <c r="C156" s="250" t="s">
        <v>281</v>
      </c>
      <c r="D156" s="250" t="s">
        <v>200</v>
      </c>
      <c r="E156" s="251" t="s">
        <v>2215</v>
      </c>
      <c r="F156" s="252" t="s">
        <v>2216</v>
      </c>
      <c r="G156" s="253" t="s">
        <v>363</v>
      </c>
      <c r="H156" s="254">
        <v>11</v>
      </c>
      <c r="I156" s="255"/>
      <c r="J156" s="256">
        <f>ROUND(I156*H156,2)</f>
        <v>0</v>
      </c>
      <c r="K156" s="257"/>
      <c r="L156" s="44"/>
      <c r="M156" s="258" t="s">
        <v>1</v>
      </c>
      <c r="N156" s="259" t="s">
        <v>47</v>
      </c>
      <c r="O156" s="94"/>
      <c r="P156" s="260">
        <f>O156*H156</f>
        <v>0</v>
      </c>
      <c r="Q156" s="260">
        <v>0</v>
      </c>
      <c r="R156" s="260">
        <f>Q156*H156</f>
        <v>0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204</v>
      </c>
      <c r="AT156" s="262" t="s">
        <v>200</v>
      </c>
      <c r="AU156" s="262" t="s">
        <v>92</v>
      </c>
      <c r="AY156" s="18" t="s">
        <v>198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204</v>
      </c>
      <c r="BM156" s="262" t="s">
        <v>2217</v>
      </c>
    </row>
    <row r="157" spans="1:65" s="2" customFormat="1" ht="16.5" customHeight="1">
      <c r="A157" s="41"/>
      <c r="B157" s="42"/>
      <c r="C157" s="275" t="s">
        <v>204</v>
      </c>
      <c r="D157" s="275" t="s">
        <v>210</v>
      </c>
      <c r="E157" s="276" t="s">
        <v>2218</v>
      </c>
      <c r="F157" s="277" t="s">
        <v>2219</v>
      </c>
      <c r="G157" s="278" t="s">
        <v>363</v>
      </c>
      <c r="H157" s="279">
        <v>12.1</v>
      </c>
      <c r="I157" s="280"/>
      <c r="J157" s="281">
        <f>ROUND(I157*H157,2)</f>
        <v>0</v>
      </c>
      <c r="K157" s="282"/>
      <c r="L157" s="283"/>
      <c r="M157" s="284" t="s">
        <v>1</v>
      </c>
      <c r="N157" s="285" t="s">
        <v>47</v>
      </c>
      <c r="O157" s="94"/>
      <c r="P157" s="260">
        <f>O157*H157</f>
        <v>0</v>
      </c>
      <c r="Q157" s="260">
        <v>0.027</v>
      </c>
      <c r="R157" s="260">
        <f>Q157*H157</f>
        <v>0.3267</v>
      </c>
      <c r="S157" s="260">
        <v>0</v>
      </c>
      <c r="T157" s="261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2" t="s">
        <v>213</v>
      </c>
      <c r="AT157" s="262" t="s">
        <v>210</v>
      </c>
      <c r="AU157" s="262" t="s">
        <v>92</v>
      </c>
      <c r="AY157" s="18" t="s">
        <v>198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90</v>
      </c>
      <c r="BK157" s="154">
        <f>ROUND(I157*H157,2)</f>
        <v>0</v>
      </c>
      <c r="BL157" s="18" t="s">
        <v>204</v>
      </c>
      <c r="BM157" s="262" t="s">
        <v>2220</v>
      </c>
    </row>
    <row r="158" spans="1:51" s="13" customFormat="1" ht="12">
      <c r="A158" s="13"/>
      <c r="B158" s="263"/>
      <c r="C158" s="264"/>
      <c r="D158" s="265" t="s">
        <v>206</v>
      </c>
      <c r="E158" s="266" t="s">
        <v>1</v>
      </c>
      <c r="F158" s="267" t="s">
        <v>2221</v>
      </c>
      <c r="G158" s="264"/>
      <c r="H158" s="268">
        <v>12.1</v>
      </c>
      <c r="I158" s="269"/>
      <c r="J158" s="264"/>
      <c r="K158" s="264"/>
      <c r="L158" s="270"/>
      <c r="M158" s="271"/>
      <c r="N158" s="272"/>
      <c r="O158" s="272"/>
      <c r="P158" s="272"/>
      <c r="Q158" s="272"/>
      <c r="R158" s="272"/>
      <c r="S158" s="272"/>
      <c r="T158" s="27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4" t="s">
        <v>206</v>
      </c>
      <c r="AU158" s="274" t="s">
        <v>92</v>
      </c>
      <c r="AV158" s="13" t="s">
        <v>92</v>
      </c>
      <c r="AW158" s="13" t="s">
        <v>35</v>
      </c>
      <c r="AX158" s="13" t="s">
        <v>90</v>
      </c>
      <c r="AY158" s="274" t="s">
        <v>198</v>
      </c>
    </row>
    <row r="159" spans="1:63" s="12" customFormat="1" ht="22.8" customHeight="1">
      <c r="A159" s="12"/>
      <c r="B159" s="236"/>
      <c r="C159" s="237"/>
      <c r="D159" s="238" t="s">
        <v>81</v>
      </c>
      <c r="E159" s="318" t="s">
        <v>585</v>
      </c>
      <c r="F159" s="318" t="s">
        <v>1945</v>
      </c>
      <c r="G159" s="237"/>
      <c r="H159" s="237"/>
      <c r="I159" s="240"/>
      <c r="J159" s="319">
        <f>BK159</f>
        <v>0</v>
      </c>
      <c r="K159" s="237"/>
      <c r="L159" s="242"/>
      <c r="M159" s="243"/>
      <c r="N159" s="244"/>
      <c r="O159" s="244"/>
      <c r="P159" s="245">
        <f>SUM(P160:P184)</f>
        <v>0</v>
      </c>
      <c r="Q159" s="244"/>
      <c r="R159" s="245">
        <f>SUM(R160:R184)</f>
        <v>66.85610199999999</v>
      </c>
      <c r="S159" s="244"/>
      <c r="T159" s="246">
        <f>SUM(T160:T184)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7" t="s">
        <v>90</v>
      </c>
      <c r="AT159" s="248" t="s">
        <v>81</v>
      </c>
      <c r="AU159" s="248" t="s">
        <v>90</v>
      </c>
      <c r="AY159" s="247" t="s">
        <v>198</v>
      </c>
      <c r="BK159" s="249">
        <f>SUM(BK160:BK184)</f>
        <v>0</v>
      </c>
    </row>
    <row r="160" spans="1:65" s="2" customFormat="1" ht="24.15" customHeight="1">
      <c r="A160" s="41"/>
      <c r="B160" s="42"/>
      <c r="C160" s="250" t="s">
        <v>1529</v>
      </c>
      <c r="D160" s="250" t="s">
        <v>200</v>
      </c>
      <c r="E160" s="251" t="s">
        <v>2222</v>
      </c>
      <c r="F160" s="252" t="s">
        <v>2223</v>
      </c>
      <c r="G160" s="253" t="s">
        <v>203</v>
      </c>
      <c r="H160" s="254">
        <v>88</v>
      </c>
      <c r="I160" s="255"/>
      <c r="J160" s="256">
        <f>ROUND(I160*H160,2)</f>
        <v>0</v>
      </c>
      <c r="K160" s="257"/>
      <c r="L160" s="44"/>
      <c r="M160" s="258" t="s">
        <v>1</v>
      </c>
      <c r="N160" s="259" t="s">
        <v>47</v>
      </c>
      <c r="O160" s="94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2" t="s">
        <v>204</v>
      </c>
      <c r="AT160" s="262" t="s">
        <v>200</v>
      </c>
      <c r="AU160" s="262" t="s">
        <v>92</v>
      </c>
      <c r="AY160" s="18" t="s">
        <v>198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8" t="s">
        <v>90</v>
      </c>
      <c r="BK160" s="154">
        <f>ROUND(I160*H160,2)</f>
        <v>0</v>
      </c>
      <c r="BL160" s="18" t="s">
        <v>204</v>
      </c>
      <c r="BM160" s="262" t="s">
        <v>2224</v>
      </c>
    </row>
    <row r="161" spans="1:51" s="13" customFormat="1" ht="12">
      <c r="A161" s="13"/>
      <c r="B161" s="263"/>
      <c r="C161" s="264"/>
      <c r="D161" s="265" t="s">
        <v>206</v>
      </c>
      <c r="E161" s="266" t="s">
        <v>1</v>
      </c>
      <c r="F161" s="267" t="s">
        <v>1647</v>
      </c>
      <c r="G161" s="264"/>
      <c r="H161" s="268">
        <v>88</v>
      </c>
      <c r="I161" s="269"/>
      <c r="J161" s="264"/>
      <c r="K161" s="264"/>
      <c r="L161" s="270"/>
      <c r="M161" s="271"/>
      <c r="N161" s="272"/>
      <c r="O161" s="272"/>
      <c r="P161" s="272"/>
      <c r="Q161" s="272"/>
      <c r="R161" s="272"/>
      <c r="S161" s="272"/>
      <c r="T161" s="27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4" t="s">
        <v>206</v>
      </c>
      <c r="AU161" s="274" t="s">
        <v>92</v>
      </c>
      <c r="AV161" s="13" t="s">
        <v>92</v>
      </c>
      <c r="AW161" s="13" t="s">
        <v>35</v>
      </c>
      <c r="AX161" s="13" t="s">
        <v>90</v>
      </c>
      <c r="AY161" s="274" t="s">
        <v>198</v>
      </c>
    </row>
    <row r="162" spans="1:65" s="2" customFormat="1" ht="24.15" customHeight="1">
      <c r="A162" s="41"/>
      <c r="B162" s="42"/>
      <c r="C162" s="250" t="s">
        <v>373</v>
      </c>
      <c r="D162" s="250" t="s">
        <v>200</v>
      </c>
      <c r="E162" s="251" t="s">
        <v>2225</v>
      </c>
      <c r="F162" s="252" t="s">
        <v>2226</v>
      </c>
      <c r="G162" s="253" t="s">
        <v>203</v>
      </c>
      <c r="H162" s="254">
        <v>150</v>
      </c>
      <c r="I162" s="255"/>
      <c r="J162" s="256">
        <f>ROUND(I162*H162,2)</f>
        <v>0</v>
      </c>
      <c r="K162" s="257"/>
      <c r="L162" s="44"/>
      <c r="M162" s="258" t="s">
        <v>1</v>
      </c>
      <c r="N162" s="259" t="s">
        <v>47</v>
      </c>
      <c r="O162" s="94"/>
      <c r="P162" s="260">
        <f>O162*H162</f>
        <v>0</v>
      </c>
      <c r="Q162" s="260">
        <v>0</v>
      </c>
      <c r="R162" s="260">
        <f>Q162*H162</f>
        <v>0</v>
      </c>
      <c r="S162" s="260">
        <v>0</v>
      </c>
      <c r="T162" s="261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2" t="s">
        <v>204</v>
      </c>
      <c r="AT162" s="262" t="s">
        <v>200</v>
      </c>
      <c r="AU162" s="262" t="s">
        <v>92</v>
      </c>
      <c r="AY162" s="18" t="s">
        <v>198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90</v>
      </c>
      <c r="BK162" s="154">
        <f>ROUND(I162*H162,2)</f>
        <v>0</v>
      </c>
      <c r="BL162" s="18" t="s">
        <v>204</v>
      </c>
      <c r="BM162" s="262" t="s">
        <v>2227</v>
      </c>
    </row>
    <row r="163" spans="1:51" s="13" customFormat="1" ht="12">
      <c r="A163" s="13"/>
      <c r="B163" s="263"/>
      <c r="C163" s="264"/>
      <c r="D163" s="265" t="s">
        <v>206</v>
      </c>
      <c r="E163" s="266" t="s">
        <v>1</v>
      </c>
      <c r="F163" s="267" t="s">
        <v>2228</v>
      </c>
      <c r="G163" s="264"/>
      <c r="H163" s="268">
        <v>150</v>
      </c>
      <c r="I163" s="269"/>
      <c r="J163" s="264"/>
      <c r="K163" s="264"/>
      <c r="L163" s="270"/>
      <c r="M163" s="271"/>
      <c r="N163" s="272"/>
      <c r="O163" s="272"/>
      <c r="P163" s="272"/>
      <c r="Q163" s="272"/>
      <c r="R163" s="272"/>
      <c r="S163" s="272"/>
      <c r="T163" s="27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4" t="s">
        <v>206</v>
      </c>
      <c r="AU163" s="274" t="s">
        <v>92</v>
      </c>
      <c r="AV163" s="13" t="s">
        <v>92</v>
      </c>
      <c r="AW163" s="13" t="s">
        <v>35</v>
      </c>
      <c r="AX163" s="13" t="s">
        <v>90</v>
      </c>
      <c r="AY163" s="274" t="s">
        <v>198</v>
      </c>
    </row>
    <row r="164" spans="1:65" s="2" customFormat="1" ht="49.05" customHeight="1">
      <c r="A164" s="41"/>
      <c r="B164" s="42"/>
      <c r="C164" s="250" t="s">
        <v>7</v>
      </c>
      <c r="D164" s="250" t="s">
        <v>200</v>
      </c>
      <c r="E164" s="251" t="s">
        <v>1946</v>
      </c>
      <c r="F164" s="252" t="s">
        <v>1947</v>
      </c>
      <c r="G164" s="253" t="s">
        <v>203</v>
      </c>
      <c r="H164" s="254">
        <v>62</v>
      </c>
      <c r="I164" s="255"/>
      <c r="J164" s="256">
        <f>ROUND(I164*H164,2)</f>
        <v>0</v>
      </c>
      <c r="K164" s="257"/>
      <c r="L164" s="44"/>
      <c r="M164" s="258" t="s">
        <v>1</v>
      </c>
      <c r="N164" s="259" t="s">
        <v>47</v>
      </c>
      <c r="O164" s="94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204</v>
      </c>
      <c r="AT164" s="262" t="s">
        <v>200</v>
      </c>
      <c r="AU164" s="262" t="s">
        <v>92</v>
      </c>
      <c r="AY164" s="18" t="s">
        <v>198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204</v>
      </c>
      <c r="BM164" s="262" t="s">
        <v>2229</v>
      </c>
    </row>
    <row r="165" spans="1:51" s="13" customFormat="1" ht="12">
      <c r="A165" s="13"/>
      <c r="B165" s="263"/>
      <c r="C165" s="264"/>
      <c r="D165" s="265" t="s">
        <v>206</v>
      </c>
      <c r="E165" s="266" t="s">
        <v>1</v>
      </c>
      <c r="F165" s="267" t="s">
        <v>756</v>
      </c>
      <c r="G165" s="264"/>
      <c r="H165" s="268">
        <v>62</v>
      </c>
      <c r="I165" s="269"/>
      <c r="J165" s="264"/>
      <c r="K165" s="264"/>
      <c r="L165" s="270"/>
      <c r="M165" s="271"/>
      <c r="N165" s="272"/>
      <c r="O165" s="272"/>
      <c r="P165" s="272"/>
      <c r="Q165" s="272"/>
      <c r="R165" s="272"/>
      <c r="S165" s="272"/>
      <c r="T165" s="27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4" t="s">
        <v>206</v>
      </c>
      <c r="AU165" s="274" t="s">
        <v>92</v>
      </c>
      <c r="AV165" s="13" t="s">
        <v>92</v>
      </c>
      <c r="AW165" s="13" t="s">
        <v>35</v>
      </c>
      <c r="AX165" s="13" t="s">
        <v>90</v>
      </c>
      <c r="AY165" s="274" t="s">
        <v>198</v>
      </c>
    </row>
    <row r="166" spans="1:65" s="2" customFormat="1" ht="44.25" customHeight="1">
      <c r="A166" s="41"/>
      <c r="B166" s="42"/>
      <c r="C166" s="250" t="s">
        <v>1838</v>
      </c>
      <c r="D166" s="250" t="s">
        <v>200</v>
      </c>
      <c r="E166" s="251" t="s">
        <v>1950</v>
      </c>
      <c r="F166" s="252" t="s">
        <v>1951</v>
      </c>
      <c r="G166" s="253" t="s">
        <v>203</v>
      </c>
      <c r="H166" s="254">
        <v>62</v>
      </c>
      <c r="I166" s="255"/>
      <c r="J166" s="256">
        <f>ROUND(I166*H166,2)</f>
        <v>0</v>
      </c>
      <c r="K166" s="257"/>
      <c r="L166" s="44"/>
      <c r="M166" s="258" t="s">
        <v>1</v>
      </c>
      <c r="N166" s="259" t="s">
        <v>47</v>
      </c>
      <c r="O166" s="94"/>
      <c r="P166" s="260">
        <f>O166*H166</f>
        <v>0</v>
      </c>
      <c r="Q166" s="260">
        <v>0</v>
      </c>
      <c r="R166" s="260">
        <f>Q166*H166</f>
        <v>0</v>
      </c>
      <c r="S166" s="260">
        <v>0</v>
      </c>
      <c r="T166" s="261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2" t="s">
        <v>204</v>
      </c>
      <c r="AT166" s="262" t="s">
        <v>200</v>
      </c>
      <c r="AU166" s="262" t="s">
        <v>92</v>
      </c>
      <c r="AY166" s="18" t="s">
        <v>198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8" t="s">
        <v>90</v>
      </c>
      <c r="BK166" s="154">
        <f>ROUND(I166*H166,2)</f>
        <v>0</v>
      </c>
      <c r="BL166" s="18" t="s">
        <v>204</v>
      </c>
      <c r="BM166" s="262" t="s">
        <v>2230</v>
      </c>
    </row>
    <row r="167" spans="1:65" s="2" customFormat="1" ht="33" customHeight="1">
      <c r="A167" s="41"/>
      <c r="B167" s="42"/>
      <c r="C167" s="250" t="s">
        <v>632</v>
      </c>
      <c r="D167" s="250" t="s">
        <v>200</v>
      </c>
      <c r="E167" s="251" t="s">
        <v>2231</v>
      </c>
      <c r="F167" s="252" t="s">
        <v>2232</v>
      </c>
      <c r="G167" s="253" t="s">
        <v>203</v>
      </c>
      <c r="H167" s="254">
        <v>121.6</v>
      </c>
      <c r="I167" s="255"/>
      <c r="J167" s="256">
        <f>ROUND(I167*H167,2)</f>
        <v>0</v>
      </c>
      <c r="K167" s="257"/>
      <c r="L167" s="44"/>
      <c r="M167" s="258" t="s">
        <v>1</v>
      </c>
      <c r="N167" s="259" t="s">
        <v>47</v>
      </c>
      <c r="O167" s="94"/>
      <c r="P167" s="260">
        <f>O167*H167</f>
        <v>0</v>
      </c>
      <c r="Q167" s="260">
        <v>0.08922</v>
      </c>
      <c r="R167" s="260">
        <f>Q167*H167</f>
        <v>10.849151999999998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204</v>
      </c>
      <c r="AT167" s="262" t="s">
        <v>200</v>
      </c>
      <c r="AU167" s="262" t="s">
        <v>92</v>
      </c>
      <c r="AY167" s="18" t="s">
        <v>198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204</v>
      </c>
      <c r="BM167" s="262" t="s">
        <v>2233</v>
      </c>
    </row>
    <row r="168" spans="1:51" s="14" customFormat="1" ht="12">
      <c r="A168" s="14"/>
      <c r="B168" s="286"/>
      <c r="C168" s="287"/>
      <c r="D168" s="265" t="s">
        <v>206</v>
      </c>
      <c r="E168" s="288" t="s">
        <v>1</v>
      </c>
      <c r="F168" s="289" t="s">
        <v>2234</v>
      </c>
      <c r="G168" s="287"/>
      <c r="H168" s="288" t="s">
        <v>1</v>
      </c>
      <c r="I168" s="290"/>
      <c r="J168" s="287"/>
      <c r="K168" s="287"/>
      <c r="L168" s="291"/>
      <c r="M168" s="292"/>
      <c r="N168" s="293"/>
      <c r="O168" s="293"/>
      <c r="P168" s="293"/>
      <c r="Q168" s="293"/>
      <c r="R168" s="293"/>
      <c r="S168" s="293"/>
      <c r="T168" s="29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95" t="s">
        <v>206</v>
      </c>
      <c r="AU168" s="295" t="s">
        <v>92</v>
      </c>
      <c r="AV168" s="14" t="s">
        <v>90</v>
      </c>
      <c r="AW168" s="14" t="s">
        <v>35</v>
      </c>
      <c r="AX168" s="14" t="s">
        <v>82</v>
      </c>
      <c r="AY168" s="295" t="s">
        <v>198</v>
      </c>
    </row>
    <row r="169" spans="1:51" s="13" customFormat="1" ht="12">
      <c r="A169" s="13"/>
      <c r="B169" s="263"/>
      <c r="C169" s="264"/>
      <c r="D169" s="265" t="s">
        <v>206</v>
      </c>
      <c r="E169" s="266" t="s">
        <v>1</v>
      </c>
      <c r="F169" s="267" t="s">
        <v>1647</v>
      </c>
      <c r="G169" s="264"/>
      <c r="H169" s="268">
        <v>88</v>
      </c>
      <c r="I169" s="269"/>
      <c r="J169" s="264"/>
      <c r="K169" s="264"/>
      <c r="L169" s="270"/>
      <c r="M169" s="271"/>
      <c r="N169" s="272"/>
      <c r="O169" s="272"/>
      <c r="P169" s="272"/>
      <c r="Q169" s="272"/>
      <c r="R169" s="272"/>
      <c r="S169" s="272"/>
      <c r="T169" s="27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4" t="s">
        <v>206</v>
      </c>
      <c r="AU169" s="274" t="s">
        <v>92</v>
      </c>
      <c r="AV169" s="13" t="s">
        <v>92</v>
      </c>
      <c r="AW169" s="13" t="s">
        <v>35</v>
      </c>
      <c r="AX169" s="13" t="s">
        <v>82</v>
      </c>
      <c r="AY169" s="274" t="s">
        <v>198</v>
      </c>
    </row>
    <row r="170" spans="1:51" s="14" customFormat="1" ht="12">
      <c r="A170" s="14"/>
      <c r="B170" s="286"/>
      <c r="C170" s="287"/>
      <c r="D170" s="265" t="s">
        <v>206</v>
      </c>
      <c r="E170" s="288" t="s">
        <v>1</v>
      </c>
      <c r="F170" s="289" t="s">
        <v>2235</v>
      </c>
      <c r="G170" s="287"/>
      <c r="H170" s="288" t="s">
        <v>1</v>
      </c>
      <c r="I170" s="290"/>
      <c r="J170" s="287"/>
      <c r="K170" s="287"/>
      <c r="L170" s="291"/>
      <c r="M170" s="292"/>
      <c r="N170" s="293"/>
      <c r="O170" s="293"/>
      <c r="P170" s="293"/>
      <c r="Q170" s="293"/>
      <c r="R170" s="293"/>
      <c r="S170" s="293"/>
      <c r="T170" s="29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5" t="s">
        <v>206</v>
      </c>
      <c r="AU170" s="295" t="s">
        <v>92</v>
      </c>
      <c r="AV170" s="14" t="s">
        <v>90</v>
      </c>
      <c r="AW170" s="14" t="s">
        <v>35</v>
      </c>
      <c r="AX170" s="14" t="s">
        <v>82</v>
      </c>
      <c r="AY170" s="295" t="s">
        <v>198</v>
      </c>
    </row>
    <row r="171" spans="1:51" s="13" customFormat="1" ht="12">
      <c r="A171" s="13"/>
      <c r="B171" s="263"/>
      <c r="C171" s="264"/>
      <c r="D171" s="265" t="s">
        <v>206</v>
      </c>
      <c r="E171" s="266" t="s">
        <v>1</v>
      </c>
      <c r="F171" s="267" t="s">
        <v>2236</v>
      </c>
      <c r="G171" s="264"/>
      <c r="H171" s="268">
        <v>33.6</v>
      </c>
      <c r="I171" s="269"/>
      <c r="J171" s="264"/>
      <c r="K171" s="264"/>
      <c r="L171" s="270"/>
      <c r="M171" s="271"/>
      <c r="N171" s="272"/>
      <c r="O171" s="272"/>
      <c r="P171" s="272"/>
      <c r="Q171" s="272"/>
      <c r="R171" s="272"/>
      <c r="S171" s="272"/>
      <c r="T171" s="27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4" t="s">
        <v>206</v>
      </c>
      <c r="AU171" s="274" t="s">
        <v>92</v>
      </c>
      <c r="AV171" s="13" t="s">
        <v>92</v>
      </c>
      <c r="AW171" s="13" t="s">
        <v>35</v>
      </c>
      <c r="AX171" s="13" t="s">
        <v>82</v>
      </c>
      <c r="AY171" s="274" t="s">
        <v>198</v>
      </c>
    </row>
    <row r="172" spans="1:51" s="15" customFormat="1" ht="12">
      <c r="A172" s="15"/>
      <c r="B172" s="296"/>
      <c r="C172" s="297"/>
      <c r="D172" s="265" t="s">
        <v>206</v>
      </c>
      <c r="E172" s="298" t="s">
        <v>1</v>
      </c>
      <c r="F172" s="299" t="s">
        <v>238</v>
      </c>
      <c r="G172" s="297"/>
      <c r="H172" s="300">
        <v>121.6</v>
      </c>
      <c r="I172" s="301"/>
      <c r="J172" s="297"/>
      <c r="K172" s="297"/>
      <c r="L172" s="302"/>
      <c r="M172" s="303"/>
      <c r="N172" s="304"/>
      <c r="O172" s="304"/>
      <c r="P172" s="304"/>
      <c r="Q172" s="304"/>
      <c r="R172" s="304"/>
      <c r="S172" s="304"/>
      <c r="T172" s="30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6" t="s">
        <v>206</v>
      </c>
      <c r="AU172" s="306" t="s">
        <v>92</v>
      </c>
      <c r="AV172" s="15" t="s">
        <v>204</v>
      </c>
      <c r="AW172" s="15" t="s">
        <v>35</v>
      </c>
      <c r="AX172" s="15" t="s">
        <v>90</v>
      </c>
      <c r="AY172" s="306" t="s">
        <v>198</v>
      </c>
    </row>
    <row r="173" spans="1:65" s="2" customFormat="1" ht="24.15" customHeight="1">
      <c r="A173" s="41"/>
      <c r="B173" s="42"/>
      <c r="C173" s="275" t="s">
        <v>1827</v>
      </c>
      <c r="D173" s="275" t="s">
        <v>210</v>
      </c>
      <c r="E173" s="276" t="s">
        <v>2237</v>
      </c>
      <c r="F173" s="277" t="s">
        <v>2238</v>
      </c>
      <c r="G173" s="278" t="s">
        <v>203</v>
      </c>
      <c r="H173" s="279">
        <v>112.48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47</v>
      </c>
      <c r="O173" s="94"/>
      <c r="P173" s="260">
        <f>O173*H173</f>
        <v>0</v>
      </c>
      <c r="Q173" s="260">
        <v>0.176</v>
      </c>
      <c r="R173" s="260">
        <f>Q173*H173</f>
        <v>19.79648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213</v>
      </c>
      <c r="AT173" s="262" t="s">
        <v>210</v>
      </c>
      <c r="AU173" s="262" t="s">
        <v>92</v>
      </c>
      <c r="AY173" s="18" t="s">
        <v>198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204</v>
      </c>
      <c r="BM173" s="262" t="s">
        <v>2239</v>
      </c>
    </row>
    <row r="174" spans="1:51" s="13" customFormat="1" ht="12">
      <c r="A174" s="13"/>
      <c r="B174" s="263"/>
      <c r="C174" s="264"/>
      <c r="D174" s="265" t="s">
        <v>206</v>
      </c>
      <c r="E174" s="266" t="s">
        <v>1</v>
      </c>
      <c r="F174" s="267" t="s">
        <v>2240</v>
      </c>
      <c r="G174" s="264"/>
      <c r="H174" s="268">
        <v>112.48</v>
      </c>
      <c r="I174" s="269"/>
      <c r="J174" s="264"/>
      <c r="K174" s="264"/>
      <c r="L174" s="270"/>
      <c r="M174" s="271"/>
      <c r="N174" s="272"/>
      <c r="O174" s="272"/>
      <c r="P174" s="272"/>
      <c r="Q174" s="272"/>
      <c r="R174" s="272"/>
      <c r="S174" s="272"/>
      <c r="T174" s="27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4" t="s">
        <v>206</v>
      </c>
      <c r="AU174" s="274" t="s">
        <v>92</v>
      </c>
      <c r="AV174" s="13" t="s">
        <v>92</v>
      </c>
      <c r="AW174" s="13" t="s">
        <v>35</v>
      </c>
      <c r="AX174" s="13" t="s">
        <v>90</v>
      </c>
      <c r="AY174" s="274" t="s">
        <v>198</v>
      </c>
    </row>
    <row r="175" spans="1:65" s="2" customFormat="1" ht="24.15" customHeight="1">
      <c r="A175" s="41"/>
      <c r="B175" s="42"/>
      <c r="C175" s="275" t="s">
        <v>1831</v>
      </c>
      <c r="D175" s="275" t="s">
        <v>210</v>
      </c>
      <c r="E175" s="276" t="s">
        <v>2241</v>
      </c>
      <c r="F175" s="277" t="s">
        <v>2242</v>
      </c>
      <c r="G175" s="278" t="s">
        <v>203</v>
      </c>
      <c r="H175" s="279">
        <v>19.345</v>
      </c>
      <c r="I175" s="280"/>
      <c r="J175" s="281">
        <f>ROUND(I175*H175,2)</f>
        <v>0</v>
      </c>
      <c r="K175" s="282"/>
      <c r="L175" s="283"/>
      <c r="M175" s="284" t="s">
        <v>1</v>
      </c>
      <c r="N175" s="285" t="s">
        <v>47</v>
      </c>
      <c r="O175" s="94"/>
      <c r="P175" s="260">
        <f>O175*H175</f>
        <v>0</v>
      </c>
      <c r="Q175" s="260">
        <v>0.13</v>
      </c>
      <c r="R175" s="260">
        <f>Q175*H175</f>
        <v>2.51485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213</v>
      </c>
      <c r="AT175" s="262" t="s">
        <v>210</v>
      </c>
      <c r="AU175" s="262" t="s">
        <v>92</v>
      </c>
      <c r="AY175" s="18" t="s">
        <v>198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204</v>
      </c>
      <c r="BM175" s="262" t="s">
        <v>2243</v>
      </c>
    </row>
    <row r="176" spans="1:65" s="2" customFormat="1" ht="24.15" customHeight="1">
      <c r="A176" s="41"/>
      <c r="B176" s="42"/>
      <c r="C176" s="250" t="s">
        <v>1542</v>
      </c>
      <c r="D176" s="250" t="s">
        <v>200</v>
      </c>
      <c r="E176" s="251" t="s">
        <v>2244</v>
      </c>
      <c r="F176" s="252" t="s">
        <v>2245</v>
      </c>
      <c r="G176" s="253" t="s">
        <v>219</v>
      </c>
      <c r="H176" s="254">
        <v>56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0.41947</v>
      </c>
      <c r="R176" s="260">
        <f>Q176*H176</f>
        <v>23.49032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204</v>
      </c>
      <c r="AT176" s="262" t="s">
        <v>200</v>
      </c>
      <c r="AU176" s="262" t="s">
        <v>92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204</v>
      </c>
      <c r="BM176" s="262" t="s">
        <v>2246</v>
      </c>
    </row>
    <row r="177" spans="1:51" s="13" customFormat="1" ht="12">
      <c r="A177" s="13"/>
      <c r="B177" s="263"/>
      <c r="C177" s="264"/>
      <c r="D177" s="265" t="s">
        <v>206</v>
      </c>
      <c r="E177" s="266" t="s">
        <v>1</v>
      </c>
      <c r="F177" s="267" t="s">
        <v>1602</v>
      </c>
      <c r="G177" s="264"/>
      <c r="H177" s="268">
        <v>56</v>
      </c>
      <c r="I177" s="269"/>
      <c r="J177" s="264"/>
      <c r="K177" s="264"/>
      <c r="L177" s="270"/>
      <c r="M177" s="271"/>
      <c r="N177" s="272"/>
      <c r="O177" s="272"/>
      <c r="P177" s="272"/>
      <c r="Q177" s="272"/>
      <c r="R177" s="272"/>
      <c r="S177" s="272"/>
      <c r="T177" s="27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4" t="s">
        <v>206</v>
      </c>
      <c r="AU177" s="274" t="s">
        <v>92</v>
      </c>
      <c r="AV177" s="13" t="s">
        <v>92</v>
      </c>
      <c r="AW177" s="13" t="s">
        <v>35</v>
      </c>
      <c r="AX177" s="13" t="s">
        <v>90</v>
      </c>
      <c r="AY177" s="274" t="s">
        <v>198</v>
      </c>
    </row>
    <row r="178" spans="1:65" s="2" customFormat="1" ht="33" customHeight="1">
      <c r="A178" s="41"/>
      <c r="B178" s="42"/>
      <c r="C178" s="250" t="s">
        <v>380</v>
      </c>
      <c r="D178" s="250" t="s">
        <v>200</v>
      </c>
      <c r="E178" s="251" t="s">
        <v>2247</v>
      </c>
      <c r="F178" s="252" t="s">
        <v>2248</v>
      </c>
      <c r="G178" s="253" t="s">
        <v>219</v>
      </c>
      <c r="H178" s="254">
        <v>61</v>
      </c>
      <c r="I178" s="255"/>
      <c r="J178" s="256">
        <f>ROUND(I178*H178,2)</f>
        <v>0</v>
      </c>
      <c r="K178" s="257"/>
      <c r="L178" s="44"/>
      <c r="M178" s="258" t="s">
        <v>1</v>
      </c>
      <c r="N178" s="259" t="s">
        <v>47</v>
      </c>
      <c r="O178" s="94"/>
      <c r="P178" s="260">
        <f>O178*H178</f>
        <v>0</v>
      </c>
      <c r="Q178" s="260">
        <v>0.1295</v>
      </c>
      <c r="R178" s="260">
        <f>Q178*H178</f>
        <v>7.899500000000001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204</v>
      </c>
      <c r="AT178" s="262" t="s">
        <v>200</v>
      </c>
      <c r="AU178" s="262" t="s">
        <v>92</v>
      </c>
      <c r="AY178" s="18" t="s">
        <v>198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204</v>
      </c>
      <c r="BM178" s="262" t="s">
        <v>2249</v>
      </c>
    </row>
    <row r="179" spans="1:51" s="13" customFormat="1" ht="12">
      <c r="A179" s="13"/>
      <c r="B179" s="263"/>
      <c r="C179" s="264"/>
      <c r="D179" s="265" t="s">
        <v>206</v>
      </c>
      <c r="E179" s="266" t="s">
        <v>1</v>
      </c>
      <c r="F179" s="267" t="s">
        <v>2250</v>
      </c>
      <c r="G179" s="264"/>
      <c r="H179" s="268">
        <v>61</v>
      </c>
      <c r="I179" s="269"/>
      <c r="J179" s="264"/>
      <c r="K179" s="264"/>
      <c r="L179" s="270"/>
      <c r="M179" s="271"/>
      <c r="N179" s="272"/>
      <c r="O179" s="272"/>
      <c r="P179" s="272"/>
      <c r="Q179" s="272"/>
      <c r="R179" s="272"/>
      <c r="S179" s="272"/>
      <c r="T179" s="27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4" t="s">
        <v>206</v>
      </c>
      <c r="AU179" s="274" t="s">
        <v>92</v>
      </c>
      <c r="AV179" s="13" t="s">
        <v>92</v>
      </c>
      <c r="AW179" s="13" t="s">
        <v>35</v>
      </c>
      <c r="AX179" s="13" t="s">
        <v>90</v>
      </c>
      <c r="AY179" s="274" t="s">
        <v>198</v>
      </c>
    </row>
    <row r="180" spans="1:65" s="2" customFormat="1" ht="24.15" customHeight="1">
      <c r="A180" s="41"/>
      <c r="B180" s="42"/>
      <c r="C180" s="275" t="s">
        <v>99</v>
      </c>
      <c r="D180" s="275" t="s">
        <v>210</v>
      </c>
      <c r="E180" s="276" t="s">
        <v>2251</v>
      </c>
      <c r="F180" s="277" t="s">
        <v>2252</v>
      </c>
      <c r="G180" s="278" t="s">
        <v>363</v>
      </c>
      <c r="H180" s="279">
        <v>64.05</v>
      </c>
      <c r="I180" s="280"/>
      <c r="J180" s="281">
        <f>ROUND(I180*H180,2)</f>
        <v>0</v>
      </c>
      <c r="K180" s="282"/>
      <c r="L180" s="283"/>
      <c r="M180" s="284" t="s">
        <v>1</v>
      </c>
      <c r="N180" s="285" t="s">
        <v>47</v>
      </c>
      <c r="O180" s="94"/>
      <c r="P180" s="260">
        <f>O180*H180</f>
        <v>0</v>
      </c>
      <c r="Q180" s="260">
        <v>0.036</v>
      </c>
      <c r="R180" s="260">
        <f>Q180*H180</f>
        <v>2.3057999999999996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213</v>
      </c>
      <c r="AT180" s="262" t="s">
        <v>210</v>
      </c>
      <c r="AU180" s="262" t="s">
        <v>92</v>
      </c>
      <c r="AY180" s="18" t="s">
        <v>198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204</v>
      </c>
      <c r="BM180" s="262" t="s">
        <v>2253</v>
      </c>
    </row>
    <row r="181" spans="1:51" s="13" customFormat="1" ht="12">
      <c r="A181" s="13"/>
      <c r="B181" s="263"/>
      <c r="C181" s="264"/>
      <c r="D181" s="265" t="s">
        <v>206</v>
      </c>
      <c r="E181" s="266" t="s">
        <v>1</v>
      </c>
      <c r="F181" s="267" t="s">
        <v>2254</v>
      </c>
      <c r="G181" s="264"/>
      <c r="H181" s="268">
        <v>64.05</v>
      </c>
      <c r="I181" s="269"/>
      <c r="J181" s="264"/>
      <c r="K181" s="264"/>
      <c r="L181" s="270"/>
      <c r="M181" s="271"/>
      <c r="N181" s="272"/>
      <c r="O181" s="272"/>
      <c r="P181" s="272"/>
      <c r="Q181" s="272"/>
      <c r="R181" s="272"/>
      <c r="S181" s="272"/>
      <c r="T181" s="27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4" t="s">
        <v>206</v>
      </c>
      <c r="AU181" s="274" t="s">
        <v>92</v>
      </c>
      <c r="AV181" s="13" t="s">
        <v>92</v>
      </c>
      <c r="AW181" s="13" t="s">
        <v>35</v>
      </c>
      <c r="AX181" s="13" t="s">
        <v>90</v>
      </c>
      <c r="AY181" s="274" t="s">
        <v>198</v>
      </c>
    </row>
    <row r="182" spans="1:65" s="2" customFormat="1" ht="21.75" customHeight="1">
      <c r="A182" s="41"/>
      <c r="B182" s="42"/>
      <c r="C182" s="250" t="s">
        <v>1799</v>
      </c>
      <c r="D182" s="250" t="s">
        <v>200</v>
      </c>
      <c r="E182" s="251" t="s">
        <v>2255</v>
      </c>
      <c r="F182" s="252" t="s">
        <v>2256</v>
      </c>
      <c r="G182" s="253" t="s">
        <v>203</v>
      </c>
      <c r="H182" s="254">
        <v>70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204</v>
      </c>
      <c r="AT182" s="262" t="s">
        <v>200</v>
      </c>
      <c r="AU182" s="262" t="s">
        <v>92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204</v>
      </c>
      <c r="BM182" s="262" t="s">
        <v>2257</v>
      </c>
    </row>
    <row r="183" spans="1:51" s="13" customFormat="1" ht="12">
      <c r="A183" s="13"/>
      <c r="B183" s="263"/>
      <c r="C183" s="264"/>
      <c r="D183" s="265" t="s">
        <v>206</v>
      </c>
      <c r="E183" s="266" t="s">
        <v>1</v>
      </c>
      <c r="F183" s="267" t="s">
        <v>643</v>
      </c>
      <c r="G183" s="264"/>
      <c r="H183" s="268">
        <v>70</v>
      </c>
      <c r="I183" s="269"/>
      <c r="J183" s="264"/>
      <c r="K183" s="264"/>
      <c r="L183" s="270"/>
      <c r="M183" s="271"/>
      <c r="N183" s="272"/>
      <c r="O183" s="272"/>
      <c r="P183" s="272"/>
      <c r="Q183" s="272"/>
      <c r="R183" s="272"/>
      <c r="S183" s="272"/>
      <c r="T183" s="27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4" t="s">
        <v>206</v>
      </c>
      <c r="AU183" s="274" t="s">
        <v>92</v>
      </c>
      <c r="AV183" s="13" t="s">
        <v>92</v>
      </c>
      <c r="AW183" s="13" t="s">
        <v>35</v>
      </c>
      <c r="AX183" s="13" t="s">
        <v>90</v>
      </c>
      <c r="AY183" s="274" t="s">
        <v>198</v>
      </c>
    </row>
    <row r="184" spans="1:65" s="2" customFormat="1" ht="24.15" customHeight="1">
      <c r="A184" s="41"/>
      <c r="B184" s="42"/>
      <c r="C184" s="250" t="s">
        <v>722</v>
      </c>
      <c r="D184" s="250" t="s">
        <v>200</v>
      </c>
      <c r="E184" s="251" t="s">
        <v>2258</v>
      </c>
      <c r="F184" s="252" t="s">
        <v>2259</v>
      </c>
      <c r="G184" s="253" t="s">
        <v>203</v>
      </c>
      <c r="H184" s="254">
        <v>70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204</v>
      </c>
      <c r="AT184" s="262" t="s">
        <v>200</v>
      </c>
      <c r="AU184" s="262" t="s">
        <v>92</v>
      </c>
      <c r="AY184" s="18" t="s">
        <v>198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204</v>
      </c>
      <c r="BM184" s="262" t="s">
        <v>2260</v>
      </c>
    </row>
    <row r="185" spans="1:63" s="12" customFormat="1" ht="22.8" customHeight="1">
      <c r="A185" s="12"/>
      <c r="B185" s="236"/>
      <c r="C185" s="237"/>
      <c r="D185" s="238" t="s">
        <v>81</v>
      </c>
      <c r="E185" s="318" t="s">
        <v>380</v>
      </c>
      <c r="F185" s="318" t="s">
        <v>381</v>
      </c>
      <c r="G185" s="237"/>
      <c r="H185" s="237"/>
      <c r="I185" s="240"/>
      <c r="J185" s="319">
        <f>BK185</f>
        <v>0</v>
      </c>
      <c r="K185" s="237"/>
      <c r="L185" s="242"/>
      <c r="M185" s="243"/>
      <c r="N185" s="244"/>
      <c r="O185" s="244"/>
      <c r="P185" s="245">
        <f>SUM(P186:P192)</f>
        <v>0</v>
      </c>
      <c r="Q185" s="244"/>
      <c r="R185" s="245">
        <f>SUM(R186:R192)</f>
        <v>12.30234</v>
      </c>
      <c r="S185" s="244"/>
      <c r="T185" s="246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7" t="s">
        <v>90</v>
      </c>
      <c r="AT185" s="248" t="s">
        <v>81</v>
      </c>
      <c r="AU185" s="248" t="s">
        <v>90</v>
      </c>
      <c r="AY185" s="247" t="s">
        <v>198</v>
      </c>
      <c r="BK185" s="249">
        <f>SUM(BK186:BK192)</f>
        <v>0</v>
      </c>
    </row>
    <row r="186" spans="1:65" s="2" customFormat="1" ht="33" customHeight="1">
      <c r="A186" s="41"/>
      <c r="B186" s="42"/>
      <c r="C186" s="250" t="s">
        <v>1287</v>
      </c>
      <c r="D186" s="250" t="s">
        <v>200</v>
      </c>
      <c r="E186" s="251" t="s">
        <v>2261</v>
      </c>
      <c r="F186" s="252" t="s">
        <v>2262</v>
      </c>
      <c r="G186" s="253" t="s">
        <v>219</v>
      </c>
      <c r="H186" s="254">
        <v>54.1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0.1554</v>
      </c>
      <c r="R186" s="260">
        <f>Q186*H186</f>
        <v>8.40714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204</v>
      </c>
      <c r="AT186" s="262" t="s">
        <v>200</v>
      </c>
      <c r="AU186" s="262" t="s">
        <v>92</v>
      </c>
      <c r="AY186" s="18" t="s">
        <v>198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204</v>
      </c>
      <c r="BM186" s="262" t="s">
        <v>2263</v>
      </c>
    </row>
    <row r="187" spans="1:51" s="13" customFormat="1" ht="12">
      <c r="A187" s="13"/>
      <c r="B187" s="263"/>
      <c r="C187" s="264"/>
      <c r="D187" s="265" t="s">
        <v>206</v>
      </c>
      <c r="E187" s="266" t="s">
        <v>1</v>
      </c>
      <c r="F187" s="267" t="s">
        <v>2264</v>
      </c>
      <c r="G187" s="264"/>
      <c r="H187" s="268">
        <v>54.1</v>
      </c>
      <c r="I187" s="269"/>
      <c r="J187" s="264"/>
      <c r="K187" s="264"/>
      <c r="L187" s="270"/>
      <c r="M187" s="271"/>
      <c r="N187" s="272"/>
      <c r="O187" s="272"/>
      <c r="P187" s="272"/>
      <c r="Q187" s="272"/>
      <c r="R187" s="272"/>
      <c r="S187" s="272"/>
      <c r="T187" s="27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4" t="s">
        <v>206</v>
      </c>
      <c r="AU187" s="274" t="s">
        <v>92</v>
      </c>
      <c r="AV187" s="13" t="s">
        <v>92</v>
      </c>
      <c r="AW187" s="13" t="s">
        <v>35</v>
      </c>
      <c r="AX187" s="13" t="s">
        <v>90</v>
      </c>
      <c r="AY187" s="274" t="s">
        <v>198</v>
      </c>
    </row>
    <row r="188" spans="1:65" s="2" customFormat="1" ht="24.15" customHeight="1">
      <c r="A188" s="41"/>
      <c r="B188" s="42"/>
      <c r="C188" s="275" t="s">
        <v>1524</v>
      </c>
      <c r="D188" s="275" t="s">
        <v>210</v>
      </c>
      <c r="E188" s="276" t="s">
        <v>2265</v>
      </c>
      <c r="F188" s="277" t="s">
        <v>2266</v>
      </c>
      <c r="G188" s="278" t="s">
        <v>363</v>
      </c>
      <c r="H188" s="279">
        <v>37.8</v>
      </c>
      <c r="I188" s="280"/>
      <c r="J188" s="281">
        <f>ROUND(I188*H188,2)</f>
        <v>0</v>
      </c>
      <c r="K188" s="282"/>
      <c r="L188" s="283"/>
      <c r="M188" s="284" t="s">
        <v>1</v>
      </c>
      <c r="N188" s="285" t="s">
        <v>47</v>
      </c>
      <c r="O188" s="94"/>
      <c r="P188" s="260">
        <f>O188*H188</f>
        <v>0</v>
      </c>
      <c r="Q188" s="260">
        <v>0.08</v>
      </c>
      <c r="R188" s="260">
        <f>Q188*H188</f>
        <v>3.024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213</v>
      </c>
      <c r="AT188" s="262" t="s">
        <v>210</v>
      </c>
      <c r="AU188" s="262" t="s">
        <v>92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204</v>
      </c>
      <c r="BM188" s="262" t="s">
        <v>2267</v>
      </c>
    </row>
    <row r="189" spans="1:51" s="13" customFormat="1" ht="12">
      <c r="A189" s="13"/>
      <c r="B189" s="263"/>
      <c r="C189" s="264"/>
      <c r="D189" s="265" t="s">
        <v>206</v>
      </c>
      <c r="E189" s="266" t="s">
        <v>1</v>
      </c>
      <c r="F189" s="267" t="s">
        <v>2268</v>
      </c>
      <c r="G189" s="264"/>
      <c r="H189" s="268">
        <v>36</v>
      </c>
      <c r="I189" s="269"/>
      <c r="J189" s="264"/>
      <c r="K189" s="264"/>
      <c r="L189" s="270"/>
      <c r="M189" s="271"/>
      <c r="N189" s="272"/>
      <c r="O189" s="272"/>
      <c r="P189" s="272"/>
      <c r="Q189" s="272"/>
      <c r="R189" s="272"/>
      <c r="S189" s="272"/>
      <c r="T189" s="27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4" t="s">
        <v>206</v>
      </c>
      <c r="AU189" s="274" t="s">
        <v>92</v>
      </c>
      <c r="AV189" s="13" t="s">
        <v>92</v>
      </c>
      <c r="AW189" s="13" t="s">
        <v>35</v>
      </c>
      <c r="AX189" s="13" t="s">
        <v>82</v>
      </c>
      <c r="AY189" s="274" t="s">
        <v>198</v>
      </c>
    </row>
    <row r="190" spans="1:51" s="13" customFormat="1" ht="12">
      <c r="A190" s="13"/>
      <c r="B190" s="263"/>
      <c r="C190" s="264"/>
      <c r="D190" s="265" t="s">
        <v>206</v>
      </c>
      <c r="E190" s="266" t="s">
        <v>1</v>
      </c>
      <c r="F190" s="267" t="s">
        <v>2269</v>
      </c>
      <c r="G190" s="264"/>
      <c r="H190" s="268">
        <v>37.8</v>
      </c>
      <c r="I190" s="269"/>
      <c r="J190" s="264"/>
      <c r="K190" s="264"/>
      <c r="L190" s="270"/>
      <c r="M190" s="271"/>
      <c r="N190" s="272"/>
      <c r="O190" s="272"/>
      <c r="P190" s="272"/>
      <c r="Q190" s="272"/>
      <c r="R190" s="272"/>
      <c r="S190" s="272"/>
      <c r="T190" s="27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4" t="s">
        <v>206</v>
      </c>
      <c r="AU190" s="274" t="s">
        <v>92</v>
      </c>
      <c r="AV190" s="13" t="s">
        <v>92</v>
      </c>
      <c r="AW190" s="13" t="s">
        <v>35</v>
      </c>
      <c r="AX190" s="13" t="s">
        <v>90</v>
      </c>
      <c r="AY190" s="274" t="s">
        <v>198</v>
      </c>
    </row>
    <row r="191" spans="1:65" s="2" customFormat="1" ht="21.75" customHeight="1">
      <c r="A191" s="41"/>
      <c r="B191" s="42"/>
      <c r="C191" s="275" t="s">
        <v>8</v>
      </c>
      <c r="D191" s="275" t="s">
        <v>210</v>
      </c>
      <c r="E191" s="276" t="s">
        <v>2270</v>
      </c>
      <c r="F191" s="277" t="s">
        <v>2271</v>
      </c>
      <c r="G191" s="278" t="s">
        <v>219</v>
      </c>
      <c r="H191" s="279">
        <v>18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47</v>
      </c>
      <c r="O191" s="94"/>
      <c r="P191" s="260">
        <f>O191*H191</f>
        <v>0</v>
      </c>
      <c r="Q191" s="260">
        <v>0.0484</v>
      </c>
      <c r="R191" s="260">
        <f>Q191*H191</f>
        <v>0.8712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213</v>
      </c>
      <c r="AT191" s="262" t="s">
        <v>210</v>
      </c>
      <c r="AU191" s="262" t="s">
        <v>92</v>
      </c>
      <c r="AY191" s="18" t="s">
        <v>198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204</v>
      </c>
      <c r="BM191" s="262" t="s">
        <v>2272</v>
      </c>
    </row>
    <row r="192" spans="1:51" s="13" customFormat="1" ht="12">
      <c r="A192" s="13"/>
      <c r="B192" s="263"/>
      <c r="C192" s="264"/>
      <c r="D192" s="265" t="s">
        <v>206</v>
      </c>
      <c r="E192" s="266" t="s">
        <v>1</v>
      </c>
      <c r="F192" s="267" t="s">
        <v>2273</v>
      </c>
      <c r="G192" s="264"/>
      <c r="H192" s="268">
        <v>18</v>
      </c>
      <c r="I192" s="269"/>
      <c r="J192" s="264"/>
      <c r="K192" s="264"/>
      <c r="L192" s="270"/>
      <c r="M192" s="271"/>
      <c r="N192" s="272"/>
      <c r="O192" s="272"/>
      <c r="P192" s="272"/>
      <c r="Q192" s="272"/>
      <c r="R192" s="272"/>
      <c r="S192" s="272"/>
      <c r="T192" s="27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4" t="s">
        <v>206</v>
      </c>
      <c r="AU192" s="274" t="s">
        <v>92</v>
      </c>
      <c r="AV192" s="13" t="s">
        <v>92</v>
      </c>
      <c r="AW192" s="13" t="s">
        <v>35</v>
      </c>
      <c r="AX192" s="13" t="s">
        <v>90</v>
      </c>
      <c r="AY192" s="274" t="s">
        <v>198</v>
      </c>
    </row>
    <row r="193" spans="1:63" s="12" customFormat="1" ht="22.8" customHeight="1">
      <c r="A193" s="12"/>
      <c r="B193" s="236"/>
      <c r="C193" s="237"/>
      <c r="D193" s="238" t="s">
        <v>81</v>
      </c>
      <c r="E193" s="318" t="s">
        <v>770</v>
      </c>
      <c r="F193" s="318" t="s">
        <v>771</v>
      </c>
      <c r="G193" s="237"/>
      <c r="H193" s="237"/>
      <c r="I193" s="240"/>
      <c r="J193" s="319">
        <f>BK193</f>
        <v>0</v>
      </c>
      <c r="K193" s="237"/>
      <c r="L193" s="242"/>
      <c r="M193" s="243"/>
      <c r="N193" s="244"/>
      <c r="O193" s="244"/>
      <c r="P193" s="245">
        <f>P194</f>
        <v>0</v>
      </c>
      <c r="Q193" s="244"/>
      <c r="R193" s="245">
        <f>R194</f>
        <v>0</v>
      </c>
      <c r="S193" s="244"/>
      <c r="T193" s="246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7" t="s">
        <v>90</v>
      </c>
      <c r="AT193" s="248" t="s">
        <v>81</v>
      </c>
      <c r="AU193" s="248" t="s">
        <v>90</v>
      </c>
      <c r="AY193" s="247" t="s">
        <v>198</v>
      </c>
      <c r="BK193" s="249">
        <f>BK194</f>
        <v>0</v>
      </c>
    </row>
    <row r="194" spans="1:65" s="2" customFormat="1" ht="24.15" customHeight="1">
      <c r="A194" s="41"/>
      <c r="B194" s="42"/>
      <c r="C194" s="250" t="s">
        <v>513</v>
      </c>
      <c r="D194" s="250" t="s">
        <v>200</v>
      </c>
      <c r="E194" s="251" t="s">
        <v>2274</v>
      </c>
      <c r="F194" s="252" t="s">
        <v>2275</v>
      </c>
      <c r="G194" s="253" t="s">
        <v>275</v>
      </c>
      <c r="H194" s="254">
        <v>79.495</v>
      </c>
      <c r="I194" s="255"/>
      <c r="J194" s="256">
        <f>ROUND(I194*H194,2)</f>
        <v>0</v>
      </c>
      <c r="K194" s="257"/>
      <c r="L194" s="44"/>
      <c r="M194" s="321" t="s">
        <v>1</v>
      </c>
      <c r="N194" s="322" t="s">
        <v>47</v>
      </c>
      <c r="O194" s="323"/>
      <c r="P194" s="324">
        <f>O194*H194</f>
        <v>0</v>
      </c>
      <c r="Q194" s="324">
        <v>0</v>
      </c>
      <c r="R194" s="324">
        <f>Q194*H194</f>
        <v>0</v>
      </c>
      <c r="S194" s="324">
        <v>0</v>
      </c>
      <c r="T194" s="3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204</v>
      </c>
      <c r="AT194" s="262" t="s">
        <v>200</v>
      </c>
      <c r="AU194" s="262" t="s">
        <v>92</v>
      </c>
      <c r="AY194" s="18" t="s">
        <v>198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204</v>
      </c>
      <c r="BM194" s="262" t="s">
        <v>2276</v>
      </c>
    </row>
    <row r="195" spans="1:31" s="2" customFormat="1" ht="6.95" customHeight="1">
      <c r="A195" s="41"/>
      <c r="B195" s="69"/>
      <c r="C195" s="70"/>
      <c r="D195" s="70"/>
      <c r="E195" s="70"/>
      <c r="F195" s="70"/>
      <c r="G195" s="70"/>
      <c r="H195" s="70"/>
      <c r="I195" s="70"/>
      <c r="J195" s="70"/>
      <c r="K195" s="70"/>
      <c r="L195" s="44"/>
      <c r="M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</sheetData>
  <sheetProtection password="CC35" sheet="1" objects="1" scenarios="1" formatColumns="0" formatRows="0" autoFilter="0"/>
  <autoFilter ref="C134:K194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1:31" s="2" customFormat="1" ht="12" customHeight="1">
      <c r="A8" s="41"/>
      <c r="B8" s="44"/>
      <c r="C8" s="41"/>
      <c r="D8" s="166" t="s">
        <v>149</v>
      </c>
      <c r="E8" s="41"/>
      <c r="F8" s="41"/>
      <c r="G8" s="41"/>
      <c r="H8" s="41"/>
      <c r="I8" s="41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8" t="s">
        <v>2277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6" t="s">
        <v>18</v>
      </c>
      <c r="E11" s="41"/>
      <c r="F11" s="144" t="s">
        <v>1</v>
      </c>
      <c r="G11" s="41"/>
      <c r="H11" s="41"/>
      <c r="I11" s="166" t="s">
        <v>19</v>
      </c>
      <c r="J11" s="14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20</v>
      </c>
      <c r="E12" s="41"/>
      <c r="F12" s="144" t="s">
        <v>21</v>
      </c>
      <c r="G12" s="41"/>
      <c r="H12" s="41"/>
      <c r="I12" s="166" t="s">
        <v>22</v>
      </c>
      <c r="J12" s="169" t="str">
        <f>'Rekapitulace stavby'!AN8</f>
        <v>11. 7. 2023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24</v>
      </c>
      <c r="E14" s="41"/>
      <c r="F14" s="41"/>
      <c r="G14" s="41"/>
      <c r="H14" s="41"/>
      <c r="I14" s="166" t="s">
        <v>25</v>
      </c>
      <c r="J14" s="144" t="s">
        <v>26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44" t="s">
        <v>27</v>
      </c>
      <c r="F15" s="41"/>
      <c r="G15" s="41"/>
      <c r="H15" s="41"/>
      <c r="I15" s="166" t="s">
        <v>28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6" t="s">
        <v>29</v>
      </c>
      <c r="E17" s="41"/>
      <c r="F17" s="41"/>
      <c r="G17" s="41"/>
      <c r="H17" s="41"/>
      <c r="I17" s="166" t="s">
        <v>25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44"/>
      <c r="G18" s="144"/>
      <c r="H18" s="144"/>
      <c r="I18" s="166" t="s">
        <v>28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41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6" t="s">
        <v>31</v>
      </c>
      <c r="E20" s="41"/>
      <c r="F20" s="41"/>
      <c r="G20" s="41"/>
      <c r="H20" s="41"/>
      <c r="I20" s="166" t="s">
        <v>25</v>
      </c>
      <c r="J20" s="144" t="s">
        <v>32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44" t="s">
        <v>33</v>
      </c>
      <c r="F21" s="41"/>
      <c r="G21" s="41"/>
      <c r="H21" s="41"/>
      <c r="I21" s="166" t="s">
        <v>28</v>
      </c>
      <c r="J21" s="144" t="s">
        <v>34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6" t="s">
        <v>36</v>
      </c>
      <c r="E23" s="41"/>
      <c r="F23" s="41"/>
      <c r="G23" s="41"/>
      <c r="H23" s="41"/>
      <c r="I23" s="166" t="s">
        <v>25</v>
      </c>
      <c r="J23" s="144" t="s">
        <v>37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44" t="s">
        <v>38</v>
      </c>
      <c r="F24" s="41"/>
      <c r="G24" s="41"/>
      <c r="H24" s="41"/>
      <c r="I24" s="166" t="s">
        <v>28</v>
      </c>
      <c r="J24" s="144" t="s">
        <v>1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6" t="s">
        <v>39</v>
      </c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70"/>
      <c r="B27" s="171"/>
      <c r="C27" s="170"/>
      <c r="D27" s="170"/>
      <c r="E27" s="172" t="s">
        <v>1</v>
      </c>
      <c r="F27" s="172"/>
      <c r="G27" s="172"/>
      <c r="H27" s="172"/>
      <c r="I27" s="170"/>
      <c r="J27" s="170"/>
      <c r="K27" s="170"/>
      <c r="L27" s="17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4"/>
      <c r="E29" s="174"/>
      <c r="F29" s="174"/>
      <c r="G29" s="174"/>
      <c r="H29" s="174"/>
      <c r="I29" s="174"/>
      <c r="J29" s="174"/>
      <c r="K29" s="174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44" t="s">
        <v>151</v>
      </c>
      <c r="E30" s="41"/>
      <c r="F30" s="41"/>
      <c r="G30" s="41"/>
      <c r="H30" s="41"/>
      <c r="I30" s="41"/>
      <c r="J30" s="175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6" t="s">
        <v>142</v>
      </c>
      <c r="E31" s="41"/>
      <c r="F31" s="41"/>
      <c r="G31" s="41"/>
      <c r="H31" s="41"/>
      <c r="I31" s="41"/>
      <c r="J31" s="175">
        <f>J110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7" t="s">
        <v>42</v>
      </c>
      <c r="E32" s="41"/>
      <c r="F32" s="41"/>
      <c r="G32" s="41"/>
      <c r="H32" s="41"/>
      <c r="I32" s="41"/>
      <c r="J32" s="178">
        <f>ROUND(J30+J31,2)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4"/>
      <c r="E33" s="174"/>
      <c r="F33" s="174"/>
      <c r="G33" s="174"/>
      <c r="H33" s="174"/>
      <c r="I33" s="174"/>
      <c r="J33" s="174"/>
      <c r="K33" s="174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9" t="s">
        <v>44</v>
      </c>
      <c r="G34" s="41"/>
      <c r="H34" s="41"/>
      <c r="I34" s="179" t="s">
        <v>43</v>
      </c>
      <c r="J34" s="179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6" t="s">
        <v>47</v>
      </c>
      <c r="F35" s="181">
        <f>ROUND((SUM(BE110:BE117)+SUM(BE137:BE238)),2)</f>
        <v>0</v>
      </c>
      <c r="G35" s="41"/>
      <c r="H35" s="41"/>
      <c r="I35" s="182">
        <v>0.21</v>
      </c>
      <c r="J35" s="181">
        <f>ROUND(((SUM(BE110:BE117)+SUM(BE137:BE238))*I35),2)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6" t="s">
        <v>48</v>
      </c>
      <c r="F36" s="181">
        <f>ROUND((SUM(BF110:BF117)+SUM(BF137:BF238)),2)</f>
        <v>0</v>
      </c>
      <c r="G36" s="41"/>
      <c r="H36" s="41"/>
      <c r="I36" s="182">
        <v>0.15</v>
      </c>
      <c r="J36" s="181">
        <f>ROUND(((SUM(BF110:BF117)+SUM(BF137:BF238))*I36),2)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6" t="s">
        <v>49</v>
      </c>
      <c r="F37" s="181">
        <f>ROUND((SUM(BG110:BG117)+SUM(BG137:BG238)),2)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6" t="s">
        <v>50</v>
      </c>
      <c r="F38" s="181">
        <f>ROUND((SUM(BH110:BH117)+SUM(BH137:BH238)),2)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51</v>
      </c>
      <c r="F39" s="181">
        <f>ROUND((SUM(BI110:BI117)+SUM(BI137:BI238)),2)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5"/>
      <c r="J41" s="188">
        <f>SUM(J32:J39)</f>
        <v>0</v>
      </c>
      <c r="K41" s="189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149</v>
      </c>
      <c r="D86" s="43"/>
      <c r="E86" s="43"/>
      <c r="F86" s="43"/>
      <c r="G86" s="43"/>
      <c r="H86" s="43"/>
      <c r="I86" s="43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05 - Opěrná zeď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20</v>
      </c>
      <c r="D89" s="43"/>
      <c r="E89" s="43"/>
      <c r="F89" s="28" t="str">
        <f>F12</f>
        <v>Ostrov, ul. Klínovecká</v>
      </c>
      <c r="G89" s="43"/>
      <c r="H89" s="43"/>
      <c r="I89" s="33" t="s">
        <v>22</v>
      </c>
      <c r="J89" s="82" t="str">
        <f>IF(J12="","",J12)</f>
        <v>11. 7. 2023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40.05" customHeight="1">
      <c r="A91" s="41"/>
      <c r="B91" s="42"/>
      <c r="C91" s="33" t="s">
        <v>24</v>
      </c>
      <c r="D91" s="43"/>
      <c r="E91" s="43"/>
      <c r="F91" s="28" t="str">
        <f>E15</f>
        <v>Střední průmyslová škola Ostrov , Klínovecká 1197</v>
      </c>
      <c r="G91" s="43"/>
      <c r="H91" s="43"/>
      <c r="I91" s="33" t="s">
        <v>31</v>
      </c>
      <c r="J91" s="37" t="str">
        <f>E21</f>
        <v>Projekt stav, spol. s r.o.,Želivského 2227,Sokolov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25.65" customHeight="1">
      <c r="A92" s="41"/>
      <c r="B92" s="42"/>
      <c r="C92" s="33" t="s">
        <v>29</v>
      </c>
      <c r="D92" s="43"/>
      <c r="E92" s="43"/>
      <c r="F92" s="28" t="str">
        <f>IF(E18="","",E18)</f>
        <v>Vyplň údaj</v>
      </c>
      <c r="G92" s="43"/>
      <c r="H92" s="43"/>
      <c r="I92" s="33" t="s">
        <v>36</v>
      </c>
      <c r="J92" s="37" t="str">
        <f>E24</f>
        <v xml:space="preserve">V.Rakyta,Trojmezí 171, 352 01 Hranice,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2" t="s">
        <v>153</v>
      </c>
      <c r="D94" s="160"/>
      <c r="E94" s="160"/>
      <c r="F94" s="160"/>
      <c r="G94" s="160"/>
      <c r="H94" s="160"/>
      <c r="I94" s="160"/>
      <c r="J94" s="203" t="s">
        <v>154</v>
      </c>
      <c r="K94" s="160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04" t="s">
        <v>155</v>
      </c>
      <c r="D96" s="43"/>
      <c r="E96" s="43"/>
      <c r="F96" s="43"/>
      <c r="G96" s="43"/>
      <c r="H96" s="43"/>
      <c r="I96" s="43"/>
      <c r="J96" s="113">
        <f>J137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156</v>
      </c>
    </row>
    <row r="97" spans="1:31" s="9" customFormat="1" ht="24.95" customHeight="1">
      <c r="A97" s="9"/>
      <c r="B97" s="205"/>
      <c r="C97" s="206"/>
      <c r="D97" s="207" t="s">
        <v>2278</v>
      </c>
      <c r="E97" s="208"/>
      <c r="F97" s="208"/>
      <c r="G97" s="208"/>
      <c r="H97" s="208"/>
      <c r="I97" s="208"/>
      <c r="J97" s="209">
        <f>J138</f>
        <v>0</v>
      </c>
      <c r="K97" s="206"/>
      <c r="L97" s="21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5"/>
      <c r="C98" s="206"/>
      <c r="D98" s="207" t="s">
        <v>159</v>
      </c>
      <c r="E98" s="208"/>
      <c r="F98" s="208"/>
      <c r="G98" s="208"/>
      <c r="H98" s="208"/>
      <c r="I98" s="208"/>
      <c r="J98" s="209">
        <f>J180</f>
        <v>0</v>
      </c>
      <c r="K98" s="206"/>
      <c r="L98" s="21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1"/>
      <c r="C99" s="136"/>
      <c r="D99" s="212" t="s">
        <v>160</v>
      </c>
      <c r="E99" s="213"/>
      <c r="F99" s="213"/>
      <c r="G99" s="213"/>
      <c r="H99" s="213"/>
      <c r="I99" s="213"/>
      <c r="J99" s="214">
        <f>J181</f>
        <v>0</v>
      </c>
      <c r="K99" s="136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1"/>
      <c r="C100" s="136"/>
      <c r="D100" s="212" t="s">
        <v>2068</v>
      </c>
      <c r="E100" s="213"/>
      <c r="F100" s="213"/>
      <c r="G100" s="213"/>
      <c r="H100" s="213"/>
      <c r="I100" s="213"/>
      <c r="J100" s="214">
        <f>J194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11"/>
      <c r="C101" s="136"/>
      <c r="D101" s="212" t="s">
        <v>2279</v>
      </c>
      <c r="E101" s="213"/>
      <c r="F101" s="213"/>
      <c r="G101" s="213"/>
      <c r="H101" s="213"/>
      <c r="I101" s="213"/>
      <c r="J101" s="214">
        <f>J195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1"/>
      <c r="C102" s="136"/>
      <c r="D102" s="212" t="s">
        <v>2172</v>
      </c>
      <c r="E102" s="213"/>
      <c r="F102" s="213"/>
      <c r="G102" s="213"/>
      <c r="H102" s="213"/>
      <c r="I102" s="213"/>
      <c r="J102" s="214">
        <f>J201</f>
        <v>0</v>
      </c>
      <c r="K102" s="136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1"/>
      <c r="C103" s="136"/>
      <c r="D103" s="212" t="s">
        <v>2280</v>
      </c>
      <c r="E103" s="213"/>
      <c r="F103" s="213"/>
      <c r="G103" s="213"/>
      <c r="H103" s="213"/>
      <c r="I103" s="213"/>
      <c r="J103" s="214">
        <f>J209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1"/>
      <c r="C104" s="136"/>
      <c r="D104" s="212" t="s">
        <v>164</v>
      </c>
      <c r="E104" s="213"/>
      <c r="F104" s="213"/>
      <c r="G104" s="213"/>
      <c r="H104" s="213"/>
      <c r="I104" s="213"/>
      <c r="J104" s="214">
        <f>J214</f>
        <v>0</v>
      </c>
      <c r="K104" s="136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5"/>
      <c r="C105" s="206"/>
      <c r="D105" s="207" t="s">
        <v>167</v>
      </c>
      <c r="E105" s="208"/>
      <c r="F105" s="208"/>
      <c r="G105" s="208"/>
      <c r="H105" s="208"/>
      <c r="I105" s="208"/>
      <c r="J105" s="209">
        <f>J216</f>
        <v>0</v>
      </c>
      <c r="K105" s="206"/>
      <c r="L105" s="2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1"/>
      <c r="C106" s="136"/>
      <c r="D106" s="212" t="s">
        <v>168</v>
      </c>
      <c r="E106" s="213"/>
      <c r="F106" s="213"/>
      <c r="G106" s="213"/>
      <c r="H106" s="213"/>
      <c r="I106" s="213"/>
      <c r="J106" s="214">
        <f>J217</f>
        <v>0</v>
      </c>
      <c r="K106" s="136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1"/>
      <c r="C107" s="136"/>
      <c r="D107" s="212" t="s">
        <v>2281</v>
      </c>
      <c r="E107" s="213"/>
      <c r="F107" s="213"/>
      <c r="G107" s="213"/>
      <c r="H107" s="213"/>
      <c r="I107" s="213"/>
      <c r="J107" s="214">
        <f>J232</f>
        <v>0</v>
      </c>
      <c r="K107" s="136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6.95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6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29.25" customHeight="1">
      <c r="A110" s="41"/>
      <c r="B110" s="42"/>
      <c r="C110" s="204" t="s">
        <v>176</v>
      </c>
      <c r="D110" s="43"/>
      <c r="E110" s="43"/>
      <c r="F110" s="43"/>
      <c r="G110" s="43"/>
      <c r="H110" s="43"/>
      <c r="I110" s="43"/>
      <c r="J110" s="216">
        <f>ROUND(J111+J112+J113+J114+J115+J116,2)</f>
        <v>0</v>
      </c>
      <c r="K110" s="43"/>
      <c r="L110" s="66"/>
      <c r="N110" s="217" t="s">
        <v>46</v>
      </c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65" s="2" customFormat="1" ht="18" customHeight="1">
      <c r="A111" s="41"/>
      <c r="B111" s="42"/>
      <c r="C111" s="43"/>
      <c r="D111" s="155" t="s">
        <v>177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5" t="s">
        <v>178</v>
      </c>
      <c r="E112" s="150"/>
      <c r="F112" s="150"/>
      <c r="G112" s="43"/>
      <c r="H112" s="43"/>
      <c r="I112" s="43"/>
      <c r="J112" s="151"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137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65" s="2" customFormat="1" ht="18" customHeight="1">
      <c r="A113" s="41"/>
      <c r="B113" s="42"/>
      <c r="C113" s="43"/>
      <c r="D113" s="155" t="s">
        <v>179</v>
      </c>
      <c r="E113" s="150"/>
      <c r="F113" s="150"/>
      <c r="G113" s="43"/>
      <c r="H113" s="43"/>
      <c r="I113" s="43"/>
      <c r="J113" s="151">
        <v>0</v>
      </c>
      <c r="K113" s="43"/>
      <c r="L113" s="218"/>
      <c r="M113" s="219"/>
      <c r="N113" s="220" t="s">
        <v>48</v>
      </c>
      <c r="O113" s="219"/>
      <c r="P113" s="219"/>
      <c r="Q113" s="219"/>
      <c r="R113" s="219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22" t="s">
        <v>137</v>
      </c>
      <c r="AZ113" s="219"/>
      <c r="BA113" s="219"/>
      <c r="BB113" s="219"/>
      <c r="BC113" s="219"/>
      <c r="BD113" s="219"/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22" t="s">
        <v>92</v>
      </c>
      <c r="BK113" s="219"/>
      <c r="BL113" s="219"/>
      <c r="BM113" s="219"/>
    </row>
    <row r="114" spans="1:65" s="2" customFormat="1" ht="18" customHeight="1">
      <c r="A114" s="41"/>
      <c r="B114" s="42"/>
      <c r="C114" s="43"/>
      <c r="D114" s="155" t="s">
        <v>180</v>
      </c>
      <c r="E114" s="150"/>
      <c r="F114" s="150"/>
      <c r="G114" s="43"/>
      <c r="H114" s="43"/>
      <c r="I114" s="43"/>
      <c r="J114" s="151">
        <v>0</v>
      </c>
      <c r="K114" s="43"/>
      <c r="L114" s="218"/>
      <c r="M114" s="219"/>
      <c r="N114" s="220" t="s">
        <v>48</v>
      </c>
      <c r="O114" s="219"/>
      <c r="P114" s="219"/>
      <c r="Q114" s="219"/>
      <c r="R114" s="219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22" t="s">
        <v>137</v>
      </c>
      <c r="AZ114" s="219"/>
      <c r="BA114" s="219"/>
      <c r="BB114" s="219"/>
      <c r="BC114" s="219"/>
      <c r="BD114" s="219"/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2" t="s">
        <v>92</v>
      </c>
      <c r="BK114" s="219"/>
      <c r="BL114" s="219"/>
      <c r="BM114" s="219"/>
    </row>
    <row r="115" spans="1:65" s="2" customFormat="1" ht="18" customHeight="1">
      <c r="A115" s="41"/>
      <c r="B115" s="42"/>
      <c r="C115" s="43"/>
      <c r="D115" s="155" t="s">
        <v>181</v>
      </c>
      <c r="E115" s="150"/>
      <c r="F115" s="150"/>
      <c r="G115" s="43"/>
      <c r="H115" s="43"/>
      <c r="I115" s="43"/>
      <c r="J115" s="151">
        <v>0</v>
      </c>
      <c r="K115" s="43"/>
      <c r="L115" s="218"/>
      <c r="M115" s="219"/>
      <c r="N115" s="220" t="s">
        <v>48</v>
      </c>
      <c r="O115" s="219"/>
      <c r="P115" s="219"/>
      <c r="Q115" s="219"/>
      <c r="R115" s="219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22" t="s">
        <v>137</v>
      </c>
      <c r="AZ115" s="219"/>
      <c r="BA115" s="219"/>
      <c r="BB115" s="219"/>
      <c r="BC115" s="219"/>
      <c r="BD115" s="219"/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22" t="s">
        <v>92</v>
      </c>
      <c r="BK115" s="219"/>
      <c r="BL115" s="219"/>
      <c r="BM115" s="219"/>
    </row>
    <row r="116" spans="1:65" s="2" customFormat="1" ht="18" customHeight="1">
      <c r="A116" s="41"/>
      <c r="B116" s="42"/>
      <c r="C116" s="43"/>
      <c r="D116" s="150" t="s">
        <v>182</v>
      </c>
      <c r="E116" s="43"/>
      <c r="F116" s="43"/>
      <c r="G116" s="43"/>
      <c r="H116" s="43"/>
      <c r="I116" s="43"/>
      <c r="J116" s="151">
        <f>ROUND(J30*T116,2)</f>
        <v>0</v>
      </c>
      <c r="K116" s="43"/>
      <c r="L116" s="218"/>
      <c r="M116" s="219"/>
      <c r="N116" s="220" t="s">
        <v>48</v>
      </c>
      <c r="O116" s="219"/>
      <c r="P116" s="219"/>
      <c r="Q116" s="219"/>
      <c r="R116" s="219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22" t="s">
        <v>183</v>
      </c>
      <c r="AZ116" s="219"/>
      <c r="BA116" s="219"/>
      <c r="BB116" s="219"/>
      <c r="BC116" s="219"/>
      <c r="BD116" s="219"/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22" t="s">
        <v>92</v>
      </c>
      <c r="BK116" s="219"/>
      <c r="BL116" s="219"/>
      <c r="BM116" s="219"/>
    </row>
    <row r="117" spans="1:31" s="2" customFormat="1" ht="12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159" t="s">
        <v>147</v>
      </c>
      <c r="D118" s="160"/>
      <c r="E118" s="160"/>
      <c r="F118" s="160"/>
      <c r="G118" s="160"/>
      <c r="H118" s="160"/>
      <c r="I118" s="160"/>
      <c r="J118" s="161">
        <f>ROUND(J96+J110,2)</f>
        <v>0</v>
      </c>
      <c r="K118" s="160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6.95" customHeight="1">
      <c r="A119" s="41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3" spans="1:31" s="2" customFormat="1" ht="6.95" customHeight="1">
      <c r="A123" s="41"/>
      <c r="B123" s="71"/>
      <c r="C123" s="72"/>
      <c r="D123" s="72"/>
      <c r="E123" s="72"/>
      <c r="F123" s="72"/>
      <c r="G123" s="72"/>
      <c r="H123" s="72"/>
      <c r="I123" s="72"/>
      <c r="J123" s="72"/>
      <c r="K123" s="72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24.95" customHeight="1">
      <c r="A124" s="41"/>
      <c r="B124" s="42"/>
      <c r="C124" s="24" t="s">
        <v>184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16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201" t="str">
        <f>E7</f>
        <v>AUTO DÍLNY SPŠ OSTROV</v>
      </c>
      <c r="F127" s="33"/>
      <c r="G127" s="33"/>
      <c r="H127" s="3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149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E9</f>
        <v>05 - Opěrná zeď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F12</f>
        <v>Ostrov, ul. Klínovecká</v>
      </c>
      <c r="G131" s="43"/>
      <c r="H131" s="43"/>
      <c r="I131" s="33" t="s">
        <v>22</v>
      </c>
      <c r="J131" s="82" t="str">
        <f>IF(J12="","",J12)</f>
        <v>11. 7. 2023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40.05" customHeight="1">
      <c r="A133" s="41"/>
      <c r="B133" s="42"/>
      <c r="C133" s="33" t="s">
        <v>24</v>
      </c>
      <c r="D133" s="43"/>
      <c r="E133" s="43"/>
      <c r="F133" s="28" t="str">
        <f>E15</f>
        <v>Střední průmyslová škola Ostrov , Klínovecká 1197</v>
      </c>
      <c r="G133" s="43"/>
      <c r="H133" s="43"/>
      <c r="I133" s="33" t="s">
        <v>31</v>
      </c>
      <c r="J133" s="37" t="str">
        <f>E21</f>
        <v>Projekt stav, spol. s r.o.,Želivského 2227,Sokolov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29</v>
      </c>
      <c r="D134" s="43"/>
      <c r="E134" s="43"/>
      <c r="F134" s="28" t="str">
        <f>IF(E18="","",E18)</f>
        <v>Vyplň údaj</v>
      </c>
      <c r="G134" s="43"/>
      <c r="H134" s="43"/>
      <c r="I134" s="33" t="s">
        <v>36</v>
      </c>
      <c r="J134" s="37" t="str">
        <f>E24</f>
        <v xml:space="preserve">V.Rakyta,Trojmezí 171, 352 01 Hranice, 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4"/>
      <c r="B136" s="225"/>
      <c r="C136" s="226" t="s">
        <v>185</v>
      </c>
      <c r="D136" s="227" t="s">
        <v>67</v>
      </c>
      <c r="E136" s="227" t="s">
        <v>63</v>
      </c>
      <c r="F136" s="227" t="s">
        <v>64</v>
      </c>
      <c r="G136" s="227" t="s">
        <v>186</v>
      </c>
      <c r="H136" s="227" t="s">
        <v>187</v>
      </c>
      <c r="I136" s="227" t="s">
        <v>188</v>
      </c>
      <c r="J136" s="228" t="s">
        <v>154</v>
      </c>
      <c r="K136" s="229" t="s">
        <v>189</v>
      </c>
      <c r="L136" s="230"/>
      <c r="M136" s="103" t="s">
        <v>1</v>
      </c>
      <c r="N136" s="104" t="s">
        <v>46</v>
      </c>
      <c r="O136" s="104" t="s">
        <v>190</v>
      </c>
      <c r="P136" s="104" t="s">
        <v>191</v>
      </c>
      <c r="Q136" s="104" t="s">
        <v>192</v>
      </c>
      <c r="R136" s="104" t="s">
        <v>193</v>
      </c>
      <c r="S136" s="104" t="s">
        <v>194</v>
      </c>
      <c r="T136" s="105" t="s">
        <v>195</v>
      </c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</row>
    <row r="137" spans="1:63" s="2" customFormat="1" ht="22.8" customHeight="1">
      <c r="A137" s="41"/>
      <c r="B137" s="42"/>
      <c r="C137" s="110" t="s">
        <v>196</v>
      </c>
      <c r="D137" s="43"/>
      <c r="E137" s="43"/>
      <c r="F137" s="43"/>
      <c r="G137" s="43"/>
      <c r="H137" s="43"/>
      <c r="I137" s="43"/>
      <c r="J137" s="231">
        <f>BK137</f>
        <v>0</v>
      </c>
      <c r="K137" s="43"/>
      <c r="L137" s="44"/>
      <c r="M137" s="106"/>
      <c r="N137" s="232"/>
      <c r="O137" s="107"/>
      <c r="P137" s="233">
        <f>P138+P180+P216</f>
        <v>0</v>
      </c>
      <c r="Q137" s="107"/>
      <c r="R137" s="233">
        <f>R138+R180+R216</f>
        <v>1068.4739898599998</v>
      </c>
      <c r="S137" s="107"/>
      <c r="T137" s="234">
        <f>T138+T180+T216</f>
        <v>330.83610000000004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81</v>
      </c>
      <c r="AU137" s="18" t="s">
        <v>156</v>
      </c>
      <c r="BK137" s="235">
        <f>BK138+BK180+BK216</f>
        <v>0</v>
      </c>
    </row>
    <row r="138" spans="1:63" s="12" customFormat="1" ht="25.9" customHeight="1">
      <c r="A138" s="12"/>
      <c r="B138" s="236"/>
      <c r="C138" s="237"/>
      <c r="D138" s="238" t="s">
        <v>81</v>
      </c>
      <c r="E138" s="239" t="s">
        <v>281</v>
      </c>
      <c r="F138" s="239" t="s">
        <v>474</v>
      </c>
      <c r="G138" s="237"/>
      <c r="H138" s="237"/>
      <c r="I138" s="240"/>
      <c r="J138" s="241">
        <f>BK138</f>
        <v>0</v>
      </c>
      <c r="K138" s="237"/>
      <c r="L138" s="242"/>
      <c r="M138" s="243"/>
      <c r="N138" s="244"/>
      <c r="O138" s="244"/>
      <c r="P138" s="245">
        <f>SUM(P139:P179)</f>
        <v>0</v>
      </c>
      <c r="Q138" s="244"/>
      <c r="R138" s="245">
        <f>SUM(R139:R179)</f>
        <v>67.15958004000001</v>
      </c>
      <c r="S138" s="244"/>
      <c r="T138" s="246">
        <f>SUM(T139:T179)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7" t="s">
        <v>90</v>
      </c>
      <c r="AT138" s="248" t="s">
        <v>81</v>
      </c>
      <c r="AU138" s="248" t="s">
        <v>82</v>
      </c>
      <c r="AY138" s="247" t="s">
        <v>198</v>
      </c>
      <c r="BK138" s="249">
        <f>SUM(BK139:BK179)</f>
        <v>0</v>
      </c>
    </row>
    <row r="139" spans="1:65" s="2" customFormat="1" ht="24.15" customHeight="1">
      <c r="A139" s="41"/>
      <c r="B139" s="42"/>
      <c r="C139" s="250" t="s">
        <v>581</v>
      </c>
      <c r="D139" s="250" t="s">
        <v>200</v>
      </c>
      <c r="E139" s="251" t="s">
        <v>353</v>
      </c>
      <c r="F139" s="252" t="s">
        <v>354</v>
      </c>
      <c r="G139" s="253" t="s">
        <v>219</v>
      </c>
      <c r="H139" s="254">
        <v>28.7</v>
      </c>
      <c r="I139" s="255"/>
      <c r="J139" s="256">
        <f>ROUND(I139*H139,2)</f>
        <v>0</v>
      </c>
      <c r="K139" s="257"/>
      <c r="L139" s="44"/>
      <c r="M139" s="258" t="s">
        <v>1</v>
      </c>
      <c r="N139" s="259" t="s">
        <v>47</v>
      </c>
      <c r="O139" s="94"/>
      <c r="P139" s="260">
        <f>O139*H139</f>
        <v>0</v>
      </c>
      <c r="Q139" s="260">
        <v>0</v>
      </c>
      <c r="R139" s="260">
        <f>Q139*H139</f>
        <v>0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204</v>
      </c>
      <c r="AT139" s="262" t="s">
        <v>200</v>
      </c>
      <c r="AU139" s="262" t="s">
        <v>90</v>
      </c>
      <c r="AY139" s="18" t="s">
        <v>198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204</v>
      </c>
      <c r="BM139" s="262" t="s">
        <v>2282</v>
      </c>
    </row>
    <row r="140" spans="1:51" s="13" customFormat="1" ht="12">
      <c r="A140" s="13"/>
      <c r="B140" s="263"/>
      <c r="C140" s="264"/>
      <c r="D140" s="265" t="s">
        <v>206</v>
      </c>
      <c r="E140" s="266" t="s">
        <v>1</v>
      </c>
      <c r="F140" s="267" t="s">
        <v>2283</v>
      </c>
      <c r="G140" s="264"/>
      <c r="H140" s="268">
        <v>28.7</v>
      </c>
      <c r="I140" s="269"/>
      <c r="J140" s="264"/>
      <c r="K140" s="264"/>
      <c r="L140" s="270"/>
      <c r="M140" s="271"/>
      <c r="N140" s="272"/>
      <c r="O140" s="272"/>
      <c r="P140" s="272"/>
      <c r="Q140" s="272"/>
      <c r="R140" s="272"/>
      <c r="S140" s="272"/>
      <c r="T140" s="27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4" t="s">
        <v>206</v>
      </c>
      <c r="AU140" s="274" t="s">
        <v>90</v>
      </c>
      <c r="AV140" s="13" t="s">
        <v>92</v>
      </c>
      <c r="AW140" s="13" t="s">
        <v>35</v>
      </c>
      <c r="AX140" s="13" t="s">
        <v>90</v>
      </c>
      <c r="AY140" s="274" t="s">
        <v>198</v>
      </c>
    </row>
    <row r="141" spans="1:65" s="2" customFormat="1" ht="16.5" customHeight="1">
      <c r="A141" s="41"/>
      <c r="B141" s="42"/>
      <c r="C141" s="275" t="s">
        <v>586</v>
      </c>
      <c r="D141" s="275" t="s">
        <v>210</v>
      </c>
      <c r="E141" s="276" t="s">
        <v>2284</v>
      </c>
      <c r="F141" s="277" t="s">
        <v>2285</v>
      </c>
      <c r="G141" s="278" t="s">
        <v>363</v>
      </c>
      <c r="H141" s="279">
        <v>31.57</v>
      </c>
      <c r="I141" s="280"/>
      <c r="J141" s="281">
        <f>ROUND(I141*H141,2)</f>
        <v>0</v>
      </c>
      <c r="K141" s="282"/>
      <c r="L141" s="283"/>
      <c r="M141" s="284" t="s">
        <v>1</v>
      </c>
      <c r="N141" s="285" t="s">
        <v>47</v>
      </c>
      <c r="O141" s="94"/>
      <c r="P141" s="260">
        <f>O141*H141</f>
        <v>0</v>
      </c>
      <c r="Q141" s="260">
        <v>0.00154</v>
      </c>
      <c r="R141" s="260">
        <f>Q141*H141</f>
        <v>0.048617799999999996</v>
      </c>
      <c r="S141" s="260">
        <v>0</v>
      </c>
      <c r="T141" s="261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2" t="s">
        <v>213</v>
      </c>
      <c r="AT141" s="262" t="s">
        <v>210</v>
      </c>
      <c r="AU141" s="262" t="s">
        <v>90</v>
      </c>
      <c r="AY141" s="18" t="s">
        <v>198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90</v>
      </c>
      <c r="BK141" s="154">
        <f>ROUND(I141*H141,2)</f>
        <v>0</v>
      </c>
      <c r="BL141" s="18" t="s">
        <v>204</v>
      </c>
      <c r="BM141" s="262" t="s">
        <v>2286</v>
      </c>
    </row>
    <row r="142" spans="1:51" s="13" customFormat="1" ht="12">
      <c r="A142" s="13"/>
      <c r="B142" s="263"/>
      <c r="C142" s="264"/>
      <c r="D142" s="265" t="s">
        <v>206</v>
      </c>
      <c r="E142" s="266" t="s">
        <v>1</v>
      </c>
      <c r="F142" s="267" t="s">
        <v>2287</v>
      </c>
      <c r="G142" s="264"/>
      <c r="H142" s="268">
        <v>28.7</v>
      </c>
      <c r="I142" s="269"/>
      <c r="J142" s="264"/>
      <c r="K142" s="264"/>
      <c r="L142" s="270"/>
      <c r="M142" s="271"/>
      <c r="N142" s="272"/>
      <c r="O142" s="272"/>
      <c r="P142" s="272"/>
      <c r="Q142" s="272"/>
      <c r="R142" s="272"/>
      <c r="S142" s="272"/>
      <c r="T142" s="27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4" t="s">
        <v>206</v>
      </c>
      <c r="AU142" s="274" t="s">
        <v>90</v>
      </c>
      <c r="AV142" s="13" t="s">
        <v>92</v>
      </c>
      <c r="AW142" s="13" t="s">
        <v>35</v>
      </c>
      <c r="AX142" s="13" t="s">
        <v>82</v>
      </c>
      <c r="AY142" s="274" t="s">
        <v>198</v>
      </c>
    </row>
    <row r="143" spans="1:51" s="13" customFormat="1" ht="12">
      <c r="A143" s="13"/>
      <c r="B143" s="263"/>
      <c r="C143" s="264"/>
      <c r="D143" s="265" t="s">
        <v>206</v>
      </c>
      <c r="E143" s="266" t="s">
        <v>1</v>
      </c>
      <c r="F143" s="267" t="s">
        <v>2288</v>
      </c>
      <c r="G143" s="264"/>
      <c r="H143" s="268">
        <v>31.57</v>
      </c>
      <c r="I143" s="269"/>
      <c r="J143" s="264"/>
      <c r="K143" s="264"/>
      <c r="L143" s="270"/>
      <c r="M143" s="271"/>
      <c r="N143" s="272"/>
      <c r="O143" s="272"/>
      <c r="P143" s="272"/>
      <c r="Q143" s="272"/>
      <c r="R143" s="272"/>
      <c r="S143" s="272"/>
      <c r="T143" s="27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4" t="s">
        <v>206</v>
      </c>
      <c r="AU143" s="274" t="s">
        <v>90</v>
      </c>
      <c r="AV143" s="13" t="s">
        <v>92</v>
      </c>
      <c r="AW143" s="13" t="s">
        <v>35</v>
      </c>
      <c r="AX143" s="13" t="s">
        <v>90</v>
      </c>
      <c r="AY143" s="274" t="s">
        <v>198</v>
      </c>
    </row>
    <row r="144" spans="1:65" s="2" customFormat="1" ht="24.15" customHeight="1">
      <c r="A144" s="41"/>
      <c r="B144" s="42"/>
      <c r="C144" s="250" t="s">
        <v>599</v>
      </c>
      <c r="D144" s="250" t="s">
        <v>200</v>
      </c>
      <c r="E144" s="251" t="s">
        <v>2289</v>
      </c>
      <c r="F144" s="252" t="s">
        <v>2290</v>
      </c>
      <c r="G144" s="253" t="s">
        <v>260</v>
      </c>
      <c r="H144" s="254">
        <v>414.897</v>
      </c>
      <c r="I144" s="255"/>
      <c r="J144" s="256">
        <f>ROUND(I144*H144,2)</f>
        <v>0</v>
      </c>
      <c r="K144" s="257"/>
      <c r="L144" s="44"/>
      <c r="M144" s="258" t="s">
        <v>1</v>
      </c>
      <c r="N144" s="259" t="s">
        <v>47</v>
      </c>
      <c r="O144" s="94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204</v>
      </c>
      <c r="AT144" s="262" t="s">
        <v>200</v>
      </c>
      <c r="AU144" s="262" t="s">
        <v>90</v>
      </c>
      <c r="AY144" s="18" t="s">
        <v>198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204</v>
      </c>
      <c r="BM144" s="262" t="s">
        <v>2291</v>
      </c>
    </row>
    <row r="145" spans="1:51" s="14" customFormat="1" ht="12">
      <c r="A145" s="14"/>
      <c r="B145" s="286"/>
      <c r="C145" s="287"/>
      <c r="D145" s="265" t="s">
        <v>206</v>
      </c>
      <c r="E145" s="288" t="s">
        <v>1</v>
      </c>
      <c r="F145" s="289" t="s">
        <v>2292</v>
      </c>
      <c r="G145" s="287"/>
      <c r="H145" s="288" t="s">
        <v>1</v>
      </c>
      <c r="I145" s="290"/>
      <c r="J145" s="287"/>
      <c r="K145" s="287"/>
      <c r="L145" s="291"/>
      <c r="M145" s="292"/>
      <c r="N145" s="293"/>
      <c r="O145" s="293"/>
      <c r="P145" s="293"/>
      <c r="Q145" s="293"/>
      <c r="R145" s="293"/>
      <c r="S145" s="293"/>
      <c r="T145" s="29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95" t="s">
        <v>206</v>
      </c>
      <c r="AU145" s="295" t="s">
        <v>90</v>
      </c>
      <c r="AV145" s="14" t="s">
        <v>90</v>
      </c>
      <c r="AW145" s="14" t="s">
        <v>35</v>
      </c>
      <c r="AX145" s="14" t="s">
        <v>82</v>
      </c>
      <c r="AY145" s="295" t="s">
        <v>198</v>
      </c>
    </row>
    <row r="146" spans="1:51" s="13" customFormat="1" ht="12">
      <c r="A146" s="13"/>
      <c r="B146" s="263"/>
      <c r="C146" s="264"/>
      <c r="D146" s="265" t="s">
        <v>206</v>
      </c>
      <c r="E146" s="266" t="s">
        <v>1</v>
      </c>
      <c r="F146" s="267" t="s">
        <v>2293</v>
      </c>
      <c r="G146" s="264"/>
      <c r="H146" s="268">
        <v>104.784</v>
      </c>
      <c r="I146" s="269"/>
      <c r="J146" s="264"/>
      <c r="K146" s="264"/>
      <c r="L146" s="270"/>
      <c r="M146" s="271"/>
      <c r="N146" s="272"/>
      <c r="O146" s="272"/>
      <c r="P146" s="272"/>
      <c r="Q146" s="272"/>
      <c r="R146" s="272"/>
      <c r="S146" s="272"/>
      <c r="T146" s="27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4" t="s">
        <v>206</v>
      </c>
      <c r="AU146" s="274" t="s">
        <v>90</v>
      </c>
      <c r="AV146" s="13" t="s">
        <v>92</v>
      </c>
      <c r="AW146" s="13" t="s">
        <v>35</v>
      </c>
      <c r="AX146" s="13" t="s">
        <v>82</v>
      </c>
      <c r="AY146" s="274" t="s">
        <v>198</v>
      </c>
    </row>
    <row r="147" spans="1:51" s="14" customFormat="1" ht="12">
      <c r="A147" s="14"/>
      <c r="B147" s="286"/>
      <c r="C147" s="287"/>
      <c r="D147" s="265" t="s">
        <v>206</v>
      </c>
      <c r="E147" s="288" t="s">
        <v>1</v>
      </c>
      <c r="F147" s="289" t="s">
        <v>2294</v>
      </c>
      <c r="G147" s="287"/>
      <c r="H147" s="288" t="s">
        <v>1</v>
      </c>
      <c r="I147" s="290"/>
      <c r="J147" s="287"/>
      <c r="K147" s="287"/>
      <c r="L147" s="291"/>
      <c r="M147" s="292"/>
      <c r="N147" s="293"/>
      <c r="O147" s="293"/>
      <c r="P147" s="293"/>
      <c r="Q147" s="293"/>
      <c r="R147" s="293"/>
      <c r="S147" s="293"/>
      <c r="T147" s="29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95" t="s">
        <v>206</v>
      </c>
      <c r="AU147" s="295" t="s">
        <v>90</v>
      </c>
      <c r="AV147" s="14" t="s">
        <v>90</v>
      </c>
      <c r="AW147" s="14" t="s">
        <v>35</v>
      </c>
      <c r="AX147" s="14" t="s">
        <v>82</v>
      </c>
      <c r="AY147" s="295" t="s">
        <v>198</v>
      </c>
    </row>
    <row r="148" spans="1:51" s="13" customFormat="1" ht="12">
      <c r="A148" s="13"/>
      <c r="B148" s="263"/>
      <c r="C148" s="264"/>
      <c r="D148" s="265" t="s">
        <v>206</v>
      </c>
      <c r="E148" s="266" t="s">
        <v>1</v>
      </c>
      <c r="F148" s="267" t="s">
        <v>2295</v>
      </c>
      <c r="G148" s="264"/>
      <c r="H148" s="268">
        <v>209.013</v>
      </c>
      <c r="I148" s="269"/>
      <c r="J148" s="264"/>
      <c r="K148" s="264"/>
      <c r="L148" s="270"/>
      <c r="M148" s="271"/>
      <c r="N148" s="272"/>
      <c r="O148" s="272"/>
      <c r="P148" s="272"/>
      <c r="Q148" s="272"/>
      <c r="R148" s="272"/>
      <c r="S148" s="272"/>
      <c r="T148" s="27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4" t="s">
        <v>206</v>
      </c>
      <c r="AU148" s="274" t="s">
        <v>90</v>
      </c>
      <c r="AV148" s="13" t="s">
        <v>92</v>
      </c>
      <c r="AW148" s="13" t="s">
        <v>35</v>
      </c>
      <c r="AX148" s="13" t="s">
        <v>82</v>
      </c>
      <c r="AY148" s="274" t="s">
        <v>198</v>
      </c>
    </row>
    <row r="149" spans="1:51" s="14" customFormat="1" ht="12">
      <c r="A149" s="14"/>
      <c r="B149" s="286"/>
      <c r="C149" s="287"/>
      <c r="D149" s="265" t="s">
        <v>206</v>
      </c>
      <c r="E149" s="288" t="s">
        <v>1</v>
      </c>
      <c r="F149" s="289" t="s">
        <v>2296</v>
      </c>
      <c r="G149" s="287"/>
      <c r="H149" s="288" t="s">
        <v>1</v>
      </c>
      <c r="I149" s="290"/>
      <c r="J149" s="287"/>
      <c r="K149" s="287"/>
      <c r="L149" s="291"/>
      <c r="M149" s="292"/>
      <c r="N149" s="293"/>
      <c r="O149" s="293"/>
      <c r="P149" s="293"/>
      <c r="Q149" s="293"/>
      <c r="R149" s="293"/>
      <c r="S149" s="293"/>
      <c r="T149" s="29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95" t="s">
        <v>206</v>
      </c>
      <c r="AU149" s="295" t="s">
        <v>90</v>
      </c>
      <c r="AV149" s="14" t="s">
        <v>90</v>
      </c>
      <c r="AW149" s="14" t="s">
        <v>35</v>
      </c>
      <c r="AX149" s="14" t="s">
        <v>82</v>
      </c>
      <c r="AY149" s="295" t="s">
        <v>198</v>
      </c>
    </row>
    <row r="150" spans="1:51" s="13" customFormat="1" ht="12">
      <c r="A150" s="13"/>
      <c r="B150" s="263"/>
      <c r="C150" s="264"/>
      <c r="D150" s="265" t="s">
        <v>206</v>
      </c>
      <c r="E150" s="266" t="s">
        <v>1</v>
      </c>
      <c r="F150" s="267" t="s">
        <v>2297</v>
      </c>
      <c r="G150" s="264"/>
      <c r="H150" s="268">
        <v>40.5</v>
      </c>
      <c r="I150" s="269"/>
      <c r="J150" s="264"/>
      <c r="K150" s="264"/>
      <c r="L150" s="270"/>
      <c r="M150" s="271"/>
      <c r="N150" s="272"/>
      <c r="O150" s="272"/>
      <c r="P150" s="272"/>
      <c r="Q150" s="272"/>
      <c r="R150" s="272"/>
      <c r="S150" s="272"/>
      <c r="T150" s="27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4" t="s">
        <v>206</v>
      </c>
      <c r="AU150" s="274" t="s">
        <v>90</v>
      </c>
      <c r="AV150" s="13" t="s">
        <v>92</v>
      </c>
      <c r="AW150" s="13" t="s">
        <v>35</v>
      </c>
      <c r="AX150" s="13" t="s">
        <v>82</v>
      </c>
      <c r="AY150" s="274" t="s">
        <v>198</v>
      </c>
    </row>
    <row r="151" spans="1:51" s="14" customFormat="1" ht="12">
      <c r="A151" s="14"/>
      <c r="B151" s="286"/>
      <c r="C151" s="287"/>
      <c r="D151" s="265" t="s">
        <v>206</v>
      </c>
      <c r="E151" s="288" t="s">
        <v>1</v>
      </c>
      <c r="F151" s="289" t="s">
        <v>2298</v>
      </c>
      <c r="G151" s="287"/>
      <c r="H151" s="288" t="s">
        <v>1</v>
      </c>
      <c r="I151" s="290"/>
      <c r="J151" s="287"/>
      <c r="K151" s="287"/>
      <c r="L151" s="291"/>
      <c r="M151" s="292"/>
      <c r="N151" s="293"/>
      <c r="O151" s="293"/>
      <c r="P151" s="293"/>
      <c r="Q151" s="293"/>
      <c r="R151" s="293"/>
      <c r="S151" s="293"/>
      <c r="T151" s="29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95" t="s">
        <v>206</v>
      </c>
      <c r="AU151" s="295" t="s">
        <v>90</v>
      </c>
      <c r="AV151" s="14" t="s">
        <v>90</v>
      </c>
      <c r="AW151" s="14" t="s">
        <v>35</v>
      </c>
      <c r="AX151" s="14" t="s">
        <v>82</v>
      </c>
      <c r="AY151" s="295" t="s">
        <v>198</v>
      </c>
    </row>
    <row r="152" spans="1:51" s="13" customFormat="1" ht="12">
      <c r="A152" s="13"/>
      <c r="B152" s="263"/>
      <c r="C152" s="264"/>
      <c r="D152" s="265" t="s">
        <v>206</v>
      </c>
      <c r="E152" s="266" t="s">
        <v>1</v>
      </c>
      <c r="F152" s="267" t="s">
        <v>2299</v>
      </c>
      <c r="G152" s="264"/>
      <c r="H152" s="268">
        <v>17.2</v>
      </c>
      <c r="I152" s="269"/>
      <c r="J152" s="264"/>
      <c r="K152" s="264"/>
      <c r="L152" s="270"/>
      <c r="M152" s="271"/>
      <c r="N152" s="272"/>
      <c r="O152" s="272"/>
      <c r="P152" s="272"/>
      <c r="Q152" s="272"/>
      <c r="R152" s="272"/>
      <c r="S152" s="272"/>
      <c r="T152" s="27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4" t="s">
        <v>206</v>
      </c>
      <c r="AU152" s="274" t="s">
        <v>90</v>
      </c>
      <c r="AV152" s="13" t="s">
        <v>92</v>
      </c>
      <c r="AW152" s="13" t="s">
        <v>35</v>
      </c>
      <c r="AX152" s="13" t="s">
        <v>82</v>
      </c>
      <c r="AY152" s="274" t="s">
        <v>198</v>
      </c>
    </row>
    <row r="153" spans="1:51" s="14" customFormat="1" ht="12">
      <c r="A153" s="14"/>
      <c r="B153" s="286"/>
      <c r="C153" s="287"/>
      <c r="D153" s="265" t="s">
        <v>206</v>
      </c>
      <c r="E153" s="288" t="s">
        <v>1</v>
      </c>
      <c r="F153" s="289" t="s">
        <v>2300</v>
      </c>
      <c r="G153" s="287"/>
      <c r="H153" s="288" t="s">
        <v>1</v>
      </c>
      <c r="I153" s="290"/>
      <c r="J153" s="287"/>
      <c r="K153" s="287"/>
      <c r="L153" s="291"/>
      <c r="M153" s="292"/>
      <c r="N153" s="293"/>
      <c r="O153" s="293"/>
      <c r="P153" s="293"/>
      <c r="Q153" s="293"/>
      <c r="R153" s="293"/>
      <c r="S153" s="293"/>
      <c r="T153" s="29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95" t="s">
        <v>206</v>
      </c>
      <c r="AU153" s="295" t="s">
        <v>90</v>
      </c>
      <c r="AV153" s="14" t="s">
        <v>90</v>
      </c>
      <c r="AW153" s="14" t="s">
        <v>35</v>
      </c>
      <c r="AX153" s="14" t="s">
        <v>82</v>
      </c>
      <c r="AY153" s="295" t="s">
        <v>198</v>
      </c>
    </row>
    <row r="154" spans="1:51" s="13" customFormat="1" ht="12">
      <c r="A154" s="13"/>
      <c r="B154" s="263"/>
      <c r="C154" s="264"/>
      <c r="D154" s="265" t="s">
        <v>206</v>
      </c>
      <c r="E154" s="266" t="s">
        <v>1</v>
      </c>
      <c r="F154" s="267" t="s">
        <v>2301</v>
      </c>
      <c r="G154" s="264"/>
      <c r="H154" s="268">
        <v>17.105</v>
      </c>
      <c r="I154" s="269"/>
      <c r="J154" s="264"/>
      <c r="K154" s="264"/>
      <c r="L154" s="270"/>
      <c r="M154" s="271"/>
      <c r="N154" s="272"/>
      <c r="O154" s="272"/>
      <c r="P154" s="272"/>
      <c r="Q154" s="272"/>
      <c r="R154" s="272"/>
      <c r="S154" s="272"/>
      <c r="T154" s="27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4" t="s">
        <v>206</v>
      </c>
      <c r="AU154" s="274" t="s">
        <v>90</v>
      </c>
      <c r="AV154" s="13" t="s">
        <v>92</v>
      </c>
      <c r="AW154" s="13" t="s">
        <v>35</v>
      </c>
      <c r="AX154" s="13" t="s">
        <v>82</v>
      </c>
      <c r="AY154" s="274" t="s">
        <v>198</v>
      </c>
    </row>
    <row r="155" spans="1:51" s="14" customFormat="1" ht="12">
      <c r="A155" s="14"/>
      <c r="B155" s="286"/>
      <c r="C155" s="287"/>
      <c r="D155" s="265" t="s">
        <v>206</v>
      </c>
      <c r="E155" s="288" t="s">
        <v>1</v>
      </c>
      <c r="F155" s="289" t="s">
        <v>2302</v>
      </c>
      <c r="G155" s="287"/>
      <c r="H155" s="288" t="s">
        <v>1</v>
      </c>
      <c r="I155" s="290"/>
      <c r="J155" s="287"/>
      <c r="K155" s="287"/>
      <c r="L155" s="291"/>
      <c r="M155" s="292"/>
      <c r="N155" s="293"/>
      <c r="O155" s="293"/>
      <c r="P155" s="293"/>
      <c r="Q155" s="293"/>
      <c r="R155" s="293"/>
      <c r="S155" s="293"/>
      <c r="T155" s="29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95" t="s">
        <v>206</v>
      </c>
      <c r="AU155" s="295" t="s">
        <v>90</v>
      </c>
      <c r="AV155" s="14" t="s">
        <v>90</v>
      </c>
      <c r="AW155" s="14" t="s">
        <v>35</v>
      </c>
      <c r="AX155" s="14" t="s">
        <v>82</v>
      </c>
      <c r="AY155" s="295" t="s">
        <v>198</v>
      </c>
    </row>
    <row r="156" spans="1:51" s="13" customFormat="1" ht="12">
      <c r="A156" s="13"/>
      <c r="B156" s="263"/>
      <c r="C156" s="264"/>
      <c r="D156" s="265" t="s">
        <v>206</v>
      </c>
      <c r="E156" s="266" t="s">
        <v>1</v>
      </c>
      <c r="F156" s="267" t="s">
        <v>2303</v>
      </c>
      <c r="G156" s="264"/>
      <c r="H156" s="268">
        <v>26.295</v>
      </c>
      <c r="I156" s="269"/>
      <c r="J156" s="264"/>
      <c r="K156" s="264"/>
      <c r="L156" s="270"/>
      <c r="M156" s="271"/>
      <c r="N156" s="272"/>
      <c r="O156" s="272"/>
      <c r="P156" s="272"/>
      <c r="Q156" s="272"/>
      <c r="R156" s="272"/>
      <c r="S156" s="272"/>
      <c r="T156" s="27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4" t="s">
        <v>206</v>
      </c>
      <c r="AU156" s="274" t="s">
        <v>90</v>
      </c>
      <c r="AV156" s="13" t="s">
        <v>92</v>
      </c>
      <c r="AW156" s="13" t="s">
        <v>35</v>
      </c>
      <c r="AX156" s="13" t="s">
        <v>82</v>
      </c>
      <c r="AY156" s="274" t="s">
        <v>198</v>
      </c>
    </row>
    <row r="157" spans="1:51" s="15" customFormat="1" ht="12">
      <c r="A157" s="15"/>
      <c r="B157" s="296"/>
      <c r="C157" s="297"/>
      <c r="D157" s="265" t="s">
        <v>206</v>
      </c>
      <c r="E157" s="298" t="s">
        <v>1</v>
      </c>
      <c r="F157" s="299" t="s">
        <v>238</v>
      </c>
      <c r="G157" s="297"/>
      <c r="H157" s="300">
        <v>414.89700000000005</v>
      </c>
      <c r="I157" s="301"/>
      <c r="J157" s="297"/>
      <c r="K157" s="297"/>
      <c r="L157" s="302"/>
      <c r="M157" s="303"/>
      <c r="N157" s="304"/>
      <c r="O157" s="304"/>
      <c r="P157" s="304"/>
      <c r="Q157" s="304"/>
      <c r="R157" s="304"/>
      <c r="S157" s="304"/>
      <c r="T157" s="30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306" t="s">
        <v>206</v>
      </c>
      <c r="AU157" s="306" t="s">
        <v>90</v>
      </c>
      <c r="AV157" s="15" t="s">
        <v>204</v>
      </c>
      <c r="AW157" s="15" t="s">
        <v>35</v>
      </c>
      <c r="AX157" s="15" t="s">
        <v>90</v>
      </c>
      <c r="AY157" s="306" t="s">
        <v>198</v>
      </c>
    </row>
    <row r="158" spans="1:65" s="2" customFormat="1" ht="24.15" customHeight="1">
      <c r="A158" s="41"/>
      <c r="B158" s="42"/>
      <c r="C158" s="250" t="s">
        <v>604</v>
      </c>
      <c r="D158" s="250" t="s">
        <v>200</v>
      </c>
      <c r="E158" s="251" t="s">
        <v>2304</v>
      </c>
      <c r="F158" s="252" t="s">
        <v>2305</v>
      </c>
      <c r="G158" s="253" t="s">
        <v>203</v>
      </c>
      <c r="H158" s="254">
        <v>1632.918</v>
      </c>
      <c r="I158" s="255"/>
      <c r="J158" s="256">
        <f>ROUND(I158*H158,2)</f>
        <v>0</v>
      </c>
      <c r="K158" s="257"/>
      <c r="L158" s="44"/>
      <c r="M158" s="258" t="s">
        <v>1</v>
      </c>
      <c r="N158" s="259" t="s">
        <v>47</v>
      </c>
      <c r="O158" s="94"/>
      <c r="P158" s="260">
        <f>O158*H158</f>
        <v>0</v>
      </c>
      <c r="Q158" s="260">
        <v>0.00335</v>
      </c>
      <c r="R158" s="260">
        <f>Q158*H158</f>
        <v>5.4702753</v>
      </c>
      <c r="S158" s="260">
        <v>0</v>
      </c>
      <c r="T158" s="261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2" t="s">
        <v>204</v>
      </c>
      <c r="AT158" s="262" t="s">
        <v>200</v>
      </c>
      <c r="AU158" s="262" t="s">
        <v>90</v>
      </c>
      <c r="AY158" s="18" t="s">
        <v>198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8" t="s">
        <v>90</v>
      </c>
      <c r="BK158" s="154">
        <f>ROUND(I158*H158,2)</f>
        <v>0</v>
      </c>
      <c r="BL158" s="18" t="s">
        <v>204</v>
      </c>
      <c r="BM158" s="262" t="s">
        <v>2306</v>
      </c>
    </row>
    <row r="159" spans="1:51" s="14" customFormat="1" ht="12">
      <c r="A159" s="14"/>
      <c r="B159" s="286"/>
      <c r="C159" s="287"/>
      <c r="D159" s="265" t="s">
        <v>206</v>
      </c>
      <c r="E159" s="288" t="s">
        <v>1</v>
      </c>
      <c r="F159" s="289" t="s">
        <v>2292</v>
      </c>
      <c r="G159" s="287"/>
      <c r="H159" s="288" t="s">
        <v>1</v>
      </c>
      <c r="I159" s="290"/>
      <c r="J159" s="287"/>
      <c r="K159" s="287"/>
      <c r="L159" s="291"/>
      <c r="M159" s="292"/>
      <c r="N159" s="293"/>
      <c r="O159" s="293"/>
      <c r="P159" s="293"/>
      <c r="Q159" s="293"/>
      <c r="R159" s="293"/>
      <c r="S159" s="293"/>
      <c r="T159" s="29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5" t="s">
        <v>206</v>
      </c>
      <c r="AU159" s="295" t="s">
        <v>90</v>
      </c>
      <c r="AV159" s="14" t="s">
        <v>90</v>
      </c>
      <c r="AW159" s="14" t="s">
        <v>35</v>
      </c>
      <c r="AX159" s="14" t="s">
        <v>82</v>
      </c>
      <c r="AY159" s="295" t="s">
        <v>198</v>
      </c>
    </row>
    <row r="160" spans="1:51" s="13" customFormat="1" ht="12">
      <c r="A160" s="13"/>
      <c r="B160" s="263"/>
      <c r="C160" s="264"/>
      <c r="D160" s="265" t="s">
        <v>206</v>
      </c>
      <c r="E160" s="266" t="s">
        <v>1</v>
      </c>
      <c r="F160" s="267" t="s">
        <v>2307</v>
      </c>
      <c r="G160" s="264"/>
      <c r="H160" s="268">
        <v>722.072</v>
      </c>
      <c r="I160" s="269"/>
      <c r="J160" s="264"/>
      <c r="K160" s="264"/>
      <c r="L160" s="270"/>
      <c r="M160" s="271"/>
      <c r="N160" s="272"/>
      <c r="O160" s="272"/>
      <c r="P160" s="272"/>
      <c r="Q160" s="272"/>
      <c r="R160" s="272"/>
      <c r="S160" s="272"/>
      <c r="T160" s="27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4" t="s">
        <v>206</v>
      </c>
      <c r="AU160" s="274" t="s">
        <v>90</v>
      </c>
      <c r="AV160" s="13" t="s">
        <v>92</v>
      </c>
      <c r="AW160" s="13" t="s">
        <v>35</v>
      </c>
      <c r="AX160" s="13" t="s">
        <v>82</v>
      </c>
      <c r="AY160" s="274" t="s">
        <v>198</v>
      </c>
    </row>
    <row r="161" spans="1:51" s="14" customFormat="1" ht="12">
      <c r="A161" s="14"/>
      <c r="B161" s="286"/>
      <c r="C161" s="287"/>
      <c r="D161" s="265" t="s">
        <v>206</v>
      </c>
      <c r="E161" s="288" t="s">
        <v>1</v>
      </c>
      <c r="F161" s="289" t="s">
        <v>2294</v>
      </c>
      <c r="G161" s="287"/>
      <c r="H161" s="288" t="s">
        <v>1</v>
      </c>
      <c r="I161" s="290"/>
      <c r="J161" s="287"/>
      <c r="K161" s="287"/>
      <c r="L161" s="291"/>
      <c r="M161" s="292"/>
      <c r="N161" s="293"/>
      <c r="O161" s="293"/>
      <c r="P161" s="293"/>
      <c r="Q161" s="293"/>
      <c r="R161" s="293"/>
      <c r="S161" s="293"/>
      <c r="T161" s="29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95" t="s">
        <v>206</v>
      </c>
      <c r="AU161" s="295" t="s">
        <v>90</v>
      </c>
      <c r="AV161" s="14" t="s">
        <v>90</v>
      </c>
      <c r="AW161" s="14" t="s">
        <v>35</v>
      </c>
      <c r="AX161" s="14" t="s">
        <v>82</v>
      </c>
      <c r="AY161" s="295" t="s">
        <v>198</v>
      </c>
    </row>
    <row r="162" spans="1:51" s="13" customFormat="1" ht="12">
      <c r="A162" s="13"/>
      <c r="B162" s="263"/>
      <c r="C162" s="264"/>
      <c r="D162" s="265" t="s">
        <v>206</v>
      </c>
      <c r="E162" s="266" t="s">
        <v>1</v>
      </c>
      <c r="F162" s="267" t="s">
        <v>2308</v>
      </c>
      <c r="G162" s="264"/>
      <c r="H162" s="268">
        <v>562.918</v>
      </c>
      <c r="I162" s="269"/>
      <c r="J162" s="264"/>
      <c r="K162" s="264"/>
      <c r="L162" s="270"/>
      <c r="M162" s="271"/>
      <c r="N162" s="272"/>
      <c r="O162" s="272"/>
      <c r="P162" s="272"/>
      <c r="Q162" s="272"/>
      <c r="R162" s="272"/>
      <c r="S162" s="272"/>
      <c r="T162" s="27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4" t="s">
        <v>206</v>
      </c>
      <c r="AU162" s="274" t="s">
        <v>90</v>
      </c>
      <c r="AV162" s="13" t="s">
        <v>92</v>
      </c>
      <c r="AW162" s="13" t="s">
        <v>35</v>
      </c>
      <c r="AX162" s="13" t="s">
        <v>82</v>
      </c>
      <c r="AY162" s="274" t="s">
        <v>198</v>
      </c>
    </row>
    <row r="163" spans="1:51" s="14" customFormat="1" ht="12">
      <c r="A163" s="14"/>
      <c r="B163" s="286"/>
      <c r="C163" s="287"/>
      <c r="D163" s="265" t="s">
        <v>206</v>
      </c>
      <c r="E163" s="288" t="s">
        <v>1</v>
      </c>
      <c r="F163" s="289" t="s">
        <v>2296</v>
      </c>
      <c r="G163" s="287"/>
      <c r="H163" s="288" t="s">
        <v>1</v>
      </c>
      <c r="I163" s="290"/>
      <c r="J163" s="287"/>
      <c r="K163" s="287"/>
      <c r="L163" s="291"/>
      <c r="M163" s="292"/>
      <c r="N163" s="293"/>
      <c r="O163" s="293"/>
      <c r="P163" s="293"/>
      <c r="Q163" s="293"/>
      <c r="R163" s="293"/>
      <c r="S163" s="293"/>
      <c r="T163" s="29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5" t="s">
        <v>206</v>
      </c>
      <c r="AU163" s="295" t="s">
        <v>90</v>
      </c>
      <c r="AV163" s="14" t="s">
        <v>90</v>
      </c>
      <c r="AW163" s="14" t="s">
        <v>35</v>
      </c>
      <c r="AX163" s="14" t="s">
        <v>82</v>
      </c>
      <c r="AY163" s="295" t="s">
        <v>198</v>
      </c>
    </row>
    <row r="164" spans="1:51" s="13" customFormat="1" ht="12">
      <c r="A164" s="13"/>
      <c r="B164" s="263"/>
      <c r="C164" s="264"/>
      <c r="D164" s="265" t="s">
        <v>206</v>
      </c>
      <c r="E164" s="266" t="s">
        <v>1</v>
      </c>
      <c r="F164" s="267" t="s">
        <v>2309</v>
      </c>
      <c r="G164" s="264"/>
      <c r="H164" s="268">
        <v>165</v>
      </c>
      <c r="I164" s="269"/>
      <c r="J164" s="264"/>
      <c r="K164" s="264"/>
      <c r="L164" s="270"/>
      <c r="M164" s="271"/>
      <c r="N164" s="272"/>
      <c r="O164" s="272"/>
      <c r="P164" s="272"/>
      <c r="Q164" s="272"/>
      <c r="R164" s="272"/>
      <c r="S164" s="272"/>
      <c r="T164" s="27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4" t="s">
        <v>206</v>
      </c>
      <c r="AU164" s="274" t="s">
        <v>90</v>
      </c>
      <c r="AV164" s="13" t="s">
        <v>92</v>
      </c>
      <c r="AW164" s="13" t="s">
        <v>35</v>
      </c>
      <c r="AX164" s="13" t="s">
        <v>82</v>
      </c>
      <c r="AY164" s="274" t="s">
        <v>198</v>
      </c>
    </row>
    <row r="165" spans="1:51" s="14" customFormat="1" ht="12">
      <c r="A165" s="14"/>
      <c r="B165" s="286"/>
      <c r="C165" s="287"/>
      <c r="D165" s="265" t="s">
        <v>206</v>
      </c>
      <c r="E165" s="288" t="s">
        <v>1</v>
      </c>
      <c r="F165" s="289" t="s">
        <v>2298</v>
      </c>
      <c r="G165" s="287"/>
      <c r="H165" s="288" t="s">
        <v>1</v>
      </c>
      <c r="I165" s="290"/>
      <c r="J165" s="287"/>
      <c r="K165" s="287"/>
      <c r="L165" s="291"/>
      <c r="M165" s="292"/>
      <c r="N165" s="293"/>
      <c r="O165" s="293"/>
      <c r="P165" s="293"/>
      <c r="Q165" s="293"/>
      <c r="R165" s="293"/>
      <c r="S165" s="293"/>
      <c r="T165" s="29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95" t="s">
        <v>206</v>
      </c>
      <c r="AU165" s="295" t="s">
        <v>90</v>
      </c>
      <c r="AV165" s="14" t="s">
        <v>90</v>
      </c>
      <c r="AW165" s="14" t="s">
        <v>35</v>
      </c>
      <c r="AX165" s="14" t="s">
        <v>82</v>
      </c>
      <c r="AY165" s="295" t="s">
        <v>198</v>
      </c>
    </row>
    <row r="166" spans="1:51" s="13" customFormat="1" ht="12">
      <c r="A166" s="13"/>
      <c r="B166" s="263"/>
      <c r="C166" s="264"/>
      <c r="D166" s="265" t="s">
        <v>206</v>
      </c>
      <c r="E166" s="266" t="s">
        <v>1</v>
      </c>
      <c r="F166" s="267" t="s">
        <v>2310</v>
      </c>
      <c r="G166" s="264"/>
      <c r="H166" s="268">
        <v>48.55</v>
      </c>
      <c r="I166" s="269"/>
      <c r="J166" s="264"/>
      <c r="K166" s="264"/>
      <c r="L166" s="270"/>
      <c r="M166" s="271"/>
      <c r="N166" s="272"/>
      <c r="O166" s="272"/>
      <c r="P166" s="272"/>
      <c r="Q166" s="272"/>
      <c r="R166" s="272"/>
      <c r="S166" s="272"/>
      <c r="T166" s="27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4" t="s">
        <v>206</v>
      </c>
      <c r="AU166" s="274" t="s">
        <v>90</v>
      </c>
      <c r="AV166" s="13" t="s">
        <v>92</v>
      </c>
      <c r="AW166" s="13" t="s">
        <v>35</v>
      </c>
      <c r="AX166" s="13" t="s">
        <v>82</v>
      </c>
      <c r="AY166" s="274" t="s">
        <v>198</v>
      </c>
    </row>
    <row r="167" spans="1:51" s="14" customFormat="1" ht="12">
      <c r="A167" s="14"/>
      <c r="B167" s="286"/>
      <c r="C167" s="287"/>
      <c r="D167" s="265" t="s">
        <v>206</v>
      </c>
      <c r="E167" s="288" t="s">
        <v>1</v>
      </c>
      <c r="F167" s="289" t="s">
        <v>2300</v>
      </c>
      <c r="G167" s="287"/>
      <c r="H167" s="288" t="s">
        <v>1</v>
      </c>
      <c r="I167" s="290"/>
      <c r="J167" s="287"/>
      <c r="K167" s="287"/>
      <c r="L167" s="291"/>
      <c r="M167" s="292"/>
      <c r="N167" s="293"/>
      <c r="O167" s="293"/>
      <c r="P167" s="293"/>
      <c r="Q167" s="293"/>
      <c r="R167" s="293"/>
      <c r="S167" s="293"/>
      <c r="T167" s="29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5" t="s">
        <v>206</v>
      </c>
      <c r="AU167" s="295" t="s">
        <v>90</v>
      </c>
      <c r="AV167" s="14" t="s">
        <v>90</v>
      </c>
      <c r="AW167" s="14" t="s">
        <v>35</v>
      </c>
      <c r="AX167" s="14" t="s">
        <v>82</v>
      </c>
      <c r="AY167" s="295" t="s">
        <v>198</v>
      </c>
    </row>
    <row r="168" spans="1:51" s="13" customFormat="1" ht="12">
      <c r="A168" s="13"/>
      <c r="B168" s="263"/>
      <c r="C168" s="264"/>
      <c r="D168" s="265" t="s">
        <v>206</v>
      </c>
      <c r="E168" s="266" t="s">
        <v>1</v>
      </c>
      <c r="F168" s="267" t="s">
        <v>2311</v>
      </c>
      <c r="G168" s="264"/>
      <c r="H168" s="268">
        <v>59.198</v>
      </c>
      <c r="I168" s="269"/>
      <c r="J168" s="264"/>
      <c r="K168" s="264"/>
      <c r="L168" s="270"/>
      <c r="M168" s="271"/>
      <c r="N168" s="272"/>
      <c r="O168" s="272"/>
      <c r="P168" s="272"/>
      <c r="Q168" s="272"/>
      <c r="R168" s="272"/>
      <c r="S168" s="272"/>
      <c r="T168" s="27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4" t="s">
        <v>206</v>
      </c>
      <c r="AU168" s="274" t="s">
        <v>90</v>
      </c>
      <c r="AV168" s="13" t="s">
        <v>92</v>
      </c>
      <c r="AW168" s="13" t="s">
        <v>35</v>
      </c>
      <c r="AX168" s="13" t="s">
        <v>82</v>
      </c>
      <c r="AY168" s="274" t="s">
        <v>198</v>
      </c>
    </row>
    <row r="169" spans="1:51" s="14" customFormat="1" ht="12">
      <c r="A169" s="14"/>
      <c r="B169" s="286"/>
      <c r="C169" s="287"/>
      <c r="D169" s="265" t="s">
        <v>206</v>
      </c>
      <c r="E169" s="288" t="s">
        <v>1</v>
      </c>
      <c r="F169" s="289" t="s">
        <v>2302</v>
      </c>
      <c r="G169" s="287"/>
      <c r="H169" s="288" t="s">
        <v>1</v>
      </c>
      <c r="I169" s="290"/>
      <c r="J169" s="287"/>
      <c r="K169" s="287"/>
      <c r="L169" s="291"/>
      <c r="M169" s="292"/>
      <c r="N169" s="293"/>
      <c r="O169" s="293"/>
      <c r="P169" s="293"/>
      <c r="Q169" s="293"/>
      <c r="R169" s="293"/>
      <c r="S169" s="293"/>
      <c r="T169" s="29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95" t="s">
        <v>206</v>
      </c>
      <c r="AU169" s="295" t="s">
        <v>90</v>
      </c>
      <c r="AV169" s="14" t="s">
        <v>90</v>
      </c>
      <c r="AW169" s="14" t="s">
        <v>35</v>
      </c>
      <c r="AX169" s="14" t="s">
        <v>82</v>
      </c>
      <c r="AY169" s="295" t="s">
        <v>198</v>
      </c>
    </row>
    <row r="170" spans="1:51" s="13" customFormat="1" ht="12">
      <c r="A170" s="13"/>
      <c r="B170" s="263"/>
      <c r="C170" s="264"/>
      <c r="D170" s="265" t="s">
        <v>206</v>
      </c>
      <c r="E170" s="266" t="s">
        <v>1</v>
      </c>
      <c r="F170" s="267" t="s">
        <v>2312</v>
      </c>
      <c r="G170" s="264"/>
      <c r="H170" s="268">
        <v>75.18</v>
      </c>
      <c r="I170" s="269"/>
      <c r="J170" s="264"/>
      <c r="K170" s="264"/>
      <c r="L170" s="270"/>
      <c r="M170" s="271"/>
      <c r="N170" s="272"/>
      <c r="O170" s="272"/>
      <c r="P170" s="272"/>
      <c r="Q170" s="272"/>
      <c r="R170" s="272"/>
      <c r="S170" s="272"/>
      <c r="T170" s="27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4" t="s">
        <v>206</v>
      </c>
      <c r="AU170" s="274" t="s">
        <v>90</v>
      </c>
      <c r="AV170" s="13" t="s">
        <v>92</v>
      </c>
      <c r="AW170" s="13" t="s">
        <v>35</v>
      </c>
      <c r="AX170" s="13" t="s">
        <v>82</v>
      </c>
      <c r="AY170" s="274" t="s">
        <v>198</v>
      </c>
    </row>
    <row r="171" spans="1:51" s="15" customFormat="1" ht="12">
      <c r="A171" s="15"/>
      <c r="B171" s="296"/>
      <c r="C171" s="297"/>
      <c r="D171" s="265" t="s">
        <v>206</v>
      </c>
      <c r="E171" s="298" t="s">
        <v>1</v>
      </c>
      <c r="F171" s="299" t="s">
        <v>238</v>
      </c>
      <c r="G171" s="297"/>
      <c r="H171" s="300">
        <v>1632.9180000000001</v>
      </c>
      <c r="I171" s="301"/>
      <c r="J171" s="297"/>
      <c r="K171" s="297"/>
      <c r="L171" s="302"/>
      <c r="M171" s="303"/>
      <c r="N171" s="304"/>
      <c r="O171" s="304"/>
      <c r="P171" s="304"/>
      <c r="Q171" s="304"/>
      <c r="R171" s="304"/>
      <c r="S171" s="304"/>
      <c r="T171" s="30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306" t="s">
        <v>206</v>
      </c>
      <c r="AU171" s="306" t="s">
        <v>90</v>
      </c>
      <c r="AV171" s="15" t="s">
        <v>204</v>
      </c>
      <c r="AW171" s="15" t="s">
        <v>35</v>
      </c>
      <c r="AX171" s="15" t="s">
        <v>90</v>
      </c>
      <c r="AY171" s="306" t="s">
        <v>198</v>
      </c>
    </row>
    <row r="172" spans="1:65" s="2" customFormat="1" ht="24.15" customHeight="1">
      <c r="A172" s="41"/>
      <c r="B172" s="42"/>
      <c r="C172" s="250" t="s">
        <v>622</v>
      </c>
      <c r="D172" s="250" t="s">
        <v>200</v>
      </c>
      <c r="E172" s="251" t="s">
        <v>2313</v>
      </c>
      <c r="F172" s="252" t="s">
        <v>2314</v>
      </c>
      <c r="G172" s="253" t="s">
        <v>203</v>
      </c>
      <c r="H172" s="254">
        <v>121.978</v>
      </c>
      <c r="I172" s="255"/>
      <c r="J172" s="256">
        <f>ROUND(I172*H172,2)</f>
        <v>0</v>
      </c>
      <c r="K172" s="257"/>
      <c r="L172" s="44"/>
      <c r="M172" s="258" t="s">
        <v>1</v>
      </c>
      <c r="N172" s="259" t="s">
        <v>47</v>
      </c>
      <c r="O172" s="94"/>
      <c r="P172" s="260">
        <f>O172*H172</f>
        <v>0</v>
      </c>
      <c r="Q172" s="260">
        <v>0</v>
      </c>
      <c r="R172" s="260">
        <f>Q172*H172</f>
        <v>0</v>
      </c>
      <c r="S172" s="260">
        <v>0</v>
      </c>
      <c r="T172" s="26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2" t="s">
        <v>204</v>
      </c>
      <c r="AT172" s="262" t="s">
        <v>200</v>
      </c>
      <c r="AU172" s="262" t="s">
        <v>90</v>
      </c>
      <c r="AY172" s="18" t="s">
        <v>198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8" t="s">
        <v>90</v>
      </c>
      <c r="BK172" s="154">
        <f>ROUND(I172*H172,2)</f>
        <v>0</v>
      </c>
      <c r="BL172" s="18" t="s">
        <v>204</v>
      </c>
      <c r="BM172" s="262" t="s">
        <v>2315</v>
      </c>
    </row>
    <row r="173" spans="1:51" s="14" customFormat="1" ht="12">
      <c r="A173" s="14"/>
      <c r="B173" s="286"/>
      <c r="C173" s="287"/>
      <c r="D173" s="265" t="s">
        <v>206</v>
      </c>
      <c r="E173" s="288" t="s">
        <v>1</v>
      </c>
      <c r="F173" s="289" t="s">
        <v>2316</v>
      </c>
      <c r="G173" s="287"/>
      <c r="H173" s="288" t="s">
        <v>1</v>
      </c>
      <c r="I173" s="290"/>
      <c r="J173" s="287"/>
      <c r="K173" s="287"/>
      <c r="L173" s="291"/>
      <c r="M173" s="292"/>
      <c r="N173" s="293"/>
      <c r="O173" s="293"/>
      <c r="P173" s="293"/>
      <c r="Q173" s="293"/>
      <c r="R173" s="293"/>
      <c r="S173" s="293"/>
      <c r="T173" s="29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95" t="s">
        <v>206</v>
      </c>
      <c r="AU173" s="295" t="s">
        <v>90</v>
      </c>
      <c r="AV173" s="14" t="s">
        <v>90</v>
      </c>
      <c r="AW173" s="14" t="s">
        <v>35</v>
      </c>
      <c r="AX173" s="14" t="s">
        <v>82</v>
      </c>
      <c r="AY173" s="295" t="s">
        <v>198</v>
      </c>
    </row>
    <row r="174" spans="1:51" s="13" customFormat="1" ht="12">
      <c r="A174" s="13"/>
      <c r="B174" s="263"/>
      <c r="C174" s="264"/>
      <c r="D174" s="265" t="s">
        <v>206</v>
      </c>
      <c r="E174" s="266" t="s">
        <v>1</v>
      </c>
      <c r="F174" s="267" t="s">
        <v>2317</v>
      </c>
      <c r="G174" s="264"/>
      <c r="H174" s="268">
        <v>121.978</v>
      </c>
      <c r="I174" s="269"/>
      <c r="J174" s="264"/>
      <c r="K174" s="264"/>
      <c r="L174" s="270"/>
      <c r="M174" s="271"/>
      <c r="N174" s="272"/>
      <c r="O174" s="272"/>
      <c r="P174" s="272"/>
      <c r="Q174" s="272"/>
      <c r="R174" s="272"/>
      <c r="S174" s="272"/>
      <c r="T174" s="27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4" t="s">
        <v>206</v>
      </c>
      <c r="AU174" s="274" t="s">
        <v>90</v>
      </c>
      <c r="AV174" s="13" t="s">
        <v>92</v>
      </c>
      <c r="AW174" s="13" t="s">
        <v>35</v>
      </c>
      <c r="AX174" s="13" t="s">
        <v>90</v>
      </c>
      <c r="AY174" s="274" t="s">
        <v>198</v>
      </c>
    </row>
    <row r="175" spans="1:65" s="2" customFormat="1" ht="24.15" customHeight="1">
      <c r="A175" s="41"/>
      <c r="B175" s="42"/>
      <c r="C175" s="250" t="s">
        <v>609</v>
      </c>
      <c r="D175" s="250" t="s">
        <v>200</v>
      </c>
      <c r="E175" s="251" t="s">
        <v>2318</v>
      </c>
      <c r="F175" s="252" t="s">
        <v>2319</v>
      </c>
      <c r="G175" s="253" t="s">
        <v>203</v>
      </c>
      <c r="H175" s="254">
        <v>1632.918</v>
      </c>
      <c r="I175" s="255"/>
      <c r="J175" s="256">
        <f>ROUND(I175*H175,2)</f>
        <v>0</v>
      </c>
      <c r="K175" s="257"/>
      <c r="L175" s="44"/>
      <c r="M175" s="258" t="s">
        <v>1</v>
      </c>
      <c r="N175" s="259" t="s">
        <v>47</v>
      </c>
      <c r="O175" s="94"/>
      <c r="P175" s="260">
        <f>O175*H175</f>
        <v>0</v>
      </c>
      <c r="Q175" s="260">
        <v>0</v>
      </c>
      <c r="R175" s="260">
        <f>Q175*H175</f>
        <v>0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204</v>
      </c>
      <c r="AT175" s="262" t="s">
        <v>200</v>
      </c>
      <c r="AU175" s="262" t="s">
        <v>90</v>
      </c>
      <c r="AY175" s="18" t="s">
        <v>198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204</v>
      </c>
      <c r="BM175" s="262" t="s">
        <v>2320</v>
      </c>
    </row>
    <row r="176" spans="1:65" s="2" customFormat="1" ht="24.15" customHeight="1">
      <c r="A176" s="41"/>
      <c r="B176" s="42"/>
      <c r="C176" s="250" t="s">
        <v>1569</v>
      </c>
      <c r="D176" s="250" t="s">
        <v>200</v>
      </c>
      <c r="E176" s="251" t="s">
        <v>2321</v>
      </c>
      <c r="F176" s="252" t="s">
        <v>2322</v>
      </c>
      <c r="G176" s="253" t="s">
        <v>275</v>
      </c>
      <c r="H176" s="254">
        <v>59.066</v>
      </c>
      <c r="I176" s="255"/>
      <c r="J176" s="256">
        <f>ROUND(I176*H176,2)</f>
        <v>0</v>
      </c>
      <c r="K176" s="257"/>
      <c r="L176" s="44"/>
      <c r="M176" s="258" t="s">
        <v>1</v>
      </c>
      <c r="N176" s="259" t="s">
        <v>47</v>
      </c>
      <c r="O176" s="94"/>
      <c r="P176" s="260">
        <f>O176*H176</f>
        <v>0</v>
      </c>
      <c r="Q176" s="260">
        <v>1.04359</v>
      </c>
      <c r="R176" s="260">
        <f>Q176*H176</f>
        <v>61.64068694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204</v>
      </c>
      <c r="AT176" s="262" t="s">
        <v>200</v>
      </c>
      <c r="AU176" s="262" t="s">
        <v>90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204</v>
      </c>
      <c r="BM176" s="262" t="s">
        <v>2323</v>
      </c>
    </row>
    <row r="177" spans="1:51" s="13" customFormat="1" ht="12">
      <c r="A177" s="13"/>
      <c r="B177" s="263"/>
      <c r="C177" s="264"/>
      <c r="D177" s="265" t="s">
        <v>206</v>
      </c>
      <c r="E177" s="266" t="s">
        <v>1</v>
      </c>
      <c r="F177" s="267" t="s">
        <v>2324</v>
      </c>
      <c r="G177" s="264"/>
      <c r="H177" s="268">
        <v>48.636</v>
      </c>
      <c r="I177" s="269"/>
      <c r="J177" s="264"/>
      <c r="K177" s="264"/>
      <c r="L177" s="270"/>
      <c r="M177" s="271"/>
      <c r="N177" s="272"/>
      <c r="O177" s="272"/>
      <c r="P177" s="272"/>
      <c r="Q177" s="272"/>
      <c r="R177" s="272"/>
      <c r="S177" s="272"/>
      <c r="T177" s="27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4" t="s">
        <v>206</v>
      </c>
      <c r="AU177" s="274" t="s">
        <v>90</v>
      </c>
      <c r="AV177" s="13" t="s">
        <v>92</v>
      </c>
      <c r="AW177" s="13" t="s">
        <v>35</v>
      </c>
      <c r="AX177" s="13" t="s">
        <v>82</v>
      </c>
      <c r="AY177" s="274" t="s">
        <v>198</v>
      </c>
    </row>
    <row r="178" spans="1:51" s="13" customFormat="1" ht="12">
      <c r="A178" s="13"/>
      <c r="B178" s="263"/>
      <c r="C178" s="264"/>
      <c r="D178" s="265" t="s">
        <v>206</v>
      </c>
      <c r="E178" s="266" t="s">
        <v>1</v>
      </c>
      <c r="F178" s="267" t="s">
        <v>2325</v>
      </c>
      <c r="G178" s="264"/>
      <c r="H178" s="268">
        <v>10.43</v>
      </c>
      <c r="I178" s="269"/>
      <c r="J178" s="264"/>
      <c r="K178" s="264"/>
      <c r="L178" s="270"/>
      <c r="M178" s="271"/>
      <c r="N178" s="272"/>
      <c r="O178" s="272"/>
      <c r="P178" s="272"/>
      <c r="Q178" s="272"/>
      <c r="R178" s="272"/>
      <c r="S178" s="272"/>
      <c r="T178" s="27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4" t="s">
        <v>206</v>
      </c>
      <c r="AU178" s="274" t="s">
        <v>90</v>
      </c>
      <c r="AV178" s="13" t="s">
        <v>92</v>
      </c>
      <c r="AW178" s="13" t="s">
        <v>35</v>
      </c>
      <c r="AX178" s="13" t="s">
        <v>82</v>
      </c>
      <c r="AY178" s="274" t="s">
        <v>198</v>
      </c>
    </row>
    <row r="179" spans="1:51" s="15" customFormat="1" ht="12">
      <c r="A179" s="15"/>
      <c r="B179" s="296"/>
      <c r="C179" s="297"/>
      <c r="D179" s="265" t="s">
        <v>206</v>
      </c>
      <c r="E179" s="298" t="s">
        <v>1</v>
      </c>
      <c r="F179" s="299" t="s">
        <v>238</v>
      </c>
      <c r="G179" s="297"/>
      <c r="H179" s="300">
        <v>59.066</v>
      </c>
      <c r="I179" s="301"/>
      <c r="J179" s="297"/>
      <c r="K179" s="297"/>
      <c r="L179" s="302"/>
      <c r="M179" s="303"/>
      <c r="N179" s="304"/>
      <c r="O179" s="304"/>
      <c r="P179" s="304"/>
      <c r="Q179" s="304"/>
      <c r="R179" s="304"/>
      <c r="S179" s="304"/>
      <c r="T179" s="30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306" t="s">
        <v>206</v>
      </c>
      <c r="AU179" s="306" t="s">
        <v>90</v>
      </c>
      <c r="AV179" s="15" t="s">
        <v>204</v>
      </c>
      <c r="AW179" s="15" t="s">
        <v>35</v>
      </c>
      <c r="AX179" s="15" t="s">
        <v>90</v>
      </c>
      <c r="AY179" s="306" t="s">
        <v>198</v>
      </c>
    </row>
    <row r="180" spans="1:63" s="12" customFormat="1" ht="25.9" customHeight="1">
      <c r="A180" s="12"/>
      <c r="B180" s="236"/>
      <c r="C180" s="237"/>
      <c r="D180" s="238" t="s">
        <v>81</v>
      </c>
      <c r="E180" s="239" t="s">
        <v>421</v>
      </c>
      <c r="F180" s="239" t="s">
        <v>422</v>
      </c>
      <c r="G180" s="237"/>
      <c r="H180" s="237"/>
      <c r="I180" s="240"/>
      <c r="J180" s="241">
        <f>BK180</f>
        <v>0</v>
      </c>
      <c r="K180" s="237"/>
      <c r="L180" s="242"/>
      <c r="M180" s="243"/>
      <c r="N180" s="244"/>
      <c r="O180" s="244"/>
      <c r="P180" s="245">
        <f>P181+P194+P201+P209+P214</f>
        <v>0</v>
      </c>
      <c r="Q180" s="244"/>
      <c r="R180" s="245">
        <f>R181+R194+R201+R209+R214</f>
        <v>1001.00104</v>
      </c>
      <c r="S180" s="244"/>
      <c r="T180" s="246">
        <f>T181+T194+T201+T209+T214</f>
        <v>329.47110000000004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7" t="s">
        <v>90</v>
      </c>
      <c r="AT180" s="248" t="s">
        <v>81</v>
      </c>
      <c r="AU180" s="248" t="s">
        <v>82</v>
      </c>
      <c r="AY180" s="247" t="s">
        <v>198</v>
      </c>
      <c r="BK180" s="249">
        <f>BK181+BK194+BK201+BK209+BK214</f>
        <v>0</v>
      </c>
    </row>
    <row r="181" spans="1:63" s="12" customFormat="1" ht="22.8" customHeight="1">
      <c r="A181" s="12"/>
      <c r="B181" s="236"/>
      <c r="C181" s="237"/>
      <c r="D181" s="238" t="s">
        <v>81</v>
      </c>
      <c r="E181" s="318" t="s">
        <v>90</v>
      </c>
      <c r="F181" s="318" t="s">
        <v>423</v>
      </c>
      <c r="G181" s="237"/>
      <c r="H181" s="237"/>
      <c r="I181" s="240"/>
      <c r="J181" s="319">
        <f>BK181</f>
        <v>0</v>
      </c>
      <c r="K181" s="237"/>
      <c r="L181" s="242"/>
      <c r="M181" s="243"/>
      <c r="N181" s="244"/>
      <c r="O181" s="244"/>
      <c r="P181" s="245">
        <f>SUM(P182:P193)</f>
        <v>0</v>
      </c>
      <c r="Q181" s="244"/>
      <c r="R181" s="245">
        <f>SUM(R182:R193)</f>
        <v>1001</v>
      </c>
      <c r="S181" s="244"/>
      <c r="T181" s="246">
        <f>SUM(T182:T193)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47" t="s">
        <v>90</v>
      </c>
      <c r="AT181" s="248" t="s">
        <v>81</v>
      </c>
      <c r="AU181" s="248" t="s">
        <v>90</v>
      </c>
      <c r="AY181" s="247" t="s">
        <v>198</v>
      </c>
      <c r="BK181" s="249">
        <f>SUM(BK182:BK193)</f>
        <v>0</v>
      </c>
    </row>
    <row r="182" spans="1:65" s="2" customFormat="1" ht="33" customHeight="1">
      <c r="A182" s="41"/>
      <c r="B182" s="42"/>
      <c r="C182" s="250" t="s">
        <v>1890</v>
      </c>
      <c r="D182" s="250" t="s">
        <v>200</v>
      </c>
      <c r="E182" s="251" t="s">
        <v>435</v>
      </c>
      <c r="F182" s="252" t="s">
        <v>436</v>
      </c>
      <c r="G182" s="253" t="s">
        <v>260</v>
      </c>
      <c r="H182" s="254">
        <v>500.5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204</v>
      </c>
      <c r="AT182" s="262" t="s">
        <v>200</v>
      </c>
      <c r="AU182" s="262" t="s">
        <v>92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204</v>
      </c>
      <c r="BM182" s="262" t="s">
        <v>2326</v>
      </c>
    </row>
    <row r="183" spans="1:51" s="13" customFormat="1" ht="12">
      <c r="A183" s="13"/>
      <c r="B183" s="263"/>
      <c r="C183" s="264"/>
      <c r="D183" s="265" t="s">
        <v>206</v>
      </c>
      <c r="E183" s="266" t="s">
        <v>1</v>
      </c>
      <c r="F183" s="267" t="s">
        <v>2327</v>
      </c>
      <c r="G183" s="264"/>
      <c r="H183" s="268">
        <v>500.5</v>
      </c>
      <c r="I183" s="269"/>
      <c r="J183" s="264"/>
      <c r="K183" s="264"/>
      <c r="L183" s="270"/>
      <c r="M183" s="271"/>
      <c r="N183" s="272"/>
      <c r="O183" s="272"/>
      <c r="P183" s="272"/>
      <c r="Q183" s="272"/>
      <c r="R183" s="272"/>
      <c r="S183" s="272"/>
      <c r="T183" s="27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4" t="s">
        <v>206</v>
      </c>
      <c r="AU183" s="274" t="s">
        <v>92</v>
      </c>
      <c r="AV183" s="13" t="s">
        <v>92</v>
      </c>
      <c r="AW183" s="13" t="s">
        <v>35</v>
      </c>
      <c r="AX183" s="13" t="s">
        <v>90</v>
      </c>
      <c r="AY183" s="274" t="s">
        <v>198</v>
      </c>
    </row>
    <row r="184" spans="1:65" s="2" customFormat="1" ht="33" customHeight="1">
      <c r="A184" s="41"/>
      <c r="B184" s="42"/>
      <c r="C184" s="250" t="s">
        <v>548</v>
      </c>
      <c r="D184" s="250" t="s">
        <v>200</v>
      </c>
      <c r="E184" s="251" t="s">
        <v>440</v>
      </c>
      <c r="F184" s="252" t="s">
        <v>441</v>
      </c>
      <c r="G184" s="253" t="s">
        <v>260</v>
      </c>
      <c r="H184" s="254">
        <v>1101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204</v>
      </c>
      <c r="AT184" s="262" t="s">
        <v>200</v>
      </c>
      <c r="AU184" s="262" t="s">
        <v>92</v>
      </c>
      <c r="AY184" s="18" t="s">
        <v>198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204</v>
      </c>
      <c r="BM184" s="262" t="s">
        <v>2328</v>
      </c>
    </row>
    <row r="185" spans="1:51" s="13" customFormat="1" ht="12">
      <c r="A185" s="13"/>
      <c r="B185" s="263"/>
      <c r="C185" s="264"/>
      <c r="D185" s="265" t="s">
        <v>206</v>
      </c>
      <c r="E185" s="266" t="s">
        <v>1</v>
      </c>
      <c r="F185" s="267" t="s">
        <v>2329</v>
      </c>
      <c r="G185" s="264"/>
      <c r="H185" s="268">
        <v>1101</v>
      </c>
      <c r="I185" s="269"/>
      <c r="J185" s="264"/>
      <c r="K185" s="264"/>
      <c r="L185" s="270"/>
      <c r="M185" s="271"/>
      <c r="N185" s="272"/>
      <c r="O185" s="272"/>
      <c r="P185" s="272"/>
      <c r="Q185" s="272"/>
      <c r="R185" s="272"/>
      <c r="S185" s="272"/>
      <c r="T185" s="27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4" t="s">
        <v>206</v>
      </c>
      <c r="AU185" s="274" t="s">
        <v>92</v>
      </c>
      <c r="AV185" s="13" t="s">
        <v>92</v>
      </c>
      <c r="AW185" s="13" t="s">
        <v>35</v>
      </c>
      <c r="AX185" s="13" t="s">
        <v>90</v>
      </c>
      <c r="AY185" s="274" t="s">
        <v>198</v>
      </c>
    </row>
    <row r="186" spans="1:65" s="2" customFormat="1" ht="24.15" customHeight="1">
      <c r="A186" s="41"/>
      <c r="B186" s="42"/>
      <c r="C186" s="250" t="s">
        <v>594</v>
      </c>
      <c r="D186" s="250" t="s">
        <v>200</v>
      </c>
      <c r="E186" s="251" t="s">
        <v>2330</v>
      </c>
      <c r="F186" s="252" t="s">
        <v>2331</v>
      </c>
      <c r="G186" s="253" t="s">
        <v>260</v>
      </c>
      <c r="H186" s="254">
        <v>500.5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</v>
      </c>
      <c r="R186" s="260">
        <f>Q186*H186</f>
        <v>0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204</v>
      </c>
      <c r="AT186" s="262" t="s">
        <v>200</v>
      </c>
      <c r="AU186" s="262" t="s">
        <v>92</v>
      </c>
      <c r="AY186" s="18" t="s">
        <v>198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204</v>
      </c>
      <c r="BM186" s="262" t="s">
        <v>2332</v>
      </c>
    </row>
    <row r="187" spans="1:51" s="13" customFormat="1" ht="12">
      <c r="A187" s="13"/>
      <c r="B187" s="263"/>
      <c r="C187" s="264"/>
      <c r="D187" s="265" t="s">
        <v>206</v>
      </c>
      <c r="E187" s="266" t="s">
        <v>1</v>
      </c>
      <c r="F187" s="267" t="s">
        <v>2333</v>
      </c>
      <c r="G187" s="264"/>
      <c r="H187" s="268">
        <v>500.5</v>
      </c>
      <c r="I187" s="269"/>
      <c r="J187" s="264"/>
      <c r="K187" s="264"/>
      <c r="L187" s="270"/>
      <c r="M187" s="271"/>
      <c r="N187" s="272"/>
      <c r="O187" s="272"/>
      <c r="P187" s="272"/>
      <c r="Q187" s="272"/>
      <c r="R187" s="272"/>
      <c r="S187" s="272"/>
      <c r="T187" s="27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4" t="s">
        <v>206</v>
      </c>
      <c r="AU187" s="274" t="s">
        <v>92</v>
      </c>
      <c r="AV187" s="13" t="s">
        <v>92</v>
      </c>
      <c r="AW187" s="13" t="s">
        <v>35</v>
      </c>
      <c r="AX187" s="13" t="s">
        <v>90</v>
      </c>
      <c r="AY187" s="274" t="s">
        <v>198</v>
      </c>
    </row>
    <row r="188" spans="1:65" s="2" customFormat="1" ht="33" customHeight="1">
      <c r="A188" s="41"/>
      <c r="B188" s="42"/>
      <c r="C188" s="250" t="s">
        <v>557</v>
      </c>
      <c r="D188" s="250" t="s">
        <v>200</v>
      </c>
      <c r="E188" s="251" t="s">
        <v>445</v>
      </c>
      <c r="F188" s="252" t="s">
        <v>446</v>
      </c>
      <c r="G188" s="253" t="s">
        <v>275</v>
      </c>
      <c r="H188" s="254">
        <v>1001</v>
      </c>
      <c r="I188" s="255"/>
      <c r="J188" s="256">
        <f>ROUND(I188*H188,2)</f>
        <v>0</v>
      </c>
      <c r="K188" s="257"/>
      <c r="L188" s="44"/>
      <c r="M188" s="258" t="s">
        <v>1</v>
      </c>
      <c r="N188" s="259" t="s">
        <v>47</v>
      </c>
      <c r="O188" s="94"/>
      <c r="P188" s="260">
        <f>O188*H188</f>
        <v>0</v>
      </c>
      <c r="Q188" s="260">
        <v>0</v>
      </c>
      <c r="R188" s="260">
        <f>Q188*H188</f>
        <v>0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204</v>
      </c>
      <c r="AT188" s="262" t="s">
        <v>200</v>
      </c>
      <c r="AU188" s="262" t="s">
        <v>92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204</v>
      </c>
      <c r="BM188" s="262" t="s">
        <v>2334</v>
      </c>
    </row>
    <row r="189" spans="1:51" s="13" customFormat="1" ht="12">
      <c r="A189" s="13"/>
      <c r="B189" s="263"/>
      <c r="C189" s="264"/>
      <c r="D189" s="265" t="s">
        <v>206</v>
      </c>
      <c r="E189" s="266" t="s">
        <v>1</v>
      </c>
      <c r="F189" s="267" t="s">
        <v>2335</v>
      </c>
      <c r="G189" s="264"/>
      <c r="H189" s="268">
        <v>1001</v>
      </c>
      <c r="I189" s="269"/>
      <c r="J189" s="264"/>
      <c r="K189" s="264"/>
      <c r="L189" s="270"/>
      <c r="M189" s="271"/>
      <c r="N189" s="272"/>
      <c r="O189" s="272"/>
      <c r="P189" s="272"/>
      <c r="Q189" s="272"/>
      <c r="R189" s="272"/>
      <c r="S189" s="272"/>
      <c r="T189" s="27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4" t="s">
        <v>206</v>
      </c>
      <c r="AU189" s="274" t="s">
        <v>92</v>
      </c>
      <c r="AV189" s="13" t="s">
        <v>92</v>
      </c>
      <c r="AW189" s="13" t="s">
        <v>35</v>
      </c>
      <c r="AX189" s="13" t="s">
        <v>90</v>
      </c>
      <c r="AY189" s="274" t="s">
        <v>198</v>
      </c>
    </row>
    <row r="190" spans="1:65" s="2" customFormat="1" ht="16.5" customHeight="1">
      <c r="A190" s="41"/>
      <c r="B190" s="42"/>
      <c r="C190" s="250" t="s">
        <v>628</v>
      </c>
      <c r="D190" s="250" t="s">
        <v>200</v>
      </c>
      <c r="E190" s="251" t="s">
        <v>450</v>
      </c>
      <c r="F190" s="252" t="s">
        <v>451</v>
      </c>
      <c r="G190" s="253" t="s">
        <v>260</v>
      </c>
      <c r="H190" s="254">
        <v>500.5</v>
      </c>
      <c r="I190" s="255"/>
      <c r="J190" s="256">
        <f>ROUND(I190*H190,2)</f>
        <v>0</v>
      </c>
      <c r="K190" s="257"/>
      <c r="L190" s="44"/>
      <c r="M190" s="258" t="s">
        <v>1</v>
      </c>
      <c r="N190" s="259" t="s">
        <v>47</v>
      </c>
      <c r="O190" s="94"/>
      <c r="P190" s="260">
        <f>O190*H190</f>
        <v>0</v>
      </c>
      <c r="Q190" s="260">
        <v>0</v>
      </c>
      <c r="R190" s="260">
        <f>Q190*H190</f>
        <v>0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204</v>
      </c>
      <c r="AT190" s="262" t="s">
        <v>200</v>
      </c>
      <c r="AU190" s="262" t="s">
        <v>92</v>
      </c>
      <c r="AY190" s="18" t="s">
        <v>198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204</v>
      </c>
      <c r="BM190" s="262" t="s">
        <v>2336</v>
      </c>
    </row>
    <row r="191" spans="1:65" s="2" customFormat="1" ht="24.15" customHeight="1">
      <c r="A191" s="41"/>
      <c r="B191" s="42"/>
      <c r="C191" s="250" t="s">
        <v>633</v>
      </c>
      <c r="D191" s="250" t="s">
        <v>200</v>
      </c>
      <c r="E191" s="251" t="s">
        <v>454</v>
      </c>
      <c r="F191" s="252" t="s">
        <v>455</v>
      </c>
      <c r="G191" s="253" t="s">
        <v>260</v>
      </c>
      <c r="H191" s="254">
        <v>500.5</v>
      </c>
      <c r="I191" s="255"/>
      <c r="J191" s="256">
        <f>ROUND(I191*H191,2)</f>
        <v>0</v>
      </c>
      <c r="K191" s="257"/>
      <c r="L191" s="44"/>
      <c r="M191" s="258" t="s">
        <v>1</v>
      </c>
      <c r="N191" s="259" t="s">
        <v>47</v>
      </c>
      <c r="O191" s="94"/>
      <c r="P191" s="260">
        <f>O191*H191</f>
        <v>0</v>
      </c>
      <c r="Q191" s="260">
        <v>0</v>
      </c>
      <c r="R191" s="260">
        <f>Q191*H191</f>
        <v>0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204</v>
      </c>
      <c r="AT191" s="262" t="s">
        <v>200</v>
      </c>
      <c r="AU191" s="262" t="s">
        <v>92</v>
      </c>
      <c r="AY191" s="18" t="s">
        <v>198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204</v>
      </c>
      <c r="BM191" s="262" t="s">
        <v>2337</v>
      </c>
    </row>
    <row r="192" spans="1:65" s="2" customFormat="1" ht="16.5" customHeight="1">
      <c r="A192" s="41"/>
      <c r="B192" s="42"/>
      <c r="C192" s="275" t="s">
        <v>590</v>
      </c>
      <c r="D192" s="275" t="s">
        <v>210</v>
      </c>
      <c r="E192" s="276" t="s">
        <v>2338</v>
      </c>
      <c r="F192" s="277" t="s">
        <v>2339</v>
      </c>
      <c r="G192" s="278" t="s">
        <v>275</v>
      </c>
      <c r="H192" s="279">
        <v>1001</v>
      </c>
      <c r="I192" s="280"/>
      <c r="J192" s="281">
        <f>ROUND(I192*H192,2)</f>
        <v>0</v>
      </c>
      <c r="K192" s="282"/>
      <c r="L192" s="283"/>
      <c r="M192" s="284" t="s">
        <v>1</v>
      </c>
      <c r="N192" s="285" t="s">
        <v>47</v>
      </c>
      <c r="O192" s="94"/>
      <c r="P192" s="260">
        <f>O192*H192</f>
        <v>0</v>
      </c>
      <c r="Q192" s="260">
        <v>1</v>
      </c>
      <c r="R192" s="260">
        <f>Q192*H192</f>
        <v>1001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213</v>
      </c>
      <c r="AT192" s="262" t="s">
        <v>210</v>
      </c>
      <c r="AU192" s="262" t="s">
        <v>92</v>
      </c>
      <c r="AY192" s="18" t="s">
        <v>198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204</v>
      </c>
      <c r="BM192" s="262" t="s">
        <v>2340</v>
      </c>
    </row>
    <row r="193" spans="1:51" s="13" customFormat="1" ht="12">
      <c r="A193" s="13"/>
      <c r="B193" s="263"/>
      <c r="C193" s="264"/>
      <c r="D193" s="265" t="s">
        <v>206</v>
      </c>
      <c r="E193" s="266" t="s">
        <v>1</v>
      </c>
      <c r="F193" s="267" t="s">
        <v>2335</v>
      </c>
      <c r="G193" s="264"/>
      <c r="H193" s="268">
        <v>1001</v>
      </c>
      <c r="I193" s="269"/>
      <c r="J193" s="264"/>
      <c r="K193" s="264"/>
      <c r="L193" s="270"/>
      <c r="M193" s="271"/>
      <c r="N193" s="272"/>
      <c r="O193" s="272"/>
      <c r="P193" s="272"/>
      <c r="Q193" s="272"/>
      <c r="R193" s="272"/>
      <c r="S193" s="272"/>
      <c r="T193" s="27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4" t="s">
        <v>206</v>
      </c>
      <c r="AU193" s="274" t="s">
        <v>92</v>
      </c>
      <c r="AV193" s="13" t="s">
        <v>92</v>
      </c>
      <c r="AW193" s="13" t="s">
        <v>35</v>
      </c>
      <c r="AX193" s="13" t="s">
        <v>90</v>
      </c>
      <c r="AY193" s="274" t="s">
        <v>198</v>
      </c>
    </row>
    <row r="194" spans="1:63" s="12" customFormat="1" ht="22.8" customHeight="1">
      <c r="A194" s="12"/>
      <c r="B194" s="236"/>
      <c r="C194" s="237"/>
      <c r="D194" s="238" t="s">
        <v>81</v>
      </c>
      <c r="E194" s="318" t="s">
        <v>92</v>
      </c>
      <c r="F194" s="318" t="s">
        <v>197</v>
      </c>
      <c r="G194" s="237"/>
      <c r="H194" s="237"/>
      <c r="I194" s="240"/>
      <c r="J194" s="319">
        <f>BK194</f>
        <v>0</v>
      </c>
      <c r="K194" s="237"/>
      <c r="L194" s="242"/>
      <c r="M194" s="243"/>
      <c r="N194" s="244"/>
      <c r="O194" s="244"/>
      <c r="P194" s="245">
        <f>P195</f>
        <v>0</v>
      </c>
      <c r="Q194" s="244"/>
      <c r="R194" s="245">
        <f>R195</f>
        <v>0.00104</v>
      </c>
      <c r="S194" s="244"/>
      <c r="T194" s="246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47" t="s">
        <v>90</v>
      </c>
      <c r="AT194" s="248" t="s">
        <v>81</v>
      </c>
      <c r="AU194" s="248" t="s">
        <v>90</v>
      </c>
      <c r="AY194" s="247" t="s">
        <v>198</v>
      </c>
      <c r="BK194" s="249">
        <f>BK195</f>
        <v>0</v>
      </c>
    </row>
    <row r="195" spans="1:63" s="12" customFormat="1" ht="20.85" customHeight="1">
      <c r="A195" s="12"/>
      <c r="B195" s="236"/>
      <c r="C195" s="237"/>
      <c r="D195" s="238" t="s">
        <v>81</v>
      </c>
      <c r="E195" s="318" t="s">
        <v>453</v>
      </c>
      <c r="F195" s="318" t="s">
        <v>2341</v>
      </c>
      <c r="G195" s="237"/>
      <c r="H195" s="237"/>
      <c r="I195" s="240"/>
      <c r="J195" s="319">
        <f>BK195</f>
        <v>0</v>
      </c>
      <c r="K195" s="237"/>
      <c r="L195" s="242"/>
      <c r="M195" s="243"/>
      <c r="N195" s="244"/>
      <c r="O195" s="244"/>
      <c r="P195" s="245">
        <f>SUM(P196:P200)</f>
        <v>0</v>
      </c>
      <c r="Q195" s="244"/>
      <c r="R195" s="245">
        <f>SUM(R196:R200)</f>
        <v>0.00104</v>
      </c>
      <c r="S195" s="244"/>
      <c r="T195" s="246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7" t="s">
        <v>90</v>
      </c>
      <c r="AT195" s="248" t="s">
        <v>81</v>
      </c>
      <c r="AU195" s="248" t="s">
        <v>92</v>
      </c>
      <c r="AY195" s="247" t="s">
        <v>198</v>
      </c>
      <c r="BK195" s="249">
        <f>SUM(BK196:BK200)</f>
        <v>0</v>
      </c>
    </row>
    <row r="196" spans="1:65" s="2" customFormat="1" ht="24.15" customHeight="1">
      <c r="A196" s="41"/>
      <c r="B196" s="42"/>
      <c r="C196" s="250" t="s">
        <v>469</v>
      </c>
      <c r="D196" s="250" t="s">
        <v>200</v>
      </c>
      <c r="E196" s="251" t="s">
        <v>2342</v>
      </c>
      <c r="F196" s="252" t="s">
        <v>2343</v>
      </c>
      <c r="G196" s="253" t="s">
        <v>2344</v>
      </c>
      <c r="H196" s="254">
        <v>1</v>
      </c>
      <c r="I196" s="255"/>
      <c r="J196" s="256">
        <f>ROUND(I196*H196,2)</f>
        <v>0</v>
      </c>
      <c r="K196" s="257"/>
      <c r="L196" s="44"/>
      <c r="M196" s="258" t="s">
        <v>1</v>
      </c>
      <c r="N196" s="259" t="s">
        <v>47</v>
      </c>
      <c r="O196" s="94"/>
      <c r="P196" s="260">
        <f>O196*H196</f>
        <v>0</v>
      </c>
      <c r="Q196" s="260">
        <v>0.00104</v>
      </c>
      <c r="R196" s="260">
        <f>Q196*H196</f>
        <v>0.00104</v>
      </c>
      <c r="S196" s="260">
        <v>0</v>
      </c>
      <c r="T196" s="261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2" t="s">
        <v>204</v>
      </c>
      <c r="AT196" s="262" t="s">
        <v>200</v>
      </c>
      <c r="AU196" s="262" t="s">
        <v>281</v>
      </c>
      <c r="AY196" s="18" t="s">
        <v>198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8" t="s">
        <v>90</v>
      </c>
      <c r="BK196" s="154">
        <f>ROUND(I196*H196,2)</f>
        <v>0</v>
      </c>
      <c r="BL196" s="18" t="s">
        <v>204</v>
      </c>
      <c r="BM196" s="262" t="s">
        <v>2345</v>
      </c>
    </row>
    <row r="197" spans="1:65" s="2" customFormat="1" ht="16.5" customHeight="1">
      <c r="A197" s="41"/>
      <c r="B197" s="42"/>
      <c r="C197" s="250" t="s">
        <v>453</v>
      </c>
      <c r="D197" s="250" t="s">
        <v>200</v>
      </c>
      <c r="E197" s="251" t="s">
        <v>2346</v>
      </c>
      <c r="F197" s="252" t="s">
        <v>2347</v>
      </c>
      <c r="G197" s="253" t="s">
        <v>2344</v>
      </c>
      <c r="H197" s="254">
        <v>2</v>
      </c>
      <c r="I197" s="255"/>
      <c r="J197" s="256">
        <f>ROUND(I197*H197,2)</f>
        <v>0</v>
      </c>
      <c r="K197" s="257"/>
      <c r="L197" s="44"/>
      <c r="M197" s="258" t="s">
        <v>1</v>
      </c>
      <c r="N197" s="259" t="s">
        <v>47</v>
      </c>
      <c r="O197" s="94"/>
      <c r="P197" s="260">
        <f>O197*H197</f>
        <v>0</v>
      </c>
      <c r="Q197" s="260">
        <v>0</v>
      </c>
      <c r="R197" s="260">
        <f>Q197*H197</f>
        <v>0</v>
      </c>
      <c r="S197" s="260">
        <v>0</v>
      </c>
      <c r="T197" s="26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2" t="s">
        <v>204</v>
      </c>
      <c r="AT197" s="262" t="s">
        <v>200</v>
      </c>
      <c r="AU197" s="262" t="s">
        <v>281</v>
      </c>
      <c r="AY197" s="18" t="s">
        <v>198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8" t="s">
        <v>90</v>
      </c>
      <c r="BK197" s="154">
        <f>ROUND(I197*H197,2)</f>
        <v>0</v>
      </c>
      <c r="BL197" s="18" t="s">
        <v>204</v>
      </c>
      <c r="BM197" s="262" t="s">
        <v>2348</v>
      </c>
    </row>
    <row r="198" spans="1:65" s="2" customFormat="1" ht="16.5" customHeight="1">
      <c r="A198" s="41"/>
      <c r="B198" s="42"/>
      <c r="C198" s="250" t="s">
        <v>1867</v>
      </c>
      <c r="D198" s="250" t="s">
        <v>200</v>
      </c>
      <c r="E198" s="251" t="s">
        <v>2349</v>
      </c>
      <c r="F198" s="252" t="s">
        <v>2350</v>
      </c>
      <c r="G198" s="253" t="s">
        <v>877</v>
      </c>
      <c r="H198" s="254">
        <v>14</v>
      </c>
      <c r="I198" s="255"/>
      <c r="J198" s="256">
        <f>ROUND(I198*H198,2)</f>
        <v>0</v>
      </c>
      <c r="K198" s="257"/>
      <c r="L198" s="44"/>
      <c r="M198" s="258" t="s">
        <v>1</v>
      </c>
      <c r="N198" s="259" t="s">
        <v>47</v>
      </c>
      <c r="O198" s="94"/>
      <c r="P198" s="260">
        <f>O198*H198</f>
        <v>0</v>
      </c>
      <c r="Q198" s="260">
        <v>0</v>
      </c>
      <c r="R198" s="260">
        <f>Q198*H198</f>
        <v>0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204</v>
      </c>
      <c r="AT198" s="262" t="s">
        <v>200</v>
      </c>
      <c r="AU198" s="262" t="s">
        <v>281</v>
      </c>
      <c r="AY198" s="18" t="s">
        <v>198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204</v>
      </c>
      <c r="BM198" s="262" t="s">
        <v>2351</v>
      </c>
    </row>
    <row r="199" spans="1:65" s="2" customFormat="1" ht="16.5" customHeight="1">
      <c r="A199" s="41"/>
      <c r="B199" s="42"/>
      <c r="C199" s="250" t="s">
        <v>1871</v>
      </c>
      <c r="D199" s="250" t="s">
        <v>200</v>
      </c>
      <c r="E199" s="251" t="s">
        <v>2352</v>
      </c>
      <c r="F199" s="252" t="s">
        <v>2353</v>
      </c>
      <c r="G199" s="253" t="s">
        <v>2354</v>
      </c>
      <c r="H199" s="254">
        <v>32</v>
      </c>
      <c r="I199" s="255"/>
      <c r="J199" s="256">
        <f>ROUND(I199*H199,2)</f>
        <v>0</v>
      </c>
      <c r="K199" s="257"/>
      <c r="L199" s="44"/>
      <c r="M199" s="258" t="s">
        <v>1</v>
      </c>
      <c r="N199" s="259" t="s">
        <v>47</v>
      </c>
      <c r="O199" s="94"/>
      <c r="P199" s="260">
        <f>O199*H199</f>
        <v>0</v>
      </c>
      <c r="Q199" s="260">
        <v>0</v>
      </c>
      <c r="R199" s="260">
        <f>Q199*H199</f>
        <v>0</v>
      </c>
      <c r="S199" s="260">
        <v>0</v>
      </c>
      <c r="T199" s="261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2" t="s">
        <v>204</v>
      </c>
      <c r="AT199" s="262" t="s">
        <v>200</v>
      </c>
      <c r="AU199" s="262" t="s">
        <v>281</v>
      </c>
      <c r="AY199" s="18" t="s">
        <v>198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8" t="s">
        <v>90</v>
      </c>
      <c r="BK199" s="154">
        <f>ROUND(I199*H199,2)</f>
        <v>0</v>
      </c>
      <c r="BL199" s="18" t="s">
        <v>204</v>
      </c>
      <c r="BM199" s="262" t="s">
        <v>2355</v>
      </c>
    </row>
    <row r="200" spans="1:65" s="2" customFormat="1" ht="24.15" customHeight="1">
      <c r="A200" s="41"/>
      <c r="B200" s="42"/>
      <c r="C200" s="250" t="s">
        <v>788</v>
      </c>
      <c r="D200" s="250" t="s">
        <v>200</v>
      </c>
      <c r="E200" s="251" t="s">
        <v>2356</v>
      </c>
      <c r="F200" s="252" t="s">
        <v>2357</v>
      </c>
      <c r="G200" s="253" t="s">
        <v>2354</v>
      </c>
      <c r="H200" s="254">
        <v>10</v>
      </c>
      <c r="I200" s="255"/>
      <c r="J200" s="256">
        <f>ROUND(I200*H200,2)</f>
        <v>0</v>
      </c>
      <c r="K200" s="257"/>
      <c r="L200" s="44"/>
      <c r="M200" s="258" t="s">
        <v>1</v>
      </c>
      <c r="N200" s="259" t="s">
        <v>47</v>
      </c>
      <c r="O200" s="94"/>
      <c r="P200" s="260">
        <f>O200*H200</f>
        <v>0</v>
      </c>
      <c r="Q200" s="260">
        <v>0</v>
      </c>
      <c r="R200" s="260">
        <f>Q200*H200</f>
        <v>0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204</v>
      </c>
      <c r="AT200" s="262" t="s">
        <v>200</v>
      </c>
      <c r="AU200" s="262" t="s">
        <v>281</v>
      </c>
      <c r="AY200" s="18" t="s">
        <v>198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204</v>
      </c>
      <c r="BM200" s="262" t="s">
        <v>2358</v>
      </c>
    </row>
    <row r="201" spans="1:63" s="12" customFormat="1" ht="22.8" customHeight="1">
      <c r="A201" s="12"/>
      <c r="B201" s="236"/>
      <c r="C201" s="237"/>
      <c r="D201" s="238" t="s">
        <v>81</v>
      </c>
      <c r="E201" s="318" t="s">
        <v>380</v>
      </c>
      <c r="F201" s="318" t="s">
        <v>381</v>
      </c>
      <c r="G201" s="237"/>
      <c r="H201" s="237"/>
      <c r="I201" s="240"/>
      <c r="J201" s="319">
        <f>BK201</f>
        <v>0</v>
      </c>
      <c r="K201" s="237"/>
      <c r="L201" s="242"/>
      <c r="M201" s="243"/>
      <c r="N201" s="244"/>
      <c r="O201" s="244"/>
      <c r="P201" s="245">
        <f>SUM(P202:P208)</f>
        <v>0</v>
      </c>
      <c r="Q201" s="244"/>
      <c r="R201" s="245">
        <f>SUM(R202:R208)</f>
        <v>0</v>
      </c>
      <c r="S201" s="244"/>
      <c r="T201" s="246">
        <f>SUM(T202:T208)</f>
        <v>329.47110000000004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7" t="s">
        <v>90</v>
      </c>
      <c r="AT201" s="248" t="s">
        <v>81</v>
      </c>
      <c r="AU201" s="248" t="s">
        <v>90</v>
      </c>
      <c r="AY201" s="247" t="s">
        <v>198</v>
      </c>
      <c r="BK201" s="249">
        <f>SUM(BK202:BK208)</f>
        <v>0</v>
      </c>
    </row>
    <row r="202" spans="1:65" s="2" customFormat="1" ht="24.15" customHeight="1">
      <c r="A202" s="41"/>
      <c r="B202" s="42"/>
      <c r="C202" s="250" t="s">
        <v>1827</v>
      </c>
      <c r="D202" s="250" t="s">
        <v>200</v>
      </c>
      <c r="E202" s="251" t="s">
        <v>2359</v>
      </c>
      <c r="F202" s="252" t="s">
        <v>2360</v>
      </c>
      <c r="G202" s="253" t="s">
        <v>260</v>
      </c>
      <c r="H202" s="254">
        <v>136.71</v>
      </c>
      <c r="I202" s="255"/>
      <c r="J202" s="256">
        <f>ROUND(I202*H202,2)</f>
        <v>0</v>
      </c>
      <c r="K202" s="257"/>
      <c r="L202" s="44"/>
      <c r="M202" s="258" t="s">
        <v>1</v>
      </c>
      <c r="N202" s="259" t="s">
        <v>47</v>
      </c>
      <c r="O202" s="94"/>
      <c r="P202" s="260">
        <f>O202*H202</f>
        <v>0</v>
      </c>
      <c r="Q202" s="260">
        <v>0</v>
      </c>
      <c r="R202" s="260">
        <f>Q202*H202</f>
        <v>0</v>
      </c>
      <c r="S202" s="260">
        <v>2.41</v>
      </c>
      <c r="T202" s="261">
        <f>S202*H202</f>
        <v>329.47110000000004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204</v>
      </c>
      <c r="AT202" s="262" t="s">
        <v>200</v>
      </c>
      <c r="AU202" s="262" t="s">
        <v>92</v>
      </c>
      <c r="AY202" s="18" t="s">
        <v>198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204</v>
      </c>
      <c r="BM202" s="262" t="s">
        <v>2361</v>
      </c>
    </row>
    <row r="203" spans="1:51" s="14" customFormat="1" ht="12">
      <c r="A203" s="14"/>
      <c r="B203" s="286"/>
      <c r="C203" s="287"/>
      <c r="D203" s="265" t="s">
        <v>206</v>
      </c>
      <c r="E203" s="288" t="s">
        <v>1</v>
      </c>
      <c r="F203" s="289" t="s">
        <v>2362</v>
      </c>
      <c r="G203" s="287"/>
      <c r="H203" s="288" t="s">
        <v>1</v>
      </c>
      <c r="I203" s="290"/>
      <c r="J203" s="287"/>
      <c r="K203" s="287"/>
      <c r="L203" s="291"/>
      <c r="M203" s="292"/>
      <c r="N203" s="293"/>
      <c r="O203" s="293"/>
      <c r="P203" s="293"/>
      <c r="Q203" s="293"/>
      <c r="R203" s="293"/>
      <c r="S203" s="293"/>
      <c r="T203" s="29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95" t="s">
        <v>206</v>
      </c>
      <c r="AU203" s="295" t="s">
        <v>92</v>
      </c>
      <c r="AV203" s="14" t="s">
        <v>90</v>
      </c>
      <c r="AW203" s="14" t="s">
        <v>35</v>
      </c>
      <c r="AX203" s="14" t="s">
        <v>82</v>
      </c>
      <c r="AY203" s="295" t="s">
        <v>198</v>
      </c>
    </row>
    <row r="204" spans="1:51" s="13" customFormat="1" ht="12">
      <c r="A204" s="13"/>
      <c r="B204" s="263"/>
      <c r="C204" s="264"/>
      <c r="D204" s="265" t="s">
        <v>206</v>
      </c>
      <c r="E204" s="266" t="s">
        <v>1</v>
      </c>
      <c r="F204" s="267" t="s">
        <v>2363</v>
      </c>
      <c r="G204" s="264"/>
      <c r="H204" s="268">
        <v>42.488</v>
      </c>
      <c r="I204" s="269"/>
      <c r="J204" s="264"/>
      <c r="K204" s="264"/>
      <c r="L204" s="270"/>
      <c r="M204" s="271"/>
      <c r="N204" s="272"/>
      <c r="O204" s="272"/>
      <c r="P204" s="272"/>
      <c r="Q204" s="272"/>
      <c r="R204" s="272"/>
      <c r="S204" s="272"/>
      <c r="T204" s="27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4" t="s">
        <v>206</v>
      </c>
      <c r="AU204" s="274" t="s">
        <v>92</v>
      </c>
      <c r="AV204" s="13" t="s">
        <v>92</v>
      </c>
      <c r="AW204" s="13" t="s">
        <v>35</v>
      </c>
      <c r="AX204" s="13" t="s">
        <v>82</v>
      </c>
      <c r="AY204" s="274" t="s">
        <v>198</v>
      </c>
    </row>
    <row r="205" spans="1:51" s="13" customFormat="1" ht="12">
      <c r="A205" s="13"/>
      <c r="B205" s="263"/>
      <c r="C205" s="264"/>
      <c r="D205" s="265" t="s">
        <v>206</v>
      </c>
      <c r="E205" s="266" t="s">
        <v>1</v>
      </c>
      <c r="F205" s="267" t="s">
        <v>2364</v>
      </c>
      <c r="G205" s="264"/>
      <c r="H205" s="268">
        <v>33.242</v>
      </c>
      <c r="I205" s="269"/>
      <c r="J205" s="264"/>
      <c r="K205" s="264"/>
      <c r="L205" s="270"/>
      <c r="M205" s="271"/>
      <c r="N205" s="272"/>
      <c r="O205" s="272"/>
      <c r="P205" s="272"/>
      <c r="Q205" s="272"/>
      <c r="R205" s="272"/>
      <c r="S205" s="272"/>
      <c r="T205" s="27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4" t="s">
        <v>206</v>
      </c>
      <c r="AU205" s="274" t="s">
        <v>92</v>
      </c>
      <c r="AV205" s="13" t="s">
        <v>92</v>
      </c>
      <c r="AW205" s="13" t="s">
        <v>35</v>
      </c>
      <c r="AX205" s="13" t="s">
        <v>82</v>
      </c>
      <c r="AY205" s="274" t="s">
        <v>198</v>
      </c>
    </row>
    <row r="206" spans="1:51" s="13" customFormat="1" ht="12">
      <c r="A206" s="13"/>
      <c r="B206" s="263"/>
      <c r="C206" s="264"/>
      <c r="D206" s="265" t="s">
        <v>206</v>
      </c>
      <c r="E206" s="266" t="s">
        <v>1</v>
      </c>
      <c r="F206" s="267" t="s">
        <v>2365</v>
      </c>
      <c r="G206" s="264"/>
      <c r="H206" s="268">
        <v>27.38</v>
      </c>
      <c r="I206" s="269"/>
      <c r="J206" s="264"/>
      <c r="K206" s="264"/>
      <c r="L206" s="270"/>
      <c r="M206" s="271"/>
      <c r="N206" s="272"/>
      <c r="O206" s="272"/>
      <c r="P206" s="272"/>
      <c r="Q206" s="272"/>
      <c r="R206" s="272"/>
      <c r="S206" s="272"/>
      <c r="T206" s="27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4" t="s">
        <v>206</v>
      </c>
      <c r="AU206" s="274" t="s">
        <v>92</v>
      </c>
      <c r="AV206" s="13" t="s">
        <v>92</v>
      </c>
      <c r="AW206" s="13" t="s">
        <v>35</v>
      </c>
      <c r="AX206" s="13" t="s">
        <v>82</v>
      </c>
      <c r="AY206" s="274" t="s">
        <v>198</v>
      </c>
    </row>
    <row r="207" spans="1:51" s="13" customFormat="1" ht="12">
      <c r="A207" s="13"/>
      <c r="B207" s="263"/>
      <c r="C207" s="264"/>
      <c r="D207" s="265" t="s">
        <v>206</v>
      </c>
      <c r="E207" s="266" t="s">
        <v>1</v>
      </c>
      <c r="F207" s="267" t="s">
        <v>2366</v>
      </c>
      <c r="G207" s="264"/>
      <c r="H207" s="268">
        <v>33.6</v>
      </c>
      <c r="I207" s="269"/>
      <c r="J207" s="264"/>
      <c r="K207" s="264"/>
      <c r="L207" s="270"/>
      <c r="M207" s="271"/>
      <c r="N207" s="272"/>
      <c r="O207" s="272"/>
      <c r="P207" s="272"/>
      <c r="Q207" s="272"/>
      <c r="R207" s="272"/>
      <c r="S207" s="272"/>
      <c r="T207" s="27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4" t="s">
        <v>206</v>
      </c>
      <c r="AU207" s="274" t="s">
        <v>92</v>
      </c>
      <c r="AV207" s="13" t="s">
        <v>92</v>
      </c>
      <c r="AW207" s="13" t="s">
        <v>35</v>
      </c>
      <c r="AX207" s="13" t="s">
        <v>82</v>
      </c>
      <c r="AY207" s="274" t="s">
        <v>198</v>
      </c>
    </row>
    <row r="208" spans="1:51" s="15" customFormat="1" ht="12">
      <c r="A208" s="15"/>
      <c r="B208" s="296"/>
      <c r="C208" s="297"/>
      <c r="D208" s="265" t="s">
        <v>206</v>
      </c>
      <c r="E208" s="298" t="s">
        <v>1</v>
      </c>
      <c r="F208" s="299" t="s">
        <v>238</v>
      </c>
      <c r="G208" s="297"/>
      <c r="H208" s="300">
        <v>136.70999999999998</v>
      </c>
      <c r="I208" s="301"/>
      <c r="J208" s="297"/>
      <c r="K208" s="297"/>
      <c r="L208" s="302"/>
      <c r="M208" s="303"/>
      <c r="N208" s="304"/>
      <c r="O208" s="304"/>
      <c r="P208" s="304"/>
      <c r="Q208" s="304"/>
      <c r="R208" s="304"/>
      <c r="S208" s="304"/>
      <c r="T208" s="30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306" t="s">
        <v>206</v>
      </c>
      <c r="AU208" s="306" t="s">
        <v>92</v>
      </c>
      <c r="AV208" s="15" t="s">
        <v>204</v>
      </c>
      <c r="AW208" s="15" t="s">
        <v>35</v>
      </c>
      <c r="AX208" s="15" t="s">
        <v>90</v>
      </c>
      <c r="AY208" s="306" t="s">
        <v>198</v>
      </c>
    </row>
    <row r="209" spans="1:63" s="12" customFormat="1" ht="22.8" customHeight="1">
      <c r="A209" s="12"/>
      <c r="B209" s="236"/>
      <c r="C209" s="237"/>
      <c r="D209" s="238" t="s">
        <v>81</v>
      </c>
      <c r="E209" s="318" t="s">
        <v>2367</v>
      </c>
      <c r="F209" s="318" t="s">
        <v>2368</v>
      </c>
      <c r="G209" s="237"/>
      <c r="H209" s="237"/>
      <c r="I209" s="240"/>
      <c r="J209" s="319">
        <f>BK209</f>
        <v>0</v>
      </c>
      <c r="K209" s="237"/>
      <c r="L209" s="242"/>
      <c r="M209" s="243"/>
      <c r="N209" s="244"/>
      <c r="O209" s="244"/>
      <c r="P209" s="245">
        <f>SUM(P210:P213)</f>
        <v>0</v>
      </c>
      <c r="Q209" s="244"/>
      <c r="R209" s="245">
        <f>SUM(R210:R213)</f>
        <v>0</v>
      </c>
      <c r="S209" s="244"/>
      <c r="T209" s="246">
        <f>SUM(T210:T213)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7" t="s">
        <v>90</v>
      </c>
      <c r="AT209" s="248" t="s">
        <v>81</v>
      </c>
      <c r="AU209" s="248" t="s">
        <v>90</v>
      </c>
      <c r="AY209" s="247" t="s">
        <v>198</v>
      </c>
      <c r="BK209" s="249">
        <f>SUM(BK210:BK213)</f>
        <v>0</v>
      </c>
    </row>
    <row r="210" spans="1:65" s="2" customFormat="1" ht="16.5" customHeight="1">
      <c r="A210" s="41"/>
      <c r="B210" s="42"/>
      <c r="C210" s="250" t="s">
        <v>1831</v>
      </c>
      <c r="D210" s="250" t="s">
        <v>200</v>
      </c>
      <c r="E210" s="251" t="s">
        <v>2369</v>
      </c>
      <c r="F210" s="252" t="s">
        <v>2370</v>
      </c>
      <c r="G210" s="253" t="s">
        <v>275</v>
      </c>
      <c r="H210" s="254">
        <v>330.836</v>
      </c>
      <c r="I210" s="255"/>
      <c r="J210" s="256">
        <f>ROUND(I210*H210,2)</f>
        <v>0</v>
      </c>
      <c r="K210" s="257"/>
      <c r="L210" s="44"/>
      <c r="M210" s="258" t="s">
        <v>1</v>
      </c>
      <c r="N210" s="259" t="s">
        <v>47</v>
      </c>
      <c r="O210" s="94"/>
      <c r="P210" s="260">
        <f>O210*H210</f>
        <v>0</v>
      </c>
      <c r="Q210" s="260">
        <v>0</v>
      </c>
      <c r="R210" s="260">
        <f>Q210*H210</f>
        <v>0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204</v>
      </c>
      <c r="AT210" s="262" t="s">
        <v>200</v>
      </c>
      <c r="AU210" s="262" t="s">
        <v>92</v>
      </c>
      <c r="AY210" s="18" t="s">
        <v>198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204</v>
      </c>
      <c r="BM210" s="262" t="s">
        <v>2371</v>
      </c>
    </row>
    <row r="211" spans="1:65" s="2" customFormat="1" ht="24.15" customHeight="1">
      <c r="A211" s="41"/>
      <c r="B211" s="42"/>
      <c r="C211" s="250" t="s">
        <v>7</v>
      </c>
      <c r="D211" s="250" t="s">
        <v>200</v>
      </c>
      <c r="E211" s="251" t="s">
        <v>2372</v>
      </c>
      <c r="F211" s="252" t="s">
        <v>2373</v>
      </c>
      <c r="G211" s="253" t="s">
        <v>275</v>
      </c>
      <c r="H211" s="254">
        <v>330.836</v>
      </c>
      <c r="I211" s="255"/>
      <c r="J211" s="256">
        <f>ROUND(I211*H211,2)</f>
        <v>0</v>
      </c>
      <c r="K211" s="257"/>
      <c r="L211" s="44"/>
      <c r="M211" s="258" t="s">
        <v>1</v>
      </c>
      <c r="N211" s="259" t="s">
        <v>47</v>
      </c>
      <c r="O211" s="94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2" t="s">
        <v>204</v>
      </c>
      <c r="AT211" s="262" t="s">
        <v>200</v>
      </c>
      <c r="AU211" s="262" t="s">
        <v>92</v>
      </c>
      <c r="AY211" s="18" t="s">
        <v>198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8" t="s">
        <v>90</v>
      </c>
      <c r="BK211" s="154">
        <f>ROUND(I211*H211,2)</f>
        <v>0</v>
      </c>
      <c r="BL211" s="18" t="s">
        <v>204</v>
      </c>
      <c r="BM211" s="262" t="s">
        <v>2374</v>
      </c>
    </row>
    <row r="212" spans="1:65" s="2" customFormat="1" ht="24.15" customHeight="1">
      <c r="A212" s="41"/>
      <c r="B212" s="42"/>
      <c r="C212" s="250" t="s">
        <v>1838</v>
      </c>
      <c r="D212" s="250" t="s">
        <v>200</v>
      </c>
      <c r="E212" s="251" t="s">
        <v>2375</v>
      </c>
      <c r="F212" s="252" t="s">
        <v>2376</v>
      </c>
      <c r="G212" s="253" t="s">
        <v>275</v>
      </c>
      <c r="H212" s="254">
        <v>330.836</v>
      </c>
      <c r="I212" s="255"/>
      <c r="J212" s="256">
        <f>ROUND(I212*H212,2)</f>
        <v>0</v>
      </c>
      <c r="K212" s="257"/>
      <c r="L212" s="44"/>
      <c r="M212" s="258" t="s">
        <v>1</v>
      </c>
      <c r="N212" s="259" t="s">
        <v>47</v>
      </c>
      <c r="O212" s="94"/>
      <c r="P212" s="260">
        <f>O212*H212</f>
        <v>0</v>
      </c>
      <c r="Q212" s="260">
        <v>0</v>
      </c>
      <c r="R212" s="260">
        <f>Q212*H212</f>
        <v>0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204</v>
      </c>
      <c r="AT212" s="262" t="s">
        <v>200</v>
      </c>
      <c r="AU212" s="262" t="s">
        <v>92</v>
      </c>
      <c r="AY212" s="18" t="s">
        <v>198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204</v>
      </c>
      <c r="BM212" s="262" t="s">
        <v>2377</v>
      </c>
    </row>
    <row r="213" spans="1:65" s="2" customFormat="1" ht="16.5" customHeight="1">
      <c r="A213" s="41"/>
      <c r="B213" s="42"/>
      <c r="C213" s="250" t="s">
        <v>1847</v>
      </c>
      <c r="D213" s="250" t="s">
        <v>200</v>
      </c>
      <c r="E213" s="251" t="s">
        <v>2378</v>
      </c>
      <c r="F213" s="252" t="s">
        <v>2379</v>
      </c>
      <c r="G213" s="253" t="s">
        <v>275</v>
      </c>
      <c r="H213" s="254">
        <v>330.836</v>
      </c>
      <c r="I213" s="255"/>
      <c r="J213" s="256">
        <f>ROUND(I213*H213,2)</f>
        <v>0</v>
      </c>
      <c r="K213" s="257"/>
      <c r="L213" s="44"/>
      <c r="M213" s="258" t="s">
        <v>1</v>
      </c>
      <c r="N213" s="259" t="s">
        <v>47</v>
      </c>
      <c r="O213" s="94"/>
      <c r="P213" s="260">
        <f>O213*H213</f>
        <v>0</v>
      </c>
      <c r="Q213" s="260">
        <v>0</v>
      </c>
      <c r="R213" s="260">
        <f>Q213*H213</f>
        <v>0</v>
      </c>
      <c r="S213" s="260">
        <v>0</v>
      </c>
      <c r="T213" s="26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2" t="s">
        <v>204</v>
      </c>
      <c r="AT213" s="262" t="s">
        <v>200</v>
      </c>
      <c r="AU213" s="262" t="s">
        <v>92</v>
      </c>
      <c r="AY213" s="18" t="s">
        <v>198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90</v>
      </c>
      <c r="BK213" s="154">
        <f>ROUND(I213*H213,2)</f>
        <v>0</v>
      </c>
      <c r="BL213" s="18" t="s">
        <v>204</v>
      </c>
      <c r="BM213" s="262" t="s">
        <v>2380</v>
      </c>
    </row>
    <row r="214" spans="1:63" s="12" customFormat="1" ht="22.8" customHeight="1">
      <c r="A214" s="12"/>
      <c r="B214" s="236"/>
      <c r="C214" s="237"/>
      <c r="D214" s="238" t="s">
        <v>81</v>
      </c>
      <c r="E214" s="318" t="s">
        <v>770</v>
      </c>
      <c r="F214" s="318" t="s">
        <v>771</v>
      </c>
      <c r="G214" s="237"/>
      <c r="H214" s="237"/>
      <c r="I214" s="240"/>
      <c r="J214" s="319">
        <f>BK214</f>
        <v>0</v>
      </c>
      <c r="K214" s="237"/>
      <c r="L214" s="242"/>
      <c r="M214" s="243"/>
      <c r="N214" s="244"/>
      <c r="O214" s="244"/>
      <c r="P214" s="245">
        <f>P215</f>
        <v>0</v>
      </c>
      <c r="Q214" s="244"/>
      <c r="R214" s="245">
        <f>R215</f>
        <v>0</v>
      </c>
      <c r="S214" s="244"/>
      <c r="T214" s="246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47" t="s">
        <v>90</v>
      </c>
      <c r="AT214" s="248" t="s">
        <v>81</v>
      </c>
      <c r="AU214" s="248" t="s">
        <v>90</v>
      </c>
      <c r="AY214" s="247" t="s">
        <v>198</v>
      </c>
      <c r="BK214" s="249">
        <f>BK215</f>
        <v>0</v>
      </c>
    </row>
    <row r="215" spans="1:65" s="2" customFormat="1" ht="24.15" customHeight="1">
      <c r="A215" s="41"/>
      <c r="B215" s="42"/>
      <c r="C215" s="250" t="s">
        <v>1878</v>
      </c>
      <c r="D215" s="250" t="s">
        <v>200</v>
      </c>
      <c r="E215" s="251" t="s">
        <v>2381</v>
      </c>
      <c r="F215" s="252" t="s">
        <v>2382</v>
      </c>
      <c r="G215" s="253" t="s">
        <v>275</v>
      </c>
      <c r="H215" s="254">
        <v>1117.311</v>
      </c>
      <c r="I215" s="255"/>
      <c r="J215" s="256">
        <f>ROUND(I215*H215,2)</f>
        <v>0</v>
      </c>
      <c r="K215" s="257"/>
      <c r="L215" s="44"/>
      <c r="M215" s="258" t="s">
        <v>1</v>
      </c>
      <c r="N215" s="259" t="s">
        <v>47</v>
      </c>
      <c r="O215" s="94"/>
      <c r="P215" s="260">
        <f>O215*H215</f>
        <v>0</v>
      </c>
      <c r="Q215" s="260">
        <v>0</v>
      </c>
      <c r="R215" s="260">
        <f>Q215*H215</f>
        <v>0</v>
      </c>
      <c r="S215" s="260">
        <v>0</v>
      </c>
      <c r="T215" s="26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2" t="s">
        <v>204</v>
      </c>
      <c r="AT215" s="262" t="s">
        <v>200</v>
      </c>
      <c r="AU215" s="262" t="s">
        <v>92</v>
      </c>
      <c r="AY215" s="18" t="s">
        <v>198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8" t="s">
        <v>90</v>
      </c>
      <c r="BK215" s="154">
        <f>ROUND(I215*H215,2)</f>
        <v>0</v>
      </c>
      <c r="BL215" s="18" t="s">
        <v>204</v>
      </c>
      <c r="BM215" s="262" t="s">
        <v>2383</v>
      </c>
    </row>
    <row r="216" spans="1:63" s="12" customFormat="1" ht="25.9" customHeight="1">
      <c r="A216" s="12"/>
      <c r="B216" s="236"/>
      <c r="C216" s="237"/>
      <c r="D216" s="238" t="s">
        <v>81</v>
      </c>
      <c r="E216" s="239" t="s">
        <v>963</v>
      </c>
      <c r="F216" s="239" t="s">
        <v>964</v>
      </c>
      <c r="G216" s="237"/>
      <c r="H216" s="237"/>
      <c r="I216" s="240"/>
      <c r="J216" s="241">
        <f>BK216</f>
        <v>0</v>
      </c>
      <c r="K216" s="237"/>
      <c r="L216" s="242"/>
      <c r="M216" s="243"/>
      <c r="N216" s="244"/>
      <c r="O216" s="244"/>
      <c r="P216" s="245">
        <f>P217+P232</f>
        <v>0</v>
      </c>
      <c r="Q216" s="244"/>
      <c r="R216" s="245">
        <f>R217+R232</f>
        <v>0.31336982</v>
      </c>
      <c r="S216" s="244"/>
      <c r="T216" s="246">
        <f>T217+T232</f>
        <v>1.3650000000000002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47" t="s">
        <v>92</v>
      </c>
      <c r="AT216" s="248" t="s">
        <v>81</v>
      </c>
      <c r="AU216" s="248" t="s">
        <v>82</v>
      </c>
      <c r="AY216" s="247" t="s">
        <v>198</v>
      </c>
      <c r="BK216" s="249">
        <f>BK217+BK232</f>
        <v>0</v>
      </c>
    </row>
    <row r="217" spans="1:63" s="12" customFormat="1" ht="22.8" customHeight="1">
      <c r="A217" s="12"/>
      <c r="B217" s="236"/>
      <c r="C217" s="237"/>
      <c r="D217" s="238" t="s">
        <v>81</v>
      </c>
      <c r="E217" s="318" t="s">
        <v>965</v>
      </c>
      <c r="F217" s="318" t="s">
        <v>966</v>
      </c>
      <c r="G217" s="237"/>
      <c r="H217" s="237"/>
      <c r="I217" s="240"/>
      <c r="J217" s="319">
        <f>BK217</f>
        <v>0</v>
      </c>
      <c r="K217" s="237"/>
      <c r="L217" s="242"/>
      <c r="M217" s="243"/>
      <c r="N217" s="244"/>
      <c r="O217" s="244"/>
      <c r="P217" s="245">
        <f>SUM(P218:P231)</f>
        <v>0</v>
      </c>
      <c r="Q217" s="244"/>
      <c r="R217" s="245">
        <f>SUM(R218:R231)</f>
        <v>0.29194982</v>
      </c>
      <c r="S217" s="244"/>
      <c r="T217" s="246">
        <f>SUM(T218:T231)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47" t="s">
        <v>92</v>
      </c>
      <c r="AT217" s="248" t="s">
        <v>81</v>
      </c>
      <c r="AU217" s="248" t="s">
        <v>90</v>
      </c>
      <c r="AY217" s="247" t="s">
        <v>198</v>
      </c>
      <c r="BK217" s="249">
        <f>SUM(BK218:BK231)</f>
        <v>0</v>
      </c>
    </row>
    <row r="218" spans="1:65" s="2" customFormat="1" ht="24.15" customHeight="1">
      <c r="A218" s="41"/>
      <c r="B218" s="42"/>
      <c r="C218" s="250" t="s">
        <v>373</v>
      </c>
      <c r="D218" s="250" t="s">
        <v>200</v>
      </c>
      <c r="E218" s="251" t="s">
        <v>2384</v>
      </c>
      <c r="F218" s="252" t="s">
        <v>2385</v>
      </c>
      <c r="G218" s="253" t="s">
        <v>203</v>
      </c>
      <c r="H218" s="254">
        <v>448.808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4E-05</v>
      </c>
      <c r="R218" s="260">
        <f>Q218*H218</f>
        <v>0.01795232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373</v>
      </c>
      <c r="AT218" s="262" t="s">
        <v>200</v>
      </c>
      <c r="AU218" s="262" t="s">
        <v>92</v>
      </c>
      <c r="AY218" s="18" t="s">
        <v>198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373</v>
      </c>
      <c r="BM218" s="262" t="s">
        <v>2386</v>
      </c>
    </row>
    <row r="219" spans="1:51" s="14" customFormat="1" ht="12">
      <c r="A219" s="14"/>
      <c r="B219" s="286"/>
      <c r="C219" s="287"/>
      <c r="D219" s="265" t="s">
        <v>206</v>
      </c>
      <c r="E219" s="288" t="s">
        <v>1</v>
      </c>
      <c r="F219" s="289" t="s">
        <v>2292</v>
      </c>
      <c r="G219" s="287"/>
      <c r="H219" s="288" t="s">
        <v>1</v>
      </c>
      <c r="I219" s="290"/>
      <c r="J219" s="287"/>
      <c r="K219" s="287"/>
      <c r="L219" s="291"/>
      <c r="M219" s="292"/>
      <c r="N219" s="293"/>
      <c r="O219" s="293"/>
      <c r="P219" s="293"/>
      <c r="Q219" s="293"/>
      <c r="R219" s="293"/>
      <c r="S219" s="293"/>
      <c r="T219" s="29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95" t="s">
        <v>206</v>
      </c>
      <c r="AU219" s="295" t="s">
        <v>92</v>
      </c>
      <c r="AV219" s="14" t="s">
        <v>90</v>
      </c>
      <c r="AW219" s="14" t="s">
        <v>35</v>
      </c>
      <c r="AX219" s="14" t="s">
        <v>82</v>
      </c>
      <c r="AY219" s="295" t="s">
        <v>198</v>
      </c>
    </row>
    <row r="220" spans="1:51" s="13" customFormat="1" ht="12">
      <c r="A220" s="13"/>
      <c r="B220" s="263"/>
      <c r="C220" s="264"/>
      <c r="D220" s="265" t="s">
        <v>206</v>
      </c>
      <c r="E220" s="266" t="s">
        <v>1</v>
      </c>
      <c r="F220" s="267" t="s">
        <v>2387</v>
      </c>
      <c r="G220" s="264"/>
      <c r="H220" s="268">
        <v>130.272</v>
      </c>
      <c r="I220" s="269"/>
      <c r="J220" s="264"/>
      <c r="K220" s="264"/>
      <c r="L220" s="270"/>
      <c r="M220" s="271"/>
      <c r="N220" s="272"/>
      <c r="O220" s="272"/>
      <c r="P220" s="272"/>
      <c r="Q220" s="272"/>
      <c r="R220" s="272"/>
      <c r="S220" s="272"/>
      <c r="T220" s="27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4" t="s">
        <v>206</v>
      </c>
      <c r="AU220" s="274" t="s">
        <v>92</v>
      </c>
      <c r="AV220" s="13" t="s">
        <v>92</v>
      </c>
      <c r="AW220" s="13" t="s">
        <v>35</v>
      </c>
      <c r="AX220" s="13" t="s">
        <v>82</v>
      </c>
      <c r="AY220" s="274" t="s">
        <v>198</v>
      </c>
    </row>
    <row r="221" spans="1:51" s="14" customFormat="1" ht="12">
      <c r="A221" s="14"/>
      <c r="B221" s="286"/>
      <c r="C221" s="287"/>
      <c r="D221" s="265" t="s">
        <v>206</v>
      </c>
      <c r="E221" s="288" t="s">
        <v>1</v>
      </c>
      <c r="F221" s="289" t="s">
        <v>2294</v>
      </c>
      <c r="G221" s="287"/>
      <c r="H221" s="288" t="s">
        <v>1</v>
      </c>
      <c r="I221" s="290"/>
      <c r="J221" s="287"/>
      <c r="K221" s="287"/>
      <c r="L221" s="291"/>
      <c r="M221" s="292"/>
      <c r="N221" s="293"/>
      <c r="O221" s="293"/>
      <c r="P221" s="293"/>
      <c r="Q221" s="293"/>
      <c r="R221" s="293"/>
      <c r="S221" s="293"/>
      <c r="T221" s="29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95" t="s">
        <v>206</v>
      </c>
      <c r="AU221" s="295" t="s">
        <v>92</v>
      </c>
      <c r="AV221" s="14" t="s">
        <v>90</v>
      </c>
      <c r="AW221" s="14" t="s">
        <v>35</v>
      </c>
      <c r="AX221" s="14" t="s">
        <v>82</v>
      </c>
      <c r="AY221" s="295" t="s">
        <v>198</v>
      </c>
    </row>
    <row r="222" spans="1:51" s="13" customFormat="1" ht="12">
      <c r="A222" s="13"/>
      <c r="B222" s="263"/>
      <c r="C222" s="264"/>
      <c r="D222" s="265" t="s">
        <v>206</v>
      </c>
      <c r="E222" s="266" t="s">
        <v>1</v>
      </c>
      <c r="F222" s="267" t="s">
        <v>2388</v>
      </c>
      <c r="G222" s="264"/>
      <c r="H222" s="268">
        <v>248.556</v>
      </c>
      <c r="I222" s="269"/>
      <c r="J222" s="264"/>
      <c r="K222" s="264"/>
      <c r="L222" s="270"/>
      <c r="M222" s="271"/>
      <c r="N222" s="272"/>
      <c r="O222" s="272"/>
      <c r="P222" s="272"/>
      <c r="Q222" s="272"/>
      <c r="R222" s="272"/>
      <c r="S222" s="272"/>
      <c r="T222" s="27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4" t="s">
        <v>206</v>
      </c>
      <c r="AU222" s="274" t="s">
        <v>92</v>
      </c>
      <c r="AV222" s="13" t="s">
        <v>92</v>
      </c>
      <c r="AW222" s="13" t="s">
        <v>35</v>
      </c>
      <c r="AX222" s="13" t="s">
        <v>82</v>
      </c>
      <c r="AY222" s="274" t="s">
        <v>198</v>
      </c>
    </row>
    <row r="223" spans="1:51" s="14" customFormat="1" ht="12">
      <c r="A223" s="14"/>
      <c r="B223" s="286"/>
      <c r="C223" s="287"/>
      <c r="D223" s="265" t="s">
        <v>206</v>
      </c>
      <c r="E223" s="288" t="s">
        <v>1</v>
      </c>
      <c r="F223" s="289" t="s">
        <v>2298</v>
      </c>
      <c r="G223" s="287"/>
      <c r="H223" s="288" t="s">
        <v>1</v>
      </c>
      <c r="I223" s="290"/>
      <c r="J223" s="287"/>
      <c r="K223" s="287"/>
      <c r="L223" s="291"/>
      <c r="M223" s="292"/>
      <c r="N223" s="293"/>
      <c r="O223" s="293"/>
      <c r="P223" s="293"/>
      <c r="Q223" s="293"/>
      <c r="R223" s="293"/>
      <c r="S223" s="293"/>
      <c r="T223" s="29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95" t="s">
        <v>206</v>
      </c>
      <c r="AU223" s="295" t="s">
        <v>92</v>
      </c>
      <c r="AV223" s="14" t="s">
        <v>90</v>
      </c>
      <c r="AW223" s="14" t="s">
        <v>35</v>
      </c>
      <c r="AX223" s="14" t="s">
        <v>82</v>
      </c>
      <c r="AY223" s="295" t="s">
        <v>198</v>
      </c>
    </row>
    <row r="224" spans="1:51" s="13" customFormat="1" ht="12">
      <c r="A224" s="13"/>
      <c r="B224" s="263"/>
      <c r="C224" s="264"/>
      <c r="D224" s="265" t="s">
        <v>206</v>
      </c>
      <c r="E224" s="266" t="s">
        <v>1</v>
      </c>
      <c r="F224" s="267" t="s">
        <v>2389</v>
      </c>
      <c r="G224" s="264"/>
      <c r="H224" s="268">
        <v>20.4</v>
      </c>
      <c r="I224" s="269"/>
      <c r="J224" s="264"/>
      <c r="K224" s="264"/>
      <c r="L224" s="270"/>
      <c r="M224" s="271"/>
      <c r="N224" s="272"/>
      <c r="O224" s="272"/>
      <c r="P224" s="272"/>
      <c r="Q224" s="272"/>
      <c r="R224" s="272"/>
      <c r="S224" s="272"/>
      <c r="T224" s="27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4" t="s">
        <v>206</v>
      </c>
      <c r="AU224" s="274" t="s">
        <v>92</v>
      </c>
      <c r="AV224" s="13" t="s">
        <v>92</v>
      </c>
      <c r="AW224" s="13" t="s">
        <v>35</v>
      </c>
      <c r="AX224" s="13" t="s">
        <v>82</v>
      </c>
      <c r="AY224" s="274" t="s">
        <v>198</v>
      </c>
    </row>
    <row r="225" spans="1:51" s="14" customFormat="1" ht="12">
      <c r="A225" s="14"/>
      <c r="B225" s="286"/>
      <c r="C225" s="287"/>
      <c r="D225" s="265" t="s">
        <v>206</v>
      </c>
      <c r="E225" s="288" t="s">
        <v>1</v>
      </c>
      <c r="F225" s="289" t="s">
        <v>2300</v>
      </c>
      <c r="G225" s="287"/>
      <c r="H225" s="288" t="s">
        <v>1</v>
      </c>
      <c r="I225" s="290"/>
      <c r="J225" s="287"/>
      <c r="K225" s="287"/>
      <c r="L225" s="291"/>
      <c r="M225" s="292"/>
      <c r="N225" s="293"/>
      <c r="O225" s="293"/>
      <c r="P225" s="293"/>
      <c r="Q225" s="293"/>
      <c r="R225" s="293"/>
      <c r="S225" s="293"/>
      <c r="T225" s="29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95" t="s">
        <v>206</v>
      </c>
      <c r="AU225" s="295" t="s">
        <v>92</v>
      </c>
      <c r="AV225" s="14" t="s">
        <v>90</v>
      </c>
      <c r="AW225" s="14" t="s">
        <v>35</v>
      </c>
      <c r="AX225" s="14" t="s">
        <v>82</v>
      </c>
      <c r="AY225" s="295" t="s">
        <v>198</v>
      </c>
    </row>
    <row r="226" spans="1:51" s="13" customFormat="1" ht="12">
      <c r="A226" s="13"/>
      <c r="B226" s="263"/>
      <c r="C226" s="264"/>
      <c r="D226" s="265" t="s">
        <v>206</v>
      </c>
      <c r="E226" s="266" t="s">
        <v>1</v>
      </c>
      <c r="F226" s="267" t="s">
        <v>2390</v>
      </c>
      <c r="G226" s="264"/>
      <c r="H226" s="268">
        <v>19.005</v>
      </c>
      <c r="I226" s="269"/>
      <c r="J226" s="264"/>
      <c r="K226" s="264"/>
      <c r="L226" s="270"/>
      <c r="M226" s="271"/>
      <c r="N226" s="272"/>
      <c r="O226" s="272"/>
      <c r="P226" s="272"/>
      <c r="Q226" s="272"/>
      <c r="R226" s="272"/>
      <c r="S226" s="272"/>
      <c r="T226" s="27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4" t="s">
        <v>206</v>
      </c>
      <c r="AU226" s="274" t="s">
        <v>92</v>
      </c>
      <c r="AV226" s="13" t="s">
        <v>92</v>
      </c>
      <c r="AW226" s="13" t="s">
        <v>35</v>
      </c>
      <c r="AX226" s="13" t="s">
        <v>82</v>
      </c>
      <c r="AY226" s="274" t="s">
        <v>198</v>
      </c>
    </row>
    <row r="227" spans="1:51" s="14" customFormat="1" ht="12">
      <c r="A227" s="14"/>
      <c r="B227" s="286"/>
      <c r="C227" s="287"/>
      <c r="D227" s="265" t="s">
        <v>206</v>
      </c>
      <c r="E227" s="288" t="s">
        <v>1</v>
      </c>
      <c r="F227" s="289" t="s">
        <v>2302</v>
      </c>
      <c r="G227" s="287"/>
      <c r="H227" s="288" t="s">
        <v>1</v>
      </c>
      <c r="I227" s="290"/>
      <c r="J227" s="287"/>
      <c r="K227" s="287"/>
      <c r="L227" s="291"/>
      <c r="M227" s="292"/>
      <c r="N227" s="293"/>
      <c r="O227" s="293"/>
      <c r="P227" s="293"/>
      <c r="Q227" s="293"/>
      <c r="R227" s="293"/>
      <c r="S227" s="293"/>
      <c r="T227" s="29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95" t="s">
        <v>206</v>
      </c>
      <c r="AU227" s="295" t="s">
        <v>92</v>
      </c>
      <c r="AV227" s="14" t="s">
        <v>90</v>
      </c>
      <c r="AW227" s="14" t="s">
        <v>35</v>
      </c>
      <c r="AX227" s="14" t="s">
        <v>82</v>
      </c>
      <c r="AY227" s="295" t="s">
        <v>198</v>
      </c>
    </row>
    <row r="228" spans="1:51" s="13" customFormat="1" ht="12">
      <c r="A228" s="13"/>
      <c r="B228" s="263"/>
      <c r="C228" s="264"/>
      <c r="D228" s="265" t="s">
        <v>206</v>
      </c>
      <c r="E228" s="266" t="s">
        <v>1</v>
      </c>
      <c r="F228" s="267" t="s">
        <v>2391</v>
      </c>
      <c r="G228" s="264"/>
      <c r="H228" s="268">
        <v>30.575</v>
      </c>
      <c r="I228" s="269"/>
      <c r="J228" s="264"/>
      <c r="K228" s="264"/>
      <c r="L228" s="270"/>
      <c r="M228" s="271"/>
      <c r="N228" s="272"/>
      <c r="O228" s="272"/>
      <c r="P228" s="272"/>
      <c r="Q228" s="272"/>
      <c r="R228" s="272"/>
      <c r="S228" s="272"/>
      <c r="T228" s="27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4" t="s">
        <v>206</v>
      </c>
      <c r="AU228" s="274" t="s">
        <v>92</v>
      </c>
      <c r="AV228" s="13" t="s">
        <v>92</v>
      </c>
      <c r="AW228" s="13" t="s">
        <v>35</v>
      </c>
      <c r="AX228" s="13" t="s">
        <v>82</v>
      </c>
      <c r="AY228" s="274" t="s">
        <v>198</v>
      </c>
    </row>
    <row r="229" spans="1:51" s="15" customFormat="1" ht="12">
      <c r="A229" s="15"/>
      <c r="B229" s="296"/>
      <c r="C229" s="297"/>
      <c r="D229" s="265" t="s">
        <v>206</v>
      </c>
      <c r="E229" s="298" t="s">
        <v>1</v>
      </c>
      <c r="F229" s="299" t="s">
        <v>238</v>
      </c>
      <c r="G229" s="297"/>
      <c r="H229" s="300">
        <v>448.80799999999994</v>
      </c>
      <c r="I229" s="301"/>
      <c r="J229" s="297"/>
      <c r="K229" s="297"/>
      <c r="L229" s="302"/>
      <c r="M229" s="303"/>
      <c r="N229" s="304"/>
      <c r="O229" s="304"/>
      <c r="P229" s="304"/>
      <c r="Q229" s="304"/>
      <c r="R229" s="304"/>
      <c r="S229" s="304"/>
      <c r="T229" s="30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306" t="s">
        <v>206</v>
      </c>
      <c r="AU229" s="306" t="s">
        <v>92</v>
      </c>
      <c r="AV229" s="15" t="s">
        <v>204</v>
      </c>
      <c r="AW229" s="15" t="s">
        <v>35</v>
      </c>
      <c r="AX229" s="15" t="s">
        <v>90</v>
      </c>
      <c r="AY229" s="306" t="s">
        <v>198</v>
      </c>
    </row>
    <row r="230" spans="1:65" s="2" customFormat="1" ht="16.5" customHeight="1">
      <c r="A230" s="41"/>
      <c r="B230" s="42"/>
      <c r="C230" s="275" t="s">
        <v>1529</v>
      </c>
      <c r="D230" s="275" t="s">
        <v>210</v>
      </c>
      <c r="E230" s="276" t="s">
        <v>2392</v>
      </c>
      <c r="F230" s="277" t="s">
        <v>2393</v>
      </c>
      <c r="G230" s="278" t="s">
        <v>203</v>
      </c>
      <c r="H230" s="279">
        <v>547.995</v>
      </c>
      <c r="I230" s="280"/>
      <c r="J230" s="281">
        <f>ROUND(I230*H230,2)</f>
        <v>0</v>
      </c>
      <c r="K230" s="282"/>
      <c r="L230" s="283"/>
      <c r="M230" s="284" t="s">
        <v>1</v>
      </c>
      <c r="N230" s="285" t="s">
        <v>47</v>
      </c>
      <c r="O230" s="94"/>
      <c r="P230" s="260">
        <f>O230*H230</f>
        <v>0</v>
      </c>
      <c r="Q230" s="260">
        <v>0.0005</v>
      </c>
      <c r="R230" s="260">
        <f>Q230*H230</f>
        <v>0.2739975</v>
      </c>
      <c r="S230" s="260">
        <v>0</v>
      </c>
      <c r="T230" s="26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2" t="s">
        <v>788</v>
      </c>
      <c r="AT230" s="262" t="s">
        <v>210</v>
      </c>
      <c r="AU230" s="262" t="s">
        <v>92</v>
      </c>
      <c r="AY230" s="18" t="s">
        <v>198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90</v>
      </c>
      <c r="BK230" s="154">
        <f>ROUND(I230*H230,2)</f>
        <v>0</v>
      </c>
      <c r="BL230" s="18" t="s">
        <v>373</v>
      </c>
      <c r="BM230" s="262" t="s">
        <v>2394</v>
      </c>
    </row>
    <row r="231" spans="1:51" s="13" customFormat="1" ht="12">
      <c r="A231" s="13"/>
      <c r="B231" s="263"/>
      <c r="C231" s="264"/>
      <c r="D231" s="265" t="s">
        <v>206</v>
      </c>
      <c r="E231" s="266" t="s">
        <v>1</v>
      </c>
      <c r="F231" s="267" t="s">
        <v>2395</v>
      </c>
      <c r="G231" s="264"/>
      <c r="H231" s="268">
        <v>547.995</v>
      </c>
      <c r="I231" s="269"/>
      <c r="J231" s="264"/>
      <c r="K231" s="264"/>
      <c r="L231" s="270"/>
      <c r="M231" s="271"/>
      <c r="N231" s="272"/>
      <c r="O231" s="272"/>
      <c r="P231" s="272"/>
      <c r="Q231" s="272"/>
      <c r="R231" s="272"/>
      <c r="S231" s="272"/>
      <c r="T231" s="27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4" t="s">
        <v>206</v>
      </c>
      <c r="AU231" s="274" t="s">
        <v>92</v>
      </c>
      <c r="AV231" s="13" t="s">
        <v>92</v>
      </c>
      <c r="AW231" s="13" t="s">
        <v>35</v>
      </c>
      <c r="AX231" s="13" t="s">
        <v>90</v>
      </c>
      <c r="AY231" s="274" t="s">
        <v>198</v>
      </c>
    </row>
    <row r="232" spans="1:63" s="12" customFormat="1" ht="22.8" customHeight="1">
      <c r="A232" s="12"/>
      <c r="B232" s="236"/>
      <c r="C232" s="237"/>
      <c r="D232" s="238" t="s">
        <v>81</v>
      </c>
      <c r="E232" s="318" t="s">
        <v>777</v>
      </c>
      <c r="F232" s="318" t="s">
        <v>778</v>
      </c>
      <c r="G232" s="237"/>
      <c r="H232" s="237"/>
      <c r="I232" s="240"/>
      <c r="J232" s="319">
        <f>BK232</f>
        <v>0</v>
      </c>
      <c r="K232" s="237"/>
      <c r="L232" s="242"/>
      <c r="M232" s="243"/>
      <c r="N232" s="244"/>
      <c r="O232" s="244"/>
      <c r="P232" s="245">
        <f>SUM(P233:P238)</f>
        <v>0</v>
      </c>
      <c r="Q232" s="244"/>
      <c r="R232" s="245">
        <f>SUM(R233:R238)</f>
        <v>0.02142</v>
      </c>
      <c r="S232" s="244"/>
      <c r="T232" s="246">
        <f>SUM(T233:T238)</f>
        <v>1.3650000000000002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47" t="s">
        <v>92</v>
      </c>
      <c r="AT232" s="248" t="s">
        <v>81</v>
      </c>
      <c r="AU232" s="248" t="s">
        <v>90</v>
      </c>
      <c r="AY232" s="247" t="s">
        <v>198</v>
      </c>
      <c r="BK232" s="249">
        <f>SUM(BK233:BK238)</f>
        <v>0</v>
      </c>
    </row>
    <row r="233" spans="1:65" s="2" customFormat="1" ht="33" customHeight="1">
      <c r="A233" s="41"/>
      <c r="B233" s="42"/>
      <c r="C233" s="250" t="s">
        <v>517</v>
      </c>
      <c r="D233" s="250" t="s">
        <v>200</v>
      </c>
      <c r="E233" s="251" t="s">
        <v>2396</v>
      </c>
      <c r="F233" s="252" t="s">
        <v>2397</v>
      </c>
      <c r="G233" s="253" t="s">
        <v>219</v>
      </c>
      <c r="H233" s="254">
        <v>54.6</v>
      </c>
      <c r="I233" s="255"/>
      <c r="J233" s="256">
        <f>ROUND(I233*H233,2)</f>
        <v>0</v>
      </c>
      <c r="K233" s="257"/>
      <c r="L233" s="44"/>
      <c r="M233" s="258" t="s">
        <v>1</v>
      </c>
      <c r="N233" s="259" t="s">
        <v>47</v>
      </c>
      <c r="O233" s="94"/>
      <c r="P233" s="260">
        <f>O233*H233</f>
        <v>0</v>
      </c>
      <c r="Q233" s="260">
        <v>0</v>
      </c>
      <c r="R233" s="260">
        <f>Q233*H233</f>
        <v>0</v>
      </c>
      <c r="S233" s="260">
        <v>0.025</v>
      </c>
      <c r="T233" s="261">
        <f>S233*H233</f>
        <v>1.3650000000000002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2" t="s">
        <v>373</v>
      </c>
      <c r="AT233" s="262" t="s">
        <v>200</v>
      </c>
      <c r="AU233" s="262" t="s">
        <v>92</v>
      </c>
      <c r="AY233" s="18" t="s">
        <v>198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90</v>
      </c>
      <c r="BK233" s="154">
        <f>ROUND(I233*H233,2)</f>
        <v>0</v>
      </c>
      <c r="BL233" s="18" t="s">
        <v>373</v>
      </c>
      <c r="BM233" s="262" t="s">
        <v>2398</v>
      </c>
    </row>
    <row r="234" spans="1:51" s="13" customFormat="1" ht="12">
      <c r="A234" s="13"/>
      <c r="B234" s="263"/>
      <c r="C234" s="264"/>
      <c r="D234" s="265" t="s">
        <v>206</v>
      </c>
      <c r="E234" s="266" t="s">
        <v>1</v>
      </c>
      <c r="F234" s="267" t="s">
        <v>2399</v>
      </c>
      <c r="G234" s="264"/>
      <c r="H234" s="268">
        <v>54.6</v>
      </c>
      <c r="I234" s="269"/>
      <c r="J234" s="264"/>
      <c r="K234" s="264"/>
      <c r="L234" s="270"/>
      <c r="M234" s="271"/>
      <c r="N234" s="272"/>
      <c r="O234" s="272"/>
      <c r="P234" s="272"/>
      <c r="Q234" s="272"/>
      <c r="R234" s="272"/>
      <c r="S234" s="272"/>
      <c r="T234" s="27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4" t="s">
        <v>206</v>
      </c>
      <c r="AU234" s="274" t="s">
        <v>92</v>
      </c>
      <c r="AV234" s="13" t="s">
        <v>92</v>
      </c>
      <c r="AW234" s="13" t="s">
        <v>35</v>
      </c>
      <c r="AX234" s="13" t="s">
        <v>90</v>
      </c>
      <c r="AY234" s="274" t="s">
        <v>198</v>
      </c>
    </row>
    <row r="235" spans="1:65" s="2" customFormat="1" ht="24.15" customHeight="1">
      <c r="A235" s="41"/>
      <c r="B235" s="42"/>
      <c r="C235" s="250" t="s">
        <v>1854</v>
      </c>
      <c r="D235" s="250" t="s">
        <v>200</v>
      </c>
      <c r="E235" s="251" t="s">
        <v>2400</v>
      </c>
      <c r="F235" s="252" t="s">
        <v>2401</v>
      </c>
      <c r="G235" s="253" t="s">
        <v>219</v>
      </c>
      <c r="H235" s="254">
        <v>53.55</v>
      </c>
      <c r="I235" s="255"/>
      <c r="J235" s="256">
        <f>ROUND(I235*H235,2)</f>
        <v>0</v>
      </c>
      <c r="K235" s="257"/>
      <c r="L235" s="44"/>
      <c r="M235" s="258" t="s">
        <v>1</v>
      </c>
      <c r="N235" s="259" t="s">
        <v>47</v>
      </c>
      <c r="O235" s="94"/>
      <c r="P235" s="260">
        <f>O235*H235</f>
        <v>0</v>
      </c>
      <c r="Q235" s="260">
        <v>0.0004</v>
      </c>
      <c r="R235" s="260">
        <f>Q235*H235</f>
        <v>0.02142</v>
      </c>
      <c r="S235" s="260">
        <v>0</v>
      </c>
      <c r="T235" s="26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2" t="s">
        <v>373</v>
      </c>
      <c r="AT235" s="262" t="s">
        <v>200</v>
      </c>
      <c r="AU235" s="262" t="s">
        <v>92</v>
      </c>
      <c r="AY235" s="18" t="s">
        <v>198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90</v>
      </c>
      <c r="BK235" s="154">
        <f>ROUND(I235*H235,2)</f>
        <v>0</v>
      </c>
      <c r="BL235" s="18" t="s">
        <v>373</v>
      </c>
      <c r="BM235" s="262" t="s">
        <v>2402</v>
      </c>
    </row>
    <row r="236" spans="1:51" s="13" customFormat="1" ht="12">
      <c r="A236" s="13"/>
      <c r="B236" s="263"/>
      <c r="C236" s="264"/>
      <c r="D236" s="265" t="s">
        <v>206</v>
      </c>
      <c r="E236" s="266" t="s">
        <v>1</v>
      </c>
      <c r="F236" s="267" t="s">
        <v>2403</v>
      </c>
      <c r="G236" s="264"/>
      <c r="H236" s="268">
        <v>53.55</v>
      </c>
      <c r="I236" s="269"/>
      <c r="J236" s="264"/>
      <c r="K236" s="264"/>
      <c r="L236" s="270"/>
      <c r="M236" s="271"/>
      <c r="N236" s="272"/>
      <c r="O236" s="272"/>
      <c r="P236" s="272"/>
      <c r="Q236" s="272"/>
      <c r="R236" s="272"/>
      <c r="S236" s="272"/>
      <c r="T236" s="27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4" t="s">
        <v>206</v>
      </c>
      <c r="AU236" s="274" t="s">
        <v>92</v>
      </c>
      <c r="AV236" s="13" t="s">
        <v>92</v>
      </c>
      <c r="AW236" s="13" t="s">
        <v>35</v>
      </c>
      <c r="AX236" s="13" t="s">
        <v>90</v>
      </c>
      <c r="AY236" s="274" t="s">
        <v>198</v>
      </c>
    </row>
    <row r="237" spans="1:65" s="2" customFormat="1" ht="16.5" customHeight="1">
      <c r="A237" s="41"/>
      <c r="B237" s="42"/>
      <c r="C237" s="275" t="s">
        <v>459</v>
      </c>
      <c r="D237" s="275" t="s">
        <v>210</v>
      </c>
      <c r="E237" s="276" t="s">
        <v>2404</v>
      </c>
      <c r="F237" s="277" t="s">
        <v>2405</v>
      </c>
      <c r="G237" s="278" t="s">
        <v>219</v>
      </c>
      <c r="H237" s="279">
        <v>53.55</v>
      </c>
      <c r="I237" s="280"/>
      <c r="J237" s="281">
        <f>ROUND(I237*H237,2)</f>
        <v>0</v>
      </c>
      <c r="K237" s="282"/>
      <c r="L237" s="283"/>
      <c r="M237" s="284" t="s">
        <v>1</v>
      </c>
      <c r="N237" s="285" t="s">
        <v>47</v>
      </c>
      <c r="O237" s="94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2" t="s">
        <v>788</v>
      </c>
      <c r="AT237" s="262" t="s">
        <v>210</v>
      </c>
      <c r="AU237" s="262" t="s">
        <v>92</v>
      </c>
      <c r="AY237" s="18" t="s">
        <v>198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8" t="s">
        <v>90</v>
      </c>
      <c r="BK237" s="154">
        <f>ROUND(I237*H237,2)</f>
        <v>0</v>
      </c>
      <c r="BL237" s="18" t="s">
        <v>373</v>
      </c>
      <c r="BM237" s="262" t="s">
        <v>2406</v>
      </c>
    </row>
    <row r="238" spans="1:65" s="2" customFormat="1" ht="24.15" customHeight="1">
      <c r="A238" s="41"/>
      <c r="B238" s="42"/>
      <c r="C238" s="250" t="s">
        <v>513</v>
      </c>
      <c r="D238" s="250" t="s">
        <v>200</v>
      </c>
      <c r="E238" s="251" t="s">
        <v>884</v>
      </c>
      <c r="F238" s="252" t="s">
        <v>885</v>
      </c>
      <c r="G238" s="253" t="s">
        <v>886</v>
      </c>
      <c r="H238" s="320"/>
      <c r="I238" s="255"/>
      <c r="J238" s="256">
        <f>ROUND(I238*H238,2)</f>
        <v>0</v>
      </c>
      <c r="K238" s="257"/>
      <c r="L238" s="44"/>
      <c r="M238" s="321" t="s">
        <v>1</v>
      </c>
      <c r="N238" s="322" t="s">
        <v>47</v>
      </c>
      <c r="O238" s="323"/>
      <c r="P238" s="324">
        <f>O238*H238</f>
        <v>0</v>
      </c>
      <c r="Q238" s="324">
        <v>0</v>
      </c>
      <c r="R238" s="324">
        <f>Q238*H238</f>
        <v>0</v>
      </c>
      <c r="S238" s="324">
        <v>0</v>
      </c>
      <c r="T238" s="3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2" t="s">
        <v>373</v>
      </c>
      <c r="AT238" s="262" t="s">
        <v>200</v>
      </c>
      <c r="AU238" s="262" t="s">
        <v>92</v>
      </c>
      <c r="AY238" s="18" t="s">
        <v>198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90</v>
      </c>
      <c r="BK238" s="154">
        <f>ROUND(I238*H238,2)</f>
        <v>0</v>
      </c>
      <c r="BL238" s="18" t="s">
        <v>373</v>
      </c>
      <c r="BM238" s="262" t="s">
        <v>2407</v>
      </c>
    </row>
    <row r="239" spans="1:31" s="2" customFormat="1" ht="6.95" customHeight="1">
      <c r="A239" s="41"/>
      <c r="B239" s="69"/>
      <c r="C239" s="70"/>
      <c r="D239" s="70"/>
      <c r="E239" s="70"/>
      <c r="F239" s="70"/>
      <c r="G239" s="70"/>
      <c r="H239" s="70"/>
      <c r="I239" s="70"/>
      <c r="J239" s="70"/>
      <c r="K239" s="70"/>
      <c r="L239" s="44"/>
      <c r="M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</row>
  </sheetData>
  <sheetProtection password="CC35" sheet="1" objects="1" scenarios="1" formatColumns="0" formatRows="0" autoFilter="0"/>
  <autoFilter ref="C136:K238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92</v>
      </c>
    </row>
    <row r="4" spans="2:46" s="1" customFormat="1" ht="24.95" customHeight="1">
      <c r="B4" s="21"/>
      <c r="D4" s="164" t="s">
        <v>148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AUTO DÍLNY SPŠ OSTROV</v>
      </c>
      <c r="F7" s="166"/>
      <c r="G7" s="166"/>
      <c r="H7" s="166"/>
      <c r="L7" s="21"/>
    </row>
    <row r="8" spans="2:12" s="1" customFormat="1" ht="12" customHeight="1">
      <c r="B8" s="21"/>
      <c r="D8" s="166" t="s">
        <v>149</v>
      </c>
      <c r="L8" s="21"/>
    </row>
    <row r="9" spans="1:31" s="2" customFormat="1" ht="16.5" customHeight="1">
      <c r="A9" s="41"/>
      <c r="B9" s="44"/>
      <c r="C9" s="41"/>
      <c r="D9" s="41"/>
      <c r="E9" s="167" t="s">
        <v>2408</v>
      </c>
      <c r="F9" s="41"/>
      <c r="G9" s="41"/>
      <c r="H9" s="41"/>
      <c r="I9" s="41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4"/>
      <c r="C10" s="41"/>
      <c r="D10" s="166" t="s">
        <v>1753</v>
      </c>
      <c r="E10" s="41"/>
      <c r="F10" s="41"/>
      <c r="G10" s="41"/>
      <c r="H10" s="41"/>
      <c r="I10" s="41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4"/>
      <c r="C11" s="41"/>
      <c r="D11" s="41"/>
      <c r="E11" s="168" t="s">
        <v>2409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4"/>
      <c r="C13" s="41"/>
      <c r="D13" s="166" t="s">
        <v>18</v>
      </c>
      <c r="E13" s="41"/>
      <c r="F13" s="144" t="s">
        <v>1</v>
      </c>
      <c r="G13" s="41"/>
      <c r="H13" s="41"/>
      <c r="I13" s="166" t="s">
        <v>19</v>
      </c>
      <c r="J13" s="144" t="s">
        <v>1</v>
      </c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6" t="s">
        <v>20</v>
      </c>
      <c r="E14" s="41"/>
      <c r="F14" s="144" t="s">
        <v>2410</v>
      </c>
      <c r="G14" s="41"/>
      <c r="H14" s="41"/>
      <c r="I14" s="166" t="s">
        <v>22</v>
      </c>
      <c r="J14" s="169" t="str">
        <f>'Rekapitulace stavby'!AN8</f>
        <v>11. 7. 2023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24</v>
      </c>
      <c r="E16" s="41"/>
      <c r="F16" s="41"/>
      <c r="G16" s="41"/>
      <c r="H16" s="41"/>
      <c r="I16" s="166" t="s">
        <v>25</v>
      </c>
      <c r="J16" s="144" t="s">
        <v>26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4"/>
      <c r="C17" s="41"/>
      <c r="D17" s="41"/>
      <c r="E17" s="144" t="s">
        <v>27</v>
      </c>
      <c r="F17" s="41"/>
      <c r="G17" s="41"/>
      <c r="H17" s="41"/>
      <c r="I17" s="166" t="s">
        <v>28</v>
      </c>
      <c r="J17" s="144" t="s">
        <v>1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4"/>
      <c r="C19" s="41"/>
      <c r="D19" s="166" t="s">
        <v>29</v>
      </c>
      <c r="E19" s="41"/>
      <c r="F19" s="41"/>
      <c r="G19" s="41"/>
      <c r="H19" s="41"/>
      <c r="I19" s="166" t="s">
        <v>25</v>
      </c>
      <c r="J19" s="34" t="str">
        <f>'Rekapitulace stavby'!AN13</f>
        <v>Vyplň údaj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4"/>
      <c r="C20" s="41"/>
      <c r="D20" s="41"/>
      <c r="E20" s="34" t="str">
        <f>'Rekapitulace stavby'!E14</f>
        <v>Vyplň údaj</v>
      </c>
      <c r="F20" s="144"/>
      <c r="G20" s="144"/>
      <c r="H20" s="144"/>
      <c r="I20" s="166" t="s">
        <v>28</v>
      </c>
      <c r="J20" s="34" t="str">
        <f>'Rekapitulace stavby'!AN14</f>
        <v>Vyplň údaj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4"/>
      <c r="C22" s="41"/>
      <c r="D22" s="166" t="s">
        <v>31</v>
      </c>
      <c r="E22" s="41"/>
      <c r="F22" s="41"/>
      <c r="G22" s="41"/>
      <c r="H22" s="41"/>
      <c r="I22" s="166" t="s">
        <v>25</v>
      </c>
      <c r="J22" s="144" t="s">
        <v>32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4"/>
      <c r="C23" s="41"/>
      <c r="D23" s="41"/>
      <c r="E23" s="144" t="s">
        <v>33</v>
      </c>
      <c r="F23" s="41"/>
      <c r="G23" s="41"/>
      <c r="H23" s="41"/>
      <c r="I23" s="166" t="s">
        <v>28</v>
      </c>
      <c r="J23" s="144" t="s">
        <v>34</v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4"/>
      <c r="C25" s="41"/>
      <c r="D25" s="166" t="s">
        <v>36</v>
      </c>
      <c r="E25" s="41"/>
      <c r="F25" s="41"/>
      <c r="G25" s="41"/>
      <c r="H25" s="41"/>
      <c r="I25" s="166" t="s">
        <v>25</v>
      </c>
      <c r="J25" s="144" t="s">
        <v>2411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4"/>
      <c r="C26" s="41"/>
      <c r="D26" s="41"/>
      <c r="E26" s="144" t="s">
        <v>2412</v>
      </c>
      <c r="F26" s="41"/>
      <c r="G26" s="41"/>
      <c r="H26" s="41"/>
      <c r="I26" s="166" t="s">
        <v>28</v>
      </c>
      <c r="J26" s="144" t="s">
        <v>1</v>
      </c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4"/>
      <c r="C28" s="41"/>
      <c r="D28" s="166" t="s">
        <v>39</v>
      </c>
      <c r="E28" s="41"/>
      <c r="F28" s="41"/>
      <c r="G28" s="41"/>
      <c r="H28" s="41"/>
      <c r="I28" s="41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70"/>
      <c r="B29" s="171"/>
      <c r="C29" s="170"/>
      <c r="D29" s="170"/>
      <c r="E29" s="172" t="s">
        <v>1</v>
      </c>
      <c r="F29" s="172"/>
      <c r="G29" s="172"/>
      <c r="H29" s="172"/>
      <c r="I29" s="170"/>
      <c r="J29" s="170"/>
      <c r="K29" s="170"/>
      <c r="L29" s="17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s="2" customFormat="1" ht="6.95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4"/>
      <c r="C31" s="41"/>
      <c r="D31" s="174"/>
      <c r="E31" s="174"/>
      <c r="F31" s="174"/>
      <c r="G31" s="174"/>
      <c r="H31" s="174"/>
      <c r="I31" s="174"/>
      <c r="J31" s="174"/>
      <c r="K31" s="174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4"/>
      <c r="C32" s="41"/>
      <c r="D32" s="144" t="s">
        <v>151</v>
      </c>
      <c r="E32" s="41"/>
      <c r="F32" s="41"/>
      <c r="G32" s="41"/>
      <c r="H32" s="41"/>
      <c r="I32" s="41"/>
      <c r="J32" s="175">
        <f>J98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4"/>
      <c r="C33" s="41"/>
      <c r="D33" s="176" t="s">
        <v>142</v>
      </c>
      <c r="E33" s="41"/>
      <c r="F33" s="41"/>
      <c r="G33" s="41"/>
      <c r="H33" s="41"/>
      <c r="I33" s="41"/>
      <c r="J33" s="175">
        <f>J106</f>
        <v>0</v>
      </c>
      <c r="K33" s="41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4"/>
      <c r="C34" s="41"/>
      <c r="D34" s="177" t="s">
        <v>42</v>
      </c>
      <c r="E34" s="41"/>
      <c r="F34" s="41"/>
      <c r="G34" s="41"/>
      <c r="H34" s="41"/>
      <c r="I34" s="41"/>
      <c r="J34" s="178">
        <f>ROUND(J32+J33,2)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4"/>
      <c r="C35" s="41"/>
      <c r="D35" s="174"/>
      <c r="E35" s="174"/>
      <c r="F35" s="174"/>
      <c r="G35" s="174"/>
      <c r="H35" s="174"/>
      <c r="I35" s="174"/>
      <c r="J35" s="174"/>
      <c r="K35" s="174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41"/>
      <c r="F36" s="179" t="s">
        <v>44</v>
      </c>
      <c r="G36" s="41"/>
      <c r="H36" s="41"/>
      <c r="I36" s="179" t="s">
        <v>43</v>
      </c>
      <c r="J36" s="179" t="s">
        <v>45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4"/>
      <c r="C37" s="41"/>
      <c r="D37" s="180" t="s">
        <v>46</v>
      </c>
      <c r="E37" s="166" t="s">
        <v>47</v>
      </c>
      <c r="F37" s="181">
        <f>ROUND((SUM(BE106:BE113)+SUM(BE135:BE320)),2)</f>
        <v>0</v>
      </c>
      <c r="G37" s="41"/>
      <c r="H37" s="41"/>
      <c r="I37" s="182">
        <v>0.21</v>
      </c>
      <c r="J37" s="181">
        <f>ROUND(((SUM(BE106:BE113)+SUM(BE135:BE320))*I37),2)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166" t="s">
        <v>48</v>
      </c>
      <c r="F38" s="181">
        <f>ROUND((SUM(BF106:BF113)+SUM(BF135:BF320)),2)</f>
        <v>0</v>
      </c>
      <c r="G38" s="41"/>
      <c r="H38" s="41"/>
      <c r="I38" s="182">
        <v>0.15</v>
      </c>
      <c r="J38" s="181">
        <f>ROUND(((SUM(BF106:BF113)+SUM(BF135:BF320))*I38),2)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6" t="s">
        <v>49</v>
      </c>
      <c r="F39" s="181">
        <f>ROUND((SUM(BG106:BG113)+SUM(BG135:BG320)),2)</f>
        <v>0</v>
      </c>
      <c r="G39" s="41"/>
      <c r="H39" s="41"/>
      <c r="I39" s="182">
        <v>0.21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4"/>
      <c r="C40" s="41"/>
      <c r="D40" s="41"/>
      <c r="E40" s="166" t="s">
        <v>50</v>
      </c>
      <c r="F40" s="181">
        <f>ROUND((SUM(BH106:BH113)+SUM(BH135:BH320)),2)</f>
        <v>0</v>
      </c>
      <c r="G40" s="41"/>
      <c r="H40" s="41"/>
      <c r="I40" s="182">
        <v>0.15</v>
      </c>
      <c r="J40" s="181">
        <f>0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51</v>
      </c>
      <c r="F41" s="181">
        <f>ROUND((SUM(BI106:BI113)+SUM(BI135:BI320)),2)</f>
        <v>0</v>
      </c>
      <c r="G41" s="41"/>
      <c r="H41" s="41"/>
      <c r="I41" s="182">
        <v>0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4"/>
      <c r="C43" s="183"/>
      <c r="D43" s="184" t="s">
        <v>52</v>
      </c>
      <c r="E43" s="185"/>
      <c r="F43" s="185"/>
      <c r="G43" s="186" t="s">
        <v>53</v>
      </c>
      <c r="H43" s="187" t="s">
        <v>54</v>
      </c>
      <c r="I43" s="185"/>
      <c r="J43" s="188">
        <f>SUM(J34:J41)</f>
        <v>0</v>
      </c>
      <c r="K43" s="189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55</v>
      </c>
      <c r="E50" s="191"/>
      <c r="F50" s="191"/>
      <c r="G50" s="190" t="s">
        <v>56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57</v>
      </c>
      <c r="E61" s="193"/>
      <c r="F61" s="194" t="s">
        <v>58</v>
      </c>
      <c r="G61" s="192" t="s">
        <v>57</v>
      </c>
      <c r="H61" s="193"/>
      <c r="I61" s="193"/>
      <c r="J61" s="195" t="s">
        <v>58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59</v>
      </c>
      <c r="E65" s="196"/>
      <c r="F65" s="196"/>
      <c r="G65" s="190" t="s">
        <v>60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57</v>
      </c>
      <c r="E76" s="193"/>
      <c r="F76" s="194" t="s">
        <v>58</v>
      </c>
      <c r="G76" s="192" t="s">
        <v>57</v>
      </c>
      <c r="H76" s="193"/>
      <c r="I76" s="193"/>
      <c r="J76" s="195" t="s">
        <v>58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152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AUTO DÍLNY SPŠ OSTROV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149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41"/>
      <c r="B87" s="42"/>
      <c r="C87" s="43"/>
      <c r="D87" s="43"/>
      <c r="E87" s="201" t="s">
        <v>2408</v>
      </c>
      <c r="F87" s="43"/>
      <c r="G87" s="43"/>
      <c r="H87" s="43"/>
      <c r="I87" s="43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3" t="s">
        <v>1753</v>
      </c>
      <c r="D88" s="43"/>
      <c r="E88" s="43"/>
      <c r="F88" s="43"/>
      <c r="G88" s="43"/>
      <c r="H88" s="43"/>
      <c r="I88" s="43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9" t="str">
        <f>E11</f>
        <v>D1.4b - Zařízení silnoproudé elektrotechniky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3" t="s">
        <v>20</v>
      </c>
      <c r="D91" s="43"/>
      <c r="E91" s="43"/>
      <c r="F91" s="28" t="str">
        <f>F14</f>
        <v xml:space="preserve"> </v>
      </c>
      <c r="G91" s="43"/>
      <c r="H91" s="43"/>
      <c r="I91" s="33" t="s">
        <v>22</v>
      </c>
      <c r="J91" s="82" t="str">
        <f>IF(J14="","",J14)</f>
        <v>11. 7. 2023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40.05" customHeight="1">
      <c r="A93" s="41"/>
      <c r="B93" s="42"/>
      <c r="C93" s="33" t="s">
        <v>24</v>
      </c>
      <c r="D93" s="43"/>
      <c r="E93" s="43"/>
      <c r="F93" s="28" t="str">
        <f>E17</f>
        <v>Střední průmyslová škola Ostrov , Klínovecká 1197</v>
      </c>
      <c r="G93" s="43"/>
      <c r="H93" s="43"/>
      <c r="I93" s="33" t="s">
        <v>31</v>
      </c>
      <c r="J93" s="37" t="str">
        <f>E23</f>
        <v>Projekt stav, spol. s r.o.,Želivského 2227,Sokolov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3" t="s">
        <v>29</v>
      </c>
      <c r="D94" s="43"/>
      <c r="E94" s="43"/>
      <c r="F94" s="28" t="str">
        <f>IF(E20="","",E20)</f>
        <v>Vyplň údaj</v>
      </c>
      <c r="G94" s="43"/>
      <c r="H94" s="43"/>
      <c r="I94" s="33" t="s">
        <v>36</v>
      </c>
      <c r="J94" s="37" t="str">
        <f>E26</f>
        <v>Klimešová Miroslava</v>
      </c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9.25" customHeight="1">
      <c r="A96" s="41"/>
      <c r="B96" s="42"/>
      <c r="C96" s="202" t="s">
        <v>153</v>
      </c>
      <c r="D96" s="160"/>
      <c r="E96" s="160"/>
      <c r="F96" s="160"/>
      <c r="G96" s="160"/>
      <c r="H96" s="160"/>
      <c r="I96" s="160"/>
      <c r="J96" s="203" t="s">
        <v>154</v>
      </c>
      <c r="K96" s="160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47" s="2" customFormat="1" ht="22.8" customHeight="1">
      <c r="A98" s="41"/>
      <c r="B98" s="42"/>
      <c r="C98" s="204" t="s">
        <v>155</v>
      </c>
      <c r="D98" s="43"/>
      <c r="E98" s="43"/>
      <c r="F98" s="43"/>
      <c r="G98" s="43"/>
      <c r="H98" s="43"/>
      <c r="I98" s="43"/>
      <c r="J98" s="113">
        <f>J135</f>
        <v>0</v>
      </c>
      <c r="K98" s="43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156</v>
      </c>
    </row>
    <row r="99" spans="1:31" s="9" customFormat="1" ht="24.95" customHeight="1">
      <c r="A99" s="9"/>
      <c r="B99" s="205"/>
      <c r="C99" s="206"/>
      <c r="D99" s="207" t="s">
        <v>167</v>
      </c>
      <c r="E99" s="208"/>
      <c r="F99" s="208"/>
      <c r="G99" s="208"/>
      <c r="H99" s="208"/>
      <c r="I99" s="208"/>
      <c r="J99" s="209">
        <f>J136</f>
        <v>0</v>
      </c>
      <c r="K99" s="206"/>
      <c r="L99" s="2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1"/>
      <c r="C100" s="136"/>
      <c r="D100" s="212" t="s">
        <v>2413</v>
      </c>
      <c r="E100" s="213"/>
      <c r="F100" s="213"/>
      <c r="G100" s="213"/>
      <c r="H100" s="213"/>
      <c r="I100" s="213"/>
      <c r="J100" s="214">
        <f>J137</f>
        <v>0</v>
      </c>
      <c r="K100" s="136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1"/>
      <c r="C101" s="136"/>
      <c r="D101" s="212" t="s">
        <v>2414</v>
      </c>
      <c r="E101" s="213"/>
      <c r="F101" s="213"/>
      <c r="G101" s="213"/>
      <c r="H101" s="213"/>
      <c r="I101" s="213"/>
      <c r="J101" s="214">
        <f>J286</f>
        <v>0</v>
      </c>
      <c r="K101" s="136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5"/>
      <c r="C102" s="206"/>
      <c r="D102" s="207" t="s">
        <v>1427</v>
      </c>
      <c r="E102" s="208"/>
      <c r="F102" s="208"/>
      <c r="G102" s="208"/>
      <c r="H102" s="208"/>
      <c r="I102" s="208"/>
      <c r="J102" s="209">
        <f>J296</f>
        <v>0</v>
      </c>
      <c r="K102" s="206"/>
      <c r="L102" s="2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1"/>
      <c r="C103" s="136"/>
      <c r="D103" s="212" t="s">
        <v>2415</v>
      </c>
      <c r="E103" s="213"/>
      <c r="F103" s="213"/>
      <c r="G103" s="213"/>
      <c r="H103" s="213"/>
      <c r="I103" s="213"/>
      <c r="J103" s="214">
        <f>J297</f>
        <v>0</v>
      </c>
      <c r="K103" s="136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4" t="s">
        <v>176</v>
      </c>
      <c r="D106" s="43"/>
      <c r="E106" s="43"/>
      <c r="F106" s="43"/>
      <c r="G106" s="43"/>
      <c r="H106" s="43"/>
      <c r="I106" s="43"/>
      <c r="J106" s="216">
        <f>ROUND(J107+J108+J109+J110+J111+J112,2)</f>
        <v>0</v>
      </c>
      <c r="K106" s="43"/>
      <c r="L106" s="66"/>
      <c r="N106" s="217" t="s">
        <v>46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5" t="s">
        <v>177</v>
      </c>
      <c r="E107" s="150"/>
      <c r="F107" s="150"/>
      <c r="G107" s="43"/>
      <c r="H107" s="43"/>
      <c r="I107" s="43"/>
      <c r="J107" s="151">
        <v>0</v>
      </c>
      <c r="K107" s="43"/>
      <c r="L107" s="218"/>
      <c r="M107" s="219"/>
      <c r="N107" s="220" t="s">
        <v>48</v>
      </c>
      <c r="O107" s="219"/>
      <c r="P107" s="219"/>
      <c r="Q107" s="219"/>
      <c r="R107" s="219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22" t="s">
        <v>137</v>
      </c>
      <c r="AZ107" s="219"/>
      <c r="BA107" s="219"/>
      <c r="BB107" s="219"/>
      <c r="BC107" s="219"/>
      <c r="BD107" s="219"/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22" t="s">
        <v>92</v>
      </c>
      <c r="BK107" s="219"/>
      <c r="BL107" s="219"/>
      <c r="BM107" s="219"/>
    </row>
    <row r="108" spans="1:65" s="2" customFormat="1" ht="18" customHeight="1">
      <c r="A108" s="41"/>
      <c r="B108" s="42"/>
      <c r="C108" s="43"/>
      <c r="D108" s="155" t="s">
        <v>178</v>
      </c>
      <c r="E108" s="150"/>
      <c r="F108" s="150"/>
      <c r="G108" s="43"/>
      <c r="H108" s="43"/>
      <c r="I108" s="43"/>
      <c r="J108" s="151">
        <v>0</v>
      </c>
      <c r="K108" s="43"/>
      <c r="L108" s="218"/>
      <c r="M108" s="219"/>
      <c r="N108" s="220" t="s">
        <v>48</v>
      </c>
      <c r="O108" s="219"/>
      <c r="P108" s="219"/>
      <c r="Q108" s="219"/>
      <c r="R108" s="21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22" t="s">
        <v>137</v>
      </c>
      <c r="AZ108" s="219"/>
      <c r="BA108" s="219"/>
      <c r="BB108" s="219"/>
      <c r="BC108" s="219"/>
      <c r="BD108" s="219"/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2" t="s">
        <v>92</v>
      </c>
      <c r="BK108" s="219"/>
      <c r="BL108" s="219"/>
      <c r="BM108" s="219"/>
    </row>
    <row r="109" spans="1:65" s="2" customFormat="1" ht="18" customHeight="1">
      <c r="A109" s="41"/>
      <c r="B109" s="42"/>
      <c r="C109" s="43"/>
      <c r="D109" s="155" t="s">
        <v>179</v>
      </c>
      <c r="E109" s="150"/>
      <c r="F109" s="150"/>
      <c r="G109" s="43"/>
      <c r="H109" s="43"/>
      <c r="I109" s="43"/>
      <c r="J109" s="151">
        <v>0</v>
      </c>
      <c r="K109" s="43"/>
      <c r="L109" s="218"/>
      <c r="M109" s="219"/>
      <c r="N109" s="220" t="s">
        <v>48</v>
      </c>
      <c r="O109" s="219"/>
      <c r="P109" s="219"/>
      <c r="Q109" s="219"/>
      <c r="R109" s="219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2" t="s">
        <v>137</v>
      </c>
      <c r="AZ109" s="219"/>
      <c r="BA109" s="219"/>
      <c r="BB109" s="219"/>
      <c r="BC109" s="219"/>
      <c r="BD109" s="219"/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2" t="s">
        <v>92</v>
      </c>
      <c r="BK109" s="219"/>
      <c r="BL109" s="219"/>
      <c r="BM109" s="219"/>
    </row>
    <row r="110" spans="1:65" s="2" customFormat="1" ht="18" customHeight="1">
      <c r="A110" s="41"/>
      <c r="B110" s="42"/>
      <c r="C110" s="43"/>
      <c r="D110" s="155" t="s">
        <v>180</v>
      </c>
      <c r="E110" s="150"/>
      <c r="F110" s="150"/>
      <c r="G110" s="43"/>
      <c r="H110" s="43"/>
      <c r="I110" s="43"/>
      <c r="J110" s="151">
        <v>0</v>
      </c>
      <c r="K110" s="43"/>
      <c r="L110" s="218"/>
      <c r="M110" s="219"/>
      <c r="N110" s="220" t="s">
        <v>48</v>
      </c>
      <c r="O110" s="219"/>
      <c r="P110" s="219"/>
      <c r="Q110" s="219"/>
      <c r="R110" s="219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22" t="s">
        <v>137</v>
      </c>
      <c r="AZ110" s="219"/>
      <c r="BA110" s="219"/>
      <c r="BB110" s="219"/>
      <c r="BC110" s="219"/>
      <c r="BD110" s="219"/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2" t="s">
        <v>92</v>
      </c>
      <c r="BK110" s="219"/>
      <c r="BL110" s="219"/>
      <c r="BM110" s="219"/>
    </row>
    <row r="111" spans="1:65" s="2" customFormat="1" ht="18" customHeight="1">
      <c r="A111" s="41"/>
      <c r="B111" s="42"/>
      <c r="C111" s="43"/>
      <c r="D111" s="155" t="s">
        <v>181</v>
      </c>
      <c r="E111" s="150"/>
      <c r="F111" s="150"/>
      <c r="G111" s="43"/>
      <c r="H111" s="43"/>
      <c r="I111" s="43"/>
      <c r="J111" s="151">
        <v>0</v>
      </c>
      <c r="K111" s="43"/>
      <c r="L111" s="218"/>
      <c r="M111" s="219"/>
      <c r="N111" s="220" t="s">
        <v>48</v>
      </c>
      <c r="O111" s="219"/>
      <c r="P111" s="219"/>
      <c r="Q111" s="219"/>
      <c r="R111" s="219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22" t="s">
        <v>137</v>
      </c>
      <c r="AZ111" s="219"/>
      <c r="BA111" s="219"/>
      <c r="BB111" s="219"/>
      <c r="BC111" s="219"/>
      <c r="BD111" s="219"/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22" t="s">
        <v>92</v>
      </c>
      <c r="BK111" s="219"/>
      <c r="BL111" s="219"/>
      <c r="BM111" s="219"/>
    </row>
    <row r="112" spans="1:65" s="2" customFormat="1" ht="18" customHeight="1">
      <c r="A112" s="41"/>
      <c r="B112" s="42"/>
      <c r="C112" s="43"/>
      <c r="D112" s="150" t="s">
        <v>182</v>
      </c>
      <c r="E112" s="43"/>
      <c r="F112" s="43"/>
      <c r="G112" s="43"/>
      <c r="H112" s="43"/>
      <c r="I112" s="43"/>
      <c r="J112" s="151">
        <f>ROUND(J32*T112,2)</f>
        <v>0</v>
      </c>
      <c r="K112" s="43"/>
      <c r="L112" s="218"/>
      <c r="M112" s="219"/>
      <c r="N112" s="220" t="s">
        <v>48</v>
      </c>
      <c r="O112" s="219"/>
      <c r="P112" s="219"/>
      <c r="Q112" s="219"/>
      <c r="R112" s="219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22" t="s">
        <v>183</v>
      </c>
      <c r="AZ112" s="219"/>
      <c r="BA112" s="219"/>
      <c r="BB112" s="219"/>
      <c r="BC112" s="219"/>
      <c r="BD112" s="219"/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2" t="s">
        <v>92</v>
      </c>
      <c r="BK112" s="219"/>
      <c r="BL112" s="219"/>
      <c r="BM112" s="219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147</v>
      </c>
      <c r="D114" s="160"/>
      <c r="E114" s="160"/>
      <c r="F114" s="160"/>
      <c r="G114" s="160"/>
      <c r="H114" s="160"/>
      <c r="I114" s="160"/>
      <c r="J114" s="161">
        <f>ROUND(J98+J106,2)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184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AUTO DÍLNY SPŠ OSTROV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149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1:31" s="2" customFormat="1" ht="16.5" customHeight="1">
      <c r="A125" s="41"/>
      <c r="B125" s="42"/>
      <c r="C125" s="43"/>
      <c r="D125" s="43"/>
      <c r="E125" s="201" t="s">
        <v>2408</v>
      </c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2" customHeight="1">
      <c r="A126" s="41"/>
      <c r="B126" s="42"/>
      <c r="C126" s="33" t="s">
        <v>1753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6.5" customHeight="1">
      <c r="A127" s="41"/>
      <c r="B127" s="42"/>
      <c r="C127" s="43"/>
      <c r="D127" s="43"/>
      <c r="E127" s="79" t="str">
        <f>E11</f>
        <v>D1.4b - Zařízení silnoproudé elektrotechniky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6.95" customHeight="1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20</v>
      </c>
      <c r="D129" s="43"/>
      <c r="E129" s="43"/>
      <c r="F129" s="28" t="str">
        <f>F14</f>
        <v xml:space="preserve"> </v>
      </c>
      <c r="G129" s="43"/>
      <c r="H129" s="43"/>
      <c r="I129" s="33" t="s">
        <v>22</v>
      </c>
      <c r="J129" s="82" t="str">
        <f>IF(J14="","",J14)</f>
        <v>11. 7. 2023</v>
      </c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40.05" customHeight="1">
      <c r="A131" s="41"/>
      <c r="B131" s="42"/>
      <c r="C131" s="33" t="s">
        <v>24</v>
      </c>
      <c r="D131" s="43"/>
      <c r="E131" s="43"/>
      <c r="F131" s="28" t="str">
        <f>E17</f>
        <v>Střední průmyslová škola Ostrov , Klínovecká 1197</v>
      </c>
      <c r="G131" s="43"/>
      <c r="H131" s="43"/>
      <c r="I131" s="33" t="s">
        <v>31</v>
      </c>
      <c r="J131" s="37" t="str">
        <f>E23</f>
        <v>Projekt stav, spol. s r.o.,Želivského 2227,Sokolov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5.15" customHeight="1">
      <c r="A132" s="41"/>
      <c r="B132" s="42"/>
      <c r="C132" s="33" t="s">
        <v>29</v>
      </c>
      <c r="D132" s="43"/>
      <c r="E132" s="43"/>
      <c r="F132" s="28" t="str">
        <f>IF(E20="","",E20)</f>
        <v>Vyplň údaj</v>
      </c>
      <c r="G132" s="43"/>
      <c r="H132" s="43"/>
      <c r="I132" s="33" t="s">
        <v>36</v>
      </c>
      <c r="J132" s="37" t="str">
        <f>E26</f>
        <v>Klimešová Miroslava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0.3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11" customFormat="1" ht="29.25" customHeight="1">
      <c r="A134" s="224"/>
      <c r="B134" s="225"/>
      <c r="C134" s="226" t="s">
        <v>185</v>
      </c>
      <c r="D134" s="227" t="s">
        <v>67</v>
      </c>
      <c r="E134" s="227" t="s">
        <v>63</v>
      </c>
      <c r="F134" s="227" t="s">
        <v>64</v>
      </c>
      <c r="G134" s="227" t="s">
        <v>186</v>
      </c>
      <c r="H134" s="227" t="s">
        <v>187</v>
      </c>
      <c r="I134" s="227" t="s">
        <v>188</v>
      </c>
      <c r="J134" s="228" t="s">
        <v>154</v>
      </c>
      <c r="K134" s="229" t="s">
        <v>189</v>
      </c>
      <c r="L134" s="230"/>
      <c r="M134" s="103" t="s">
        <v>1</v>
      </c>
      <c r="N134" s="104" t="s">
        <v>46</v>
      </c>
      <c r="O134" s="104" t="s">
        <v>190</v>
      </c>
      <c r="P134" s="104" t="s">
        <v>191</v>
      </c>
      <c r="Q134" s="104" t="s">
        <v>192</v>
      </c>
      <c r="R134" s="104" t="s">
        <v>193</v>
      </c>
      <c r="S134" s="104" t="s">
        <v>194</v>
      </c>
      <c r="T134" s="105" t="s">
        <v>195</v>
      </c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</row>
    <row r="135" spans="1:63" s="2" customFormat="1" ht="22.8" customHeight="1">
      <c r="A135" s="41"/>
      <c r="B135" s="42"/>
      <c r="C135" s="110" t="s">
        <v>196</v>
      </c>
      <c r="D135" s="43"/>
      <c r="E135" s="43"/>
      <c r="F135" s="43"/>
      <c r="G135" s="43"/>
      <c r="H135" s="43"/>
      <c r="I135" s="43"/>
      <c r="J135" s="231">
        <f>BK135</f>
        <v>0</v>
      </c>
      <c r="K135" s="43"/>
      <c r="L135" s="44"/>
      <c r="M135" s="106"/>
      <c r="N135" s="232"/>
      <c r="O135" s="107"/>
      <c r="P135" s="233">
        <f>P136+P296</f>
        <v>0</v>
      </c>
      <c r="Q135" s="107"/>
      <c r="R135" s="233">
        <f>R136+R296</f>
        <v>1.2778394999999996</v>
      </c>
      <c r="S135" s="107"/>
      <c r="T135" s="234">
        <f>T136+T296</f>
        <v>0.49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81</v>
      </c>
      <c r="AU135" s="18" t="s">
        <v>156</v>
      </c>
      <c r="BK135" s="235">
        <f>BK136+BK296</f>
        <v>0</v>
      </c>
    </row>
    <row r="136" spans="1:63" s="12" customFormat="1" ht="25.9" customHeight="1">
      <c r="A136" s="12"/>
      <c r="B136" s="236"/>
      <c r="C136" s="237"/>
      <c r="D136" s="238" t="s">
        <v>81</v>
      </c>
      <c r="E136" s="239" t="s">
        <v>963</v>
      </c>
      <c r="F136" s="239" t="s">
        <v>964</v>
      </c>
      <c r="G136" s="237"/>
      <c r="H136" s="237"/>
      <c r="I136" s="240"/>
      <c r="J136" s="241">
        <f>BK136</f>
        <v>0</v>
      </c>
      <c r="K136" s="237"/>
      <c r="L136" s="242"/>
      <c r="M136" s="243"/>
      <c r="N136" s="244"/>
      <c r="O136" s="244"/>
      <c r="P136" s="245">
        <f>P137+P286</f>
        <v>0</v>
      </c>
      <c r="Q136" s="244"/>
      <c r="R136" s="245">
        <f>R137+R286</f>
        <v>1.2465899999999996</v>
      </c>
      <c r="S136" s="244"/>
      <c r="T136" s="246">
        <f>T137+T286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7" t="s">
        <v>92</v>
      </c>
      <c r="AT136" s="248" t="s">
        <v>81</v>
      </c>
      <c r="AU136" s="248" t="s">
        <v>82</v>
      </c>
      <c r="AY136" s="247" t="s">
        <v>198</v>
      </c>
      <c r="BK136" s="249">
        <f>BK137+BK286</f>
        <v>0</v>
      </c>
    </row>
    <row r="137" spans="1:63" s="12" customFormat="1" ht="22.8" customHeight="1">
      <c r="A137" s="12"/>
      <c r="B137" s="236"/>
      <c r="C137" s="237"/>
      <c r="D137" s="238" t="s">
        <v>81</v>
      </c>
      <c r="E137" s="318" t="s">
        <v>2416</v>
      </c>
      <c r="F137" s="318" t="s">
        <v>2417</v>
      </c>
      <c r="G137" s="237"/>
      <c r="H137" s="237"/>
      <c r="I137" s="240"/>
      <c r="J137" s="319">
        <f>BK137</f>
        <v>0</v>
      </c>
      <c r="K137" s="237"/>
      <c r="L137" s="242"/>
      <c r="M137" s="243"/>
      <c r="N137" s="244"/>
      <c r="O137" s="244"/>
      <c r="P137" s="245">
        <f>SUM(P138:P285)</f>
        <v>0</v>
      </c>
      <c r="Q137" s="244"/>
      <c r="R137" s="245">
        <f>SUM(R138:R285)</f>
        <v>1.2461299999999997</v>
      </c>
      <c r="S137" s="244"/>
      <c r="T137" s="246">
        <f>SUM(T138:T285)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7" t="s">
        <v>92</v>
      </c>
      <c r="AT137" s="248" t="s">
        <v>81</v>
      </c>
      <c r="AU137" s="248" t="s">
        <v>90</v>
      </c>
      <c r="AY137" s="247" t="s">
        <v>198</v>
      </c>
      <c r="BK137" s="249">
        <f>SUM(BK138:BK285)</f>
        <v>0</v>
      </c>
    </row>
    <row r="138" spans="1:65" s="2" customFormat="1" ht="24.15" customHeight="1">
      <c r="A138" s="41"/>
      <c r="B138" s="42"/>
      <c r="C138" s="250" t="s">
        <v>90</v>
      </c>
      <c r="D138" s="250" t="s">
        <v>200</v>
      </c>
      <c r="E138" s="251" t="s">
        <v>2418</v>
      </c>
      <c r="F138" s="252" t="s">
        <v>2419</v>
      </c>
      <c r="G138" s="253" t="s">
        <v>219</v>
      </c>
      <c r="H138" s="254">
        <v>35</v>
      </c>
      <c r="I138" s="255"/>
      <c r="J138" s="256">
        <f>ROUND(I138*H138,2)</f>
        <v>0</v>
      </c>
      <c r="K138" s="257"/>
      <c r="L138" s="44"/>
      <c r="M138" s="258" t="s">
        <v>1</v>
      </c>
      <c r="N138" s="259" t="s">
        <v>47</v>
      </c>
      <c r="O138" s="94"/>
      <c r="P138" s="260">
        <f>O138*H138</f>
        <v>0</v>
      </c>
      <c r="Q138" s="260">
        <v>0</v>
      </c>
      <c r="R138" s="260">
        <f>Q138*H138</f>
        <v>0</v>
      </c>
      <c r="S138" s="260">
        <v>0</v>
      </c>
      <c r="T138" s="261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2" t="s">
        <v>373</v>
      </c>
      <c r="AT138" s="262" t="s">
        <v>200</v>
      </c>
      <c r="AU138" s="262" t="s">
        <v>92</v>
      </c>
      <c r="AY138" s="18" t="s">
        <v>198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8" t="s">
        <v>90</v>
      </c>
      <c r="BK138" s="154">
        <f>ROUND(I138*H138,2)</f>
        <v>0</v>
      </c>
      <c r="BL138" s="18" t="s">
        <v>373</v>
      </c>
      <c r="BM138" s="262" t="s">
        <v>2420</v>
      </c>
    </row>
    <row r="139" spans="1:65" s="2" customFormat="1" ht="21.75" customHeight="1">
      <c r="A139" s="41"/>
      <c r="B139" s="42"/>
      <c r="C139" s="275" t="s">
        <v>92</v>
      </c>
      <c r="D139" s="275" t="s">
        <v>210</v>
      </c>
      <c r="E139" s="276" t="s">
        <v>2421</v>
      </c>
      <c r="F139" s="277" t="s">
        <v>2422</v>
      </c>
      <c r="G139" s="278" t="s">
        <v>219</v>
      </c>
      <c r="H139" s="279">
        <v>36.75</v>
      </c>
      <c r="I139" s="280"/>
      <c r="J139" s="281">
        <f>ROUND(I139*H139,2)</f>
        <v>0</v>
      </c>
      <c r="K139" s="282"/>
      <c r="L139" s="283"/>
      <c r="M139" s="284" t="s">
        <v>1</v>
      </c>
      <c r="N139" s="285" t="s">
        <v>47</v>
      </c>
      <c r="O139" s="94"/>
      <c r="P139" s="260">
        <f>O139*H139</f>
        <v>0</v>
      </c>
      <c r="Q139" s="260">
        <v>0.00022</v>
      </c>
      <c r="R139" s="260">
        <f>Q139*H139</f>
        <v>0.008085</v>
      </c>
      <c r="S139" s="260">
        <v>0</v>
      </c>
      <c r="T139" s="261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2" t="s">
        <v>788</v>
      </c>
      <c r="AT139" s="262" t="s">
        <v>210</v>
      </c>
      <c r="AU139" s="262" t="s">
        <v>92</v>
      </c>
      <c r="AY139" s="18" t="s">
        <v>198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90</v>
      </c>
      <c r="BK139" s="154">
        <f>ROUND(I139*H139,2)</f>
        <v>0</v>
      </c>
      <c r="BL139" s="18" t="s">
        <v>373</v>
      </c>
      <c r="BM139" s="262" t="s">
        <v>2423</v>
      </c>
    </row>
    <row r="140" spans="1:51" s="13" customFormat="1" ht="12">
      <c r="A140" s="13"/>
      <c r="B140" s="263"/>
      <c r="C140" s="264"/>
      <c r="D140" s="265" t="s">
        <v>206</v>
      </c>
      <c r="E140" s="266" t="s">
        <v>1</v>
      </c>
      <c r="F140" s="267" t="s">
        <v>2424</v>
      </c>
      <c r="G140" s="264"/>
      <c r="H140" s="268">
        <v>36.75</v>
      </c>
      <c r="I140" s="269"/>
      <c r="J140" s="264"/>
      <c r="K140" s="264"/>
      <c r="L140" s="270"/>
      <c r="M140" s="271"/>
      <c r="N140" s="272"/>
      <c r="O140" s="272"/>
      <c r="P140" s="272"/>
      <c r="Q140" s="272"/>
      <c r="R140" s="272"/>
      <c r="S140" s="272"/>
      <c r="T140" s="27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4" t="s">
        <v>206</v>
      </c>
      <c r="AU140" s="274" t="s">
        <v>92</v>
      </c>
      <c r="AV140" s="13" t="s">
        <v>92</v>
      </c>
      <c r="AW140" s="13" t="s">
        <v>35</v>
      </c>
      <c r="AX140" s="13" t="s">
        <v>90</v>
      </c>
      <c r="AY140" s="274" t="s">
        <v>198</v>
      </c>
    </row>
    <row r="141" spans="1:65" s="2" customFormat="1" ht="16.5" customHeight="1">
      <c r="A141" s="41"/>
      <c r="B141" s="42"/>
      <c r="C141" s="250" t="s">
        <v>281</v>
      </c>
      <c r="D141" s="250" t="s">
        <v>200</v>
      </c>
      <c r="E141" s="251" t="s">
        <v>2425</v>
      </c>
      <c r="F141" s="252" t="s">
        <v>2426</v>
      </c>
      <c r="G141" s="253" t="s">
        <v>363</v>
      </c>
      <c r="H141" s="254">
        <v>2</v>
      </c>
      <c r="I141" s="255"/>
      <c r="J141" s="256">
        <f>ROUND(I141*H141,2)</f>
        <v>0</v>
      </c>
      <c r="K141" s="257"/>
      <c r="L141" s="44"/>
      <c r="M141" s="258" t="s">
        <v>1</v>
      </c>
      <c r="N141" s="259" t="s">
        <v>47</v>
      </c>
      <c r="O141" s="94"/>
      <c r="P141" s="260">
        <f>O141*H141</f>
        <v>0</v>
      </c>
      <c r="Q141" s="260">
        <v>0</v>
      </c>
      <c r="R141" s="260">
        <f>Q141*H141</f>
        <v>0</v>
      </c>
      <c r="S141" s="260">
        <v>0</v>
      </c>
      <c r="T141" s="261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2" t="s">
        <v>373</v>
      </c>
      <c r="AT141" s="262" t="s">
        <v>200</v>
      </c>
      <c r="AU141" s="262" t="s">
        <v>92</v>
      </c>
      <c r="AY141" s="18" t="s">
        <v>198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90</v>
      </c>
      <c r="BK141" s="154">
        <f>ROUND(I141*H141,2)</f>
        <v>0</v>
      </c>
      <c r="BL141" s="18" t="s">
        <v>373</v>
      </c>
      <c r="BM141" s="262" t="s">
        <v>2427</v>
      </c>
    </row>
    <row r="142" spans="1:65" s="2" customFormat="1" ht="24.15" customHeight="1">
      <c r="A142" s="41"/>
      <c r="B142" s="42"/>
      <c r="C142" s="275" t="s">
        <v>204</v>
      </c>
      <c r="D142" s="275" t="s">
        <v>210</v>
      </c>
      <c r="E142" s="276" t="s">
        <v>2428</v>
      </c>
      <c r="F142" s="277" t="s">
        <v>2429</v>
      </c>
      <c r="G142" s="278" t="s">
        <v>363</v>
      </c>
      <c r="H142" s="279">
        <v>2</v>
      </c>
      <c r="I142" s="280"/>
      <c r="J142" s="281">
        <f>ROUND(I142*H142,2)</f>
        <v>0</v>
      </c>
      <c r="K142" s="282"/>
      <c r="L142" s="283"/>
      <c r="M142" s="284" t="s">
        <v>1</v>
      </c>
      <c r="N142" s="285" t="s">
        <v>47</v>
      </c>
      <c r="O142" s="94"/>
      <c r="P142" s="260">
        <f>O142*H142</f>
        <v>0</v>
      </c>
      <c r="Q142" s="260">
        <v>5E-05</v>
      </c>
      <c r="R142" s="260">
        <f>Q142*H142</f>
        <v>0.0001</v>
      </c>
      <c r="S142" s="260">
        <v>0</v>
      </c>
      <c r="T142" s="261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2" t="s">
        <v>788</v>
      </c>
      <c r="AT142" s="262" t="s">
        <v>210</v>
      </c>
      <c r="AU142" s="262" t="s">
        <v>92</v>
      </c>
      <c r="AY142" s="18" t="s">
        <v>198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8" t="s">
        <v>90</v>
      </c>
      <c r="BK142" s="154">
        <f>ROUND(I142*H142,2)</f>
        <v>0</v>
      </c>
      <c r="BL142" s="18" t="s">
        <v>373</v>
      </c>
      <c r="BM142" s="262" t="s">
        <v>2430</v>
      </c>
    </row>
    <row r="143" spans="1:65" s="2" customFormat="1" ht="21.75" customHeight="1">
      <c r="A143" s="41"/>
      <c r="B143" s="42"/>
      <c r="C143" s="250" t="s">
        <v>585</v>
      </c>
      <c r="D143" s="250" t="s">
        <v>200</v>
      </c>
      <c r="E143" s="251" t="s">
        <v>2431</v>
      </c>
      <c r="F143" s="252" t="s">
        <v>2432</v>
      </c>
      <c r="G143" s="253" t="s">
        <v>363</v>
      </c>
      <c r="H143" s="254">
        <v>31</v>
      </c>
      <c r="I143" s="255"/>
      <c r="J143" s="256">
        <f>ROUND(I143*H143,2)</f>
        <v>0</v>
      </c>
      <c r="K143" s="257"/>
      <c r="L143" s="44"/>
      <c r="M143" s="258" t="s">
        <v>1</v>
      </c>
      <c r="N143" s="259" t="s">
        <v>47</v>
      </c>
      <c r="O143" s="94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2" t="s">
        <v>373</v>
      </c>
      <c r="AT143" s="262" t="s">
        <v>200</v>
      </c>
      <c r="AU143" s="262" t="s">
        <v>92</v>
      </c>
      <c r="AY143" s="18" t="s">
        <v>198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90</v>
      </c>
      <c r="BK143" s="154">
        <f>ROUND(I143*H143,2)</f>
        <v>0</v>
      </c>
      <c r="BL143" s="18" t="s">
        <v>373</v>
      </c>
      <c r="BM143" s="262" t="s">
        <v>2433</v>
      </c>
    </row>
    <row r="144" spans="1:65" s="2" customFormat="1" ht="21.75" customHeight="1">
      <c r="A144" s="41"/>
      <c r="B144" s="42"/>
      <c r="C144" s="275" t="s">
        <v>657</v>
      </c>
      <c r="D144" s="275" t="s">
        <v>210</v>
      </c>
      <c r="E144" s="276" t="s">
        <v>2434</v>
      </c>
      <c r="F144" s="277" t="s">
        <v>2435</v>
      </c>
      <c r="G144" s="278" t="s">
        <v>363</v>
      </c>
      <c r="H144" s="279">
        <v>31</v>
      </c>
      <c r="I144" s="280"/>
      <c r="J144" s="281">
        <f>ROUND(I144*H144,2)</f>
        <v>0</v>
      </c>
      <c r="K144" s="282"/>
      <c r="L144" s="283"/>
      <c r="M144" s="284" t="s">
        <v>1</v>
      </c>
      <c r="N144" s="285" t="s">
        <v>47</v>
      </c>
      <c r="O144" s="94"/>
      <c r="P144" s="260">
        <f>O144*H144</f>
        <v>0</v>
      </c>
      <c r="Q144" s="260">
        <v>4E-05</v>
      </c>
      <c r="R144" s="260">
        <f>Q144*H144</f>
        <v>0.00124</v>
      </c>
      <c r="S144" s="260">
        <v>0</v>
      </c>
      <c r="T144" s="261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2" t="s">
        <v>788</v>
      </c>
      <c r="AT144" s="262" t="s">
        <v>210</v>
      </c>
      <c r="AU144" s="262" t="s">
        <v>92</v>
      </c>
      <c r="AY144" s="18" t="s">
        <v>198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8" t="s">
        <v>90</v>
      </c>
      <c r="BK144" s="154">
        <f>ROUND(I144*H144,2)</f>
        <v>0</v>
      </c>
      <c r="BL144" s="18" t="s">
        <v>373</v>
      </c>
      <c r="BM144" s="262" t="s">
        <v>2436</v>
      </c>
    </row>
    <row r="145" spans="1:65" s="2" customFormat="1" ht="16.5" customHeight="1">
      <c r="A145" s="41"/>
      <c r="B145" s="42"/>
      <c r="C145" s="250" t="s">
        <v>1490</v>
      </c>
      <c r="D145" s="250" t="s">
        <v>200</v>
      </c>
      <c r="E145" s="251" t="s">
        <v>2437</v>
      </c>
      <c r="F145" s="252" t="s">
        <v>2438</v>
      </c>
      <c r="G145" s="253" t="s">
        <v>363</v>
      </c>
      <c r="H145" s="254">
        <v>25</v>
      </c>
      <c r="I145" s="255"/>
      <c r="J145" s="256">
        <f>ROUND(I145*H145,2)</f>
        <v>0</v>
      </c>
      <c r="K145" s="257"/>
      <c r="L145" s="44"/>
      <c r="M145" s="258" t="s">
        <v>1</v>
      </c>
      <c r="N145" s="259" t="s">
        <v>47</v>
      </c>
      <c r="O145" s="94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2" t="s">
        <v>373</v>
      </c>
      <c r="AT145" s="262" t="s">
        <v>200</v>
      </c>
      <c r="AU145" s="262" t="s">
        <v>92</v>
      </c>
      <c r="AY145" s="18" t="s">
        <v>198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90</v>
      </c>
      <c r="BK145" s="154">
        <f>ROUND(I145*H145,2)</f>
        <v>0</v>
      </c>
      <c r="BL145" s="18" t="s">
        <v>373</v>
      </c>
      <c r="BM145" s="262" t="s">
        <v>2439</v>
      </c>
    </row>
    <row r="146" spans="1:65" s="2" customFormat="1" ht="24.15" customHeight="1">
      <c r="A146" s="41"/>
      <c r="B146" s="42"/>
      <c r="C146" s="275" t="s">
        <v>213</v>
      </c>
      <c r="D146" s="275" t="s">
        <v>210</v>
      </c>
      <c r="E146" s="276" t="s">
        <v>2440</v>
      </c>
      <c r="F146" s="277" t="s">
        <v>2441</v>
      </c>
      <c r="G146" s="278" t="s">
        <v>363</v>
      </c>
      <c r="H146" s="279">
        <v>25</v>
      </c>
      <c r="I146" s="280"/>
      <c r="J146" s="281">
        <f>ROUND(I146*H146,2)</f>
        <v>0</v>
      </c>
      <c r="K146" s="282"/>
      <c r="L146" s="283"/>
      <c r="M146" s="284" t="s">
        <v>1</v>
      </c>
      <c r="N146" s="285" t="s">
        <v>47</v>
      </c>
      <c r="O146" s="94"/>
      <c r="P146" s="260">
        <f>O146*H146</f>
        <v>0</v>
      </c>
      <c r="Q146" s="260">
        <v>9E-05</v>
      </c>
      <c r="R146" s="260">
        <f>Q146*H146</f>
        <v>0.0022500000000000003</v>
      </c>
      <c r="S146" s="260">
        <v>0</v>
      </c>
      <c r="T146" s="261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2" t="s">
        <v>788</v>
      </c>
      <c r="AT146" s="262" t="s">
        <v>210</v>
      </c>
      <c r="AU146" s="262" t="s">
        <v>92</v>
      </c>
      <c r="AY146" s="18" t="s">
        <v>198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8" t="s">
        <v>90</v>
      </c>
      <c r="BK146" s="154">
        <f>ROUND(I146*H146,2)</f>
        <v>0</v>
      </c>
      <c r="BL146" s="18" t="s">
        <v>373</v>
      </c>
      <c r="BM146" s="262" t="s">
        <v>2442</v>
      </c>
    </row>
    <row r="147" spans="1:65" s="2" customFormat="1" ht="24.15" customHeight="1">
      <c r="A147" s="41"/>
      <c r="B147" s="42"/>
      <c r="C147" s="250" t="s">
        <v>380</v>
      </c>
      <c r="D147" s="250" t="s">
        <v>200</v>
      </c>
      <c r="E147" s="251" t="s">
        <v>2443</v>
      </c>
      <c r="F147" s="252" t="s">
        <v>2444</v>
      </c>
      <c r="G147" s="253" t="s">
        <v>363</v>
      </c>
      <c r="H147" s="254">
        <v>20</v>
      </c>
      <c r="I147" s="255"/>
      <c r="J147" s="256">
        <f>ROUND(I147*H147,2)</f>
        <v>0</v>
      </c>
      <c r="K147" s="257"/>
      <c r="L147" s="44"/>
      <c r="M147" s="258" t="s">
        <v>1</v>
      </c>
      <c r="N147" s="259" t="s">
        <v>47</v>
      </c>
      <c r="O147" s="94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2" t="s">
        <v>373</v>
      </c>
      <c r="AT147" s="262" t="s">
        <v>200</v>
      </c>
      <c r="AU147" s="262" t="s">
        <v>92</v>
      </c>
      <c r="AY147" s="18" t="s">
        <v>198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90</v>
      </c>
      <c r="BK147" s="154">
        <f>ROUND(I147*H147,2)</f>
        <v>0</v>
      </c>
      <c r="BL147" s="18" t="s">
        <v>373</v>
      </c>
      <c r="BM147" s="262" t="s">
        <v>2445</v>
      </c>
    </row>
    <row r="148" spans="1:65" s="2" customFormat="1" ht="24.15" customHeight="1">
      <c r="A148" s="41"/>
      <c r="B148" s="42"/>
      <c r="C148" s="275" t="s">
        <v>99</v>
      </c>
      <c r="D148" s="275" t="s">
        <v>210</v>
      </c>
      <c r="E148" s="276" t="s">
        <v>2446</v>
      </c>
      <c r="F148" s="277" t="s">
        <v>2447</v>
      </c>
      <c r="G148" s="278" t="s">
        <v>363</v>
      </c>
      <c r="H148" s="279">
        <v>20</v>
      </c>
      <c r="I148" s="280"/>
      <c r="J148" s="281">
        <f>ROUND(I148*H148,2)</f>
        <v>0</v>
      </c>
      <c r="K148" s="282"/>
      <c r="L148" s="283"/>
      <c r="M148" s="284" t="s">
        <v>1</v>
      </c>
      <c r="N148" s="285" t="s">
        <v>47</v>
      </c>
      <c r="O148" s="94"/>
      <c r="P148" s="260">
        <f>O148*H148</f>
        <v>0</v>
      </c>
      <c r="Q148" s="260">
        <v>0.00015</v>
      </c>
      <c r="R148" s="260">
        <f>Q148*H148</f>
        <v>0.0029999999999999996</v>
      </c>
      <c r="S148" s="260">
        <v>0</v>
      </c>
      <c r="T148" s="261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2" t="s">
        <v>788</v>
      </c>
      <c r="AT148" s="262" t="s">
        <v>210</v>
      </c>
      <c r="AU148" s="262" t="s">
        <v>92</v>
      </c>
      <c r="AY148" s="18" t="s">
        <v>198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8" t="s">
        <v>90</v>
      </c>
      <c r="BK148" s="154">
        <f>ROUND(I148*H148,2)</f>
        <v>0</v>
      </c>
      <c r="BL148" s="18" t="s">
        <v>373</v>
      </c>
      <c r="BM148" s="262" t="s">
        <v>2448</v>
      </c>
    </row>
    <row r="149" spans="1:65" s="2" customFormat="1" ht="24.15" customHeight="1">
      <c r="A149" s="41"/>
      <c r="B149" s="42"/>
      <c r="C149" s="275" t="s">
        <v>1799</v>
      </c>
      <c r="D149" s="275" t="s">
        <v>210</v>
      </c>
      <c r="E149" s="276" t="s">
        <v>2449</v>
      </c>
      <c r="F149" s="277" t="s">
        <v>2450</v>
      </c>
      <c r="G149" s="278" t="s">
        <v>363</v>
      </c>
      <c r="H149" s="279">
        <v>20</v>
      </c>
      <c r="I149" s="280"/>
      <c r="J149" s="281">
        <f>ROUND(I149*H149,2)</f>
        <v>0</v>
      </c>
      <c r="K149" s="282"/>
      <c r="L149" s="283"/>
      <c r="M149" s="284" t="s">
        <v>1</v>
      </c>
      <c r="N149" s="285" t="s">
        <v>47</v>
      </c>
      <c r="O149" s="94"/>
      <c r="P149" s="260">
        <f>O149*H149</f>
        <v>0</v>
      </c>
      <c r="Q149" s="260">
        <v>4E-05</v>
      </c>
      <c r="R149" s="260">
        <f>Q149*H149</f>
        <v>0.0008</v>
      </c>
      <c r="S149" s="260">
        <v>0</v>
      </c>
      <c r="T149" s="261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2" t="s">
        <v>788</v>
      </c>
      <c r="AT149" s="262" t="s">
        <v>210</v>
      </c>
      <c r="AU149" s="262" t="s">
        <v>92</v>
      </c>
      <c r="AY149" s="18" t="s">
        <v>198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90</v>
      </c>
      <c r="BK149" s="154">
        <f>ROUND(I149*H149,2)</f>
        <v>0</v>
      </c>
      <c r="BL149" s="18" t="s">
        <v>373</v>
      </c>
      <c r="BM149" s="262" t="s">
        <v>2451</v>
      </c>
    </row>
    <row r="150" spans="1:65" s="2" customFormat="1" ht="33" customHeight="1">
      <c r="A150" s="41"/>
      <c r="B150" s="42"/>
      <c r="C150" s="250" t="s">
        <v>722</v>
      </c>
      <c r="D150" s="250" t="s">
        <v>200</v>
      </c>
      <c r="E150" s="251" t="s">
        <v>2452</v>
      </c>
      <c r="F150" s="252" t="s">
        <v>2453</v>
      </c>
      <c r="G150" s="253" t="s">
        <v>219</v>
      </c>
      <c r="H150" s="254">
        <v>200</v>
      </c>
      <c r="I150" s="255"/>
      <c r="J150" s="256">
        <f>ROUND(I150*H150,2)</f>
        <v>0</v>
      </c>
      <c r="K150" s="257"/>
      <c r="L150" s="44"/>
      <c r="M150" s="258" t="s">
        <v>1</v>
      </c>
      <c r="N150" s="259" t="s">
        <v>47</v>
      </c>
      <c r="O150" s="94"/>
      <c r="P150" s="260">
        <f>O150*H150</f>
        <v>0</v>
      </c>
      <c r="Q150" s="260">
        <v>0</v>
      </c>
      <c r="R150" s="260">
        <f>Q150*H150</f>
        <v>0</v>
      </c>
      <c r="S150" s="260">
        <v>0</v>
      </c>
      <c r="T150" s="261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2" t="s">
        <v>373</v>
      </c>
      <c r="AT150" s="262" t="s">
        <v>200</v>
      </c>
      <c r="AU150" s="262" t="s">
        <v>92</v>
      </c>
      <c r="AY150" s="18" t="s">
        <v>198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8" t="s">
        <v>90</v>
      </c>
      <c r="BK150" s="154">
        <f>ROUND(I150*H150,2)</f>
        <v>0</v>
      </c>
      <c r="BL150" s="18" t="s">
        <v>373</v>
      </c>
      <c r="BM150" s="262" t="s">
        <v>2454</v>
      </c>
    </row>
    <row r="151" spans="1:65" s="2" customFormat="1" ht="24.15" customHeight="1">
      <c r="A151" s="41"/>
      <c r="B151" s="42"/>
      <c r="C151" s="275" t="s">
        <v>1287</v>
      </c>
      <c r="D151" s="275" t="s">
        <v>210</v>
      </c>
      <c r="E151" s="276" t="s">
        <v>2455</v>
      </c>
      <c r="F151" s="277" t="s">
        <v>2456</v>
      </c>
      <c r="G151" s="278" t="s">
        <v>219</v>
      </c>
      <c r="H151" s="279">
        <v>115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47</v>
      </c>
      <c r="O151" s="94"/>
      <c r="P151" s="260">
        <f>O151*H151</f>
        <v>0</v>
      </c>
      <c r="Q151" s="260">
        <v>7E-05</v>
      </c>
      <c r="R151" s="260">
        <f>Q151*H151</f>
        <v>0.00805</v>
      </c>
      <c r="S151" s="260">
        <v>0</v>
      </c>
      <c r="T151" s="261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2" t="s">
        <v>788</v>
      </c>
      <c r="AT151" s="262" t="s">
        <v>210</v>
      </c>
      <c r="AU151" s="262" t="s">
        <v>92</v>
      </c>
      <c r="AY151" s="18" t="s">
        <v>198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90</v>
      </c>
      <c r="BK151" s="154">
        <f>ROUND(I151*H151,2)</f>
        <v>0</v>
      </c>
      <c r="BL151" s="18" t="s">
        <v>373</v>
      </c>
      <c r="BM151" s="262" t="s">
        <v>2457</v>
      </c>
    </row>
    <row r="152" spans="1:51" s="13" customFormat="1" ht="12">
      <c r="A152" s="13"/>
      <c r="B152" s="263"/>
      <c r="C152" s="264"/>
      <c r="D152" s="265" t="s">
        <v>206</v>
      </c>
      <c r="E152" s="266" t="s">
        <v>1</v>
      </c>
      <c r="F152" s="267" t="s">
        <v>2458</v>
      </c>
      <c r="G152" s="264"/>
      <c r="H152" s="268">
        <v>115</v>
      </c>
      <c r="I152" s="269"/>
      <c r="J152" s="264"/>
      <c r="K152" s="264"/>
      <c r="L152" s="270"/>
      <c r="M152" s="271"/>
      <c r="N152" s="272"/>
      <c r="O152" s="272"/>
      <c r="P152" s="272"/>
      <c r="Q152" s="272"/>
      <c r="R152" s="272"/>
      <c r="S152" s="272"/>
      <c r="T152" s="27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4" t="s">
        <v>206</v>
      </c>
      <c r="AU152" s="274" t="s">
        <v>92</v>
      </c>
      <c r="AV152" s="13" t="s">
        <v>92</v>
      </c>
      <c r="AW152" s="13" t="s">
        <v>35</v>
      </c>
      <c r="AX152" s="13" t="s">
        <v>90</v>
      </c>
      <c r="AY152" s="274" t="s">
        <v>198</v>
      </c>
    </row>
    <row r="153" spans="1:65" s="2" customFormat="1" ht="24.15" customHeight="1">
      <c r="A153" s="41"/>
      <c r="B153" s="42"/>
      <c r="C153" s="275" t="s">
        <v>1524</v>
      </c>
      <c r="D153" s="275" t="s">
        <v>210</v>
      </c>
      <c r="E153" s="276" t="s">
        <v>2459</v>
      </c>
      <c r="F153" s="277" t="s">
        <v>2460</v>
      </c>
      <c r="G153" s="278" t="s">
        <v>219</v>
      </c>
      <c r="H153" s="279">
        <v>115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47</v>
      </c>
      <c r="O153" s="94"/>
      <c r="P153" s="260">
        <f>O153*H153</f>
        <v>0</v>
      </c>
      <c r="Q153" s="260">
        <v>0.00017</v>
      </c>
      <c r="R153" s="260">
        <f>Q153*H153</f>
        <v>0.01955</v>
      </c>
      <c r="S153" s="260">
        <v>0</v>
      </c>
      <c r="T153" s="261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2" t="s">
        <v>788</v>
      </c>
      <c r="AT153" s="262" t="s">
        <v>210</v>
      </c>
      <c r="AU153" s="262" t="s">
        <v>92</v>
      </c>
      <c r="AY153" s="18" t="s">
        <v>198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90</v>
      </c>
      <c r="BK153" s="154">
        <f>ROUND(I153*H153,2)</f>
        <v>0</v>
      </c>
      <c r="BL153" s="18" t="s">
        <v>373</v>
      </c>
      <c r="BM153" s="262" t="s">
        <v>2461</v>
      </c>
    </row>
    <row r="154" spans="1:51" s="13" customFormat="1" ht="12">
      <c r="A154" s="13"/>
      <c r="B154" s="263"/>
      <c r="C154" s="264"/>
      <c r="D154" s="265" t="s">
        <v>206</v>
      </c>
      <c r="E154" s="266" t="s">
        <v>1</v>
      </c>
      <c r="F154" s="267" t="s">
        <v>2458</v>
      </c>
      <c r="G154" s="264"/>
      <c r="H154" s="268">
        <v>115</v>
      </c>
      <c r="I154" s="269"/>
      <c r="J154" s="264"/>
      <c r="K154" s="264"/>
      <c r="L154" s="270"/>
      <c r="M154" s="271"/>
      <c r="N154" s="272"/>
      <c r="O154" s="272"/>
      <c r="P154" s="272"/>
      <c r="Q154" s="272"/>
      <c r="R154" s="272"/>
      <c r="S154" s="272"/>
      <c r="T154" s="27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4" t="s">
        <v>206</v>
      </c>
      <c r="AU154" s="274" t="s">
        <v>92</v>
      </c>
      <c r="AV154" s="13" t="s">
        <v>92</v>
      </c>
      <c r="AW154" s="13" t="s">
        <v>35</v>
      </c>
      <c r="AX154" s="13" t="s">
        <v>90</v>
      </c>
      <c r="AY154" s="274" t="s">
        <v>198</v>
      </c>
    </row>
    <row r="155" spans="1:65" s="2" customFormat="1" ht="24.15" customHeight="1">
      <c r="A155" s="41"/>
      <c r="B155" s="42"/>
      <c r="C155" s="250" t="s">
        <v>8</v>
      </c>
      <c r="D155" s="250" t="s">
        <v>200</v>
      </c>
      <c r="E155" s="251" t="s">
        <v>2462</v>
      </c>
      <c r="F155" s="252" t="s">
        <v>2463</v>
      </c>
      <c r="G155" s="253" t="s">
        <v>219</v>
      </c>
      <c r="H155" s="254">
        <v>940</v>
      </c>
      <c r="I155" s="255"/>
      <c r="J155" s="256">
        <f>ROUND(I155*H155,2)</f>
        <v>0</v>
      </c>
      <c r="K155" s="257"/>
      <c r="L155" s="44"/>
      <c r="M155" s="258" t="s">
        <v>1</v>
      </c>
      <c r="N155" s="259" t="s">
        <v>47</v>
      </c>
      <c r="O155" s="94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2" t="s">
        <v>373</v>
      </c>
      <c r="AT155" s="262" t="s">
        <v>200</v>
      </c>
      <c r="AU155" s="262" t="s">
        <v>92</v>
      </c>
      <c r="AY155" s="18" t="s">
        <v>198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90</v>
      </c>
      <c r="BK155" s="154">
        <f>ROUND(I155*H155,2)</f>
        <v>0</v>
      </c>
      <c r="BL155" s="18" t="s">
        <v>373</v>
      </c>
      <c r="BM155" s="262" t="s">
        <v>2464</v>
      </c>
    </row>
    <row r="156" spans="1:65" s="2" customFormat="1" ht="24.15" customHeight="1">
      <c r="A156" s="41"/>
      <c r="B156" s="42"/>
      <c r="C156" s="275" t="s">
        <v>373</v>
      </c>
      <c r="D156" s="275" t="s">
        <v>210</v>
      </c>
      <c r="E156" s="276" t="s">
        <v>2465</v>
      </c>
      <c r="F156" s="277" t="s">
        <v>2466</v>
      </c>
      <c r="G156" s="278" t="s">
        <v>219</v>
      </c>
      <c r="H156" s="279">
        <v>1081</v>
      </c>
      <c r="I156" s="280"/>
      <c r="J156" s="281">
        <f>ROUND(I156*H156,2)</f>
        <v>0</v>
      </c>
      <c r="K156" s="282"/>
      <c r="L156" s="283"/>
      <c r="M156" s="284" t="s">
        <v>1</v>
      </c>
      <c r="N156" s="285" t="s">
        <v>47</v>
      </c>
      <c r="O156" s="94"/>
      <c r="P156" s="260">
        <f>O156*H156</f>
        <v>0</v>
      </c>
      <c r="Q156" s="260">
        <v>0.00012</v>
      </c>
      <c r="R156" s="260">
        <f>Q156*H156</f>
        <v>0.12972</v>
      </c>
      <c r="S156" s="260">
        <v>0</v>
      </c>
      <c r="T156" s="261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2" t="s">
        <v>788</v>
      </c>
      <c r="AT156" s="262" t="s">
        <v>210</v>
      </c>
      <c r="AU156" s="262" t="s">
        <v>92</v>
      </c>
      <c r="AY156" s="18" t="s">
        <v>198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8" t="s">
        <v>90</v>
      </c>
      <c r="BK156" s="154">
        <f>ROUND(I156*H156,2)</f>
        <v>0</v>
      </c>
      <c r="BL156" s="18" t="s">
        <v>373</v>
      </c>
      <c r="BM156" s="262" t="s">
        <v>2467</v>
      </c>
    </row>
    <row r="157" spans="1:51" s="13" customFormat="1" ht="12">
      <c r="A157" s="13"/>
      <c r="B157" s="263"/>
      <c r="C157" s="264"/>
      <c r="D157" s="265" t="s">
        <v>206</v>
      </c>
      <c r="E157" s="266" t="s">
        <v>1</v>
      </c>
      <c r="F157" s="267" t="s">
        <v>2468</v>
      </c>
      <c r="G157" s="264"/>
      <c r="H157" s="268">
        <v>820</v>
      </c>
      <c r="I157" s="269"/>
      <c r="J157" s="264"/>
      <c r="K157" s="264"/>
      <c r="L157" s="270"/>
      <c r="M157" s="271"/>
      <c r="N157" s="272"/>
      <c r="O157" s="272"/>
      <c r="P157" s="272"/>
      <c r="Q157" s="272"/>
      <c r="R157" s="272"/>
      <c r="S157" s="272"/>
      <c r="T157" s="27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4" t="s">
        <v>206</v>
      </c>
      <c r="AU157" s="274" t="s">
        <v>92</v>
      </c>
      <c r="AV157" s="13" t="s">
        <v>92</v>
      </c>
      <c r="AW157" s="13" t="s">
        <v>35</v>
      </c>
      <c r="AX157" s="13" t="s">
        <v>82</v>
      </c>
      <c r="AY157" s="274" t="s">
        <v>198</v>
      </c>
    </row>
    <row r="158" spans="1:51" s="13" customFormat="1" ht="12">
      <c r="A158" s="13"/>
      <c r="B158" s="263"/>
      <c r="C158" s="264"/>
      <c r="D158" s="265" t="s">
        <v>206</v>
      </c>
      <c r="E158" s="266" t="s">
        <v>1</v>
      </c>
      <c r="F158" s="267" t="s">
        <v>2469</v>
      </c>
      <c r="G158" s="264"/>
      <c r="H158" s="268">
        <v>120</v>
      </c>
      <c r="I158" s="269"/>
      <c r="J158" s="264"/>
      <c r="K158" s="264"/>
      <c r="L158" s="270"/>
      <c r="M158" s="271"/>
      <c r="N158" s="272"/>
      <c r="O158" s="272"/>
      <c r="P158" s="272"/>
      <c r="Q158" s="272"/>
      <c r="R158" s="272"/>
      <c r="S158" s="272"/>
      <c r="T158" s="27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4" t="s">
        <v>206</v>
      </c>
      <c r="AU158" s="274" t="s">
        <v>92</v>
      </c>
      <c r="AV158" s="13" t="s">
        <v>92</v>
      </c>
      <c r="AW158" s="13" t="s">
        <v>35</v>
      </c>
      <c r="AX158" s="13" t="s">
        <v>82</v>
      </c>
      <c r="AY158" s="274" t="s">
        <v>198</v>
      </c>
    </row>
    <row r="159" spans="1:51" s="15" customFormat="1" ht="12">
      <c r="A159" s="15"/>
      <c r="B159" s="296"/>
      <c r="C159" s="297"/>
      <c r="D159" s="265" t="s">
        <v>206</v>
      </c>
      <c r="E159" s="298" t="s">
        <v>1</v>
      </c>
      <c r="F159" s="299" t="s">
        <v>238</v>
      </c>
      <c r="G159" s="297"/>
      <c r="H159" s="300">
        <v>940</v>
      </c>
      <c r="I159" s="301"/>
      <c r="J159" s="297"/>
      <c r="K159" s="297"/>
      <c r="L159" s="302"/>
      <c r="M159" s="303"/>
      <c r="N159" s="304"/>
      <c r="O159" s="304"/>
      <c r="P159" s="304"/>
      <c r="Q159" s="304"/>
      <c r="R159" s="304"/>
      <c r="S159" s="304"/>
      <c r="T159" s="30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306" t="s">
        <v>206</v>
      </c>
      <c r="AU159" s="306" t="s">
        <v>92</v>
      </c>
      <c r="AV159" s="15" t="s">
        <v>204</v>
      </c>
      <c r="AW159" s="15" t="s">
        <v>35</v>
      </c>
      <c r="AX159" s="15" t="s">
        <v>82</v>
      </c>
      <c r="AY159" s="306" t="s">
        <v>198</v>
      </c>
    </row>
    <row r="160" spans="1:51" s="13" customFormat="1" ht="12">
      <c r="A160" s="13"/>
      <c r="B160" s="263"/>
      <c r="C160" s="264"/>
      <c r="D160" s="265" t="s">
        <v>206</v>
      </c>
      <c r="E160" s="266" t="s">
        <v>1</v>
      </c>
      <c r="F160" s="267" t="s">
        <v>2470</v>
      </c>
      <c r="G160" s="264"/>
      <c r="H160" s="268">
        <v>1081</v>
      </c>
      <c r="I160" s="269"/>
      <c r="J160" s="264"/>
      <c r="K160" s="264"/>
      <c r="L160" s="270"/>
      <c r="M160" s="271"/>
      <c r="N160" s="272"/>
      <c r="O160" s="272"/>
      <c r="P160" s="272"/>
      <c r="Q160" s="272"/>
      <c r="R160" s="272"/>
      <c r="S160" s="272"/>
      <c r="T160" s="27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4" t="s">
        <v>206</v>
      </c>
      <c r="AU160" s="274" t="s">
        <v>92</v>
      </c>
      <c r="AV160" s="13" t="s">
        <v>92</v>
      </c>
      <c r="AW160" s="13" t="s">
        <v>35</v>
      </c>
      <c r="AX160" s="13" t="s">
        <v>90</v>
      </c>
      <c r="AY160" s="274" t="s">
        <v>198</v>
      </c>
    </row>
    <row r="161" spans="1:65" s="2" customFormat="1" ht="33" customHeight="1">
      <c r="A161" s="41"/>
      <c r="B161" s="42"/>
      <c r="C161" s="250" t="s">
        <v>1529</v>
      </c>
      <c r="D161" s="250" t="s">
        <v>200</v>
      </c>
      <c r="E161" s="251" t="s">
        <v>2471</v>
      </c>
      <c r="F161" s="252" t="s">
        <v>2472</v>
      </c>
      <c r="G161" s="253" t="s">
        <v>219</v>
      </c>
      <c r="H161" s="254">
        <v>600</v>
      </c>
      <c r="I161" s="255"/>
      <c r="J161" s="256">
        <f>ROUND(I161*H161,2)</f>
        <v>0</v>
      </c>
      <c r="K161" s="257"/>
      <c r="L161" s="44"/>
      <c r="M161" s="258" t="s">
        <v>1</v>
      </c>
      <c r="N161" s="259" t="s">
        <v>47</v>
      </c>
      <c r="O161" s="94"/>
      <c r="P161" s="260">
        <f>O161*H161</f>
        <v>0</v>
      </c>
      <c r="Q161" s="260">
        <v>0</v>
      </c>
      <c r="R161" s="260">
        <f>Q161*H161</f>
        <v>0</v>
      </c>
      <c r="S161" s="260">
        <v>0</v>
      </c>
      <c r="T161" s="261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2" t="s">
        <v>373</v>
      </c>
      <c r="AT161" s="262" t="s">
        <v>200</v>
      </c>
      <c r="AU161" s="262" t="s">
        <v>92</v>
      </c>
      <c r="AY161" s="18" t="s">
        <v>198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8" t="s">
        <v>90</v>
      </c>
      <c r="BK161" s="154">
        <f>ROUND(I161*H161,2)</f>
        <v>0</v>
      </c>
      <c r="BL161" s="18" t="s">
        <v>373</v>
      </c>
      <c r="BM161" s="262" t="s">
        <v>2473</v>
      </c>
    </row>
    <row r="162" spans="1:65" s="2" customFormat="1" ht="24.15" customHeight="1">
      <c r="A162" s="41"/>
      <c r="B162" s="42"/>
      <c r="C162" s="275" t="s">
        <v>632</v>
      </c>
      <c r="D162" s="275" t="s">
        <v>210</v>
      </c>
      <c r="E162" s="276" t="s">
        <v>2474</v>
      </c>
      <c r="F162" s="277" t="s">
        <v>2475</v>
      </c>
      <c r="G162" s="278" t="s">
        <v>219</v>
      </c>
      <c r="H162" s="279">
        <v>690</v>
      </c>
      <c r="I162" s="280"/>
      <c r="J162" s="281">
        <f>ROUND(I162*H162,2)</f>
        <v>0</v>
      </c>
      <c r="K162" s="282"/>
      <c r="L162" s="283"/>
      <c r="M162" s="284" t="s">
        <v>1</v>
      </c>
      <c r="N162" s="285" t="s">
        <v>47</v>
      </c>
      <c r="O162" s="94"/>
      <c r="P162" s="260">
        <f>O162*H162</f>
        <v>0</v>
      </c>
      <c r="Q162" s="260">
        <v>0.00017</v>
      </c>
      <c r="R162" s="260">
        <f>Q162*H162</f>
        <v>0.11730000000000002</v>
      </c>
      <c r="S162" s="260">
        <v>0</v>
      </c>
      <c r="T162" s="261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2" t="s">
        <v>788</v>
      </c>
      <c r="AT162" s="262" t="s">
        <v>210</v>
      </c>
      <c r="AU162" s="262" t="s">
        <v>92</v>
      </c>
      <c r="AY162" s="18" t="s">
        <v>198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8" t="s">
        <v>90</v>
      </c>
      <c r="BK162" s="154">
        <f>ROUND(I162*H162,2)</f>
        <v>0</v>
      </c>
      <c r="BL162" s="18" t="s">
        <v>373</v>
      </c>
      <c r="BM162" s="262" t="s">
        <v>2476</v>
      </c>
    </row>
    <row r="163" spans="1:51" s="13" customFormat="1" ht="12">
      <c r="A163" s="13"/>
      <c r="B163" s="263"/>
      <c r="C163" s="264"/>
      <c r="D163" s="265" t="s">
        <v>206</v>
      </c>
      <c r="E163" s="266" t="s">
        <v>1</v>
      </c>
      <c r="F163" s="267" t="s">
        <v>2477</v>
      </c>
      <c r="G163" s="264"/>
      <c r="H163" s="268">
        <v>690</v>
      </c>
      <c r="I163" s="269"/>
      <c r="J163" s="264"/>
      <c r="K163" s="264"/>
      <c r="L163" s="270"/>
      <c r="M163" s="271"/>
      <c r="N163" s="272"/>
      <c r="O163" s="272"/>
      <c r="P163" s="272"/>
      <c r="Q163" s="272"/>
      <c r="R163" s="272"/>
      <c r="S163" s="272"/>
      <c r="T163" s="27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4" t="s">
        <v>206</v>
      </c>
      <c r="AU163" s="274" t="s">
        <v>92</v>
      </c>
      <c r="AV163" s="13" t="s">
        <v>92</v>
      </c>
      <c r="AW163" s="13" t="s">
        <v>35</v>
      </c>
      <c r="AX163" s="13" t="s">
        <v>90</v>
      </c>
      <c r="AY163" s="274" t="s">
        <v>198</v>
      </c>
    </row>
    <row r="164" spans="1:65" s="2" customFormat="1" ht="33" customHeight="1">
      <c r="A164" s="41"/>
      <c r="B164" s="42"/>
      <c r="C164" s="250" t="s">
        <v>1827</v>
      </c>
      <c r="D164" s="250" t="s">
        <v>200</v>
      </c>
      <c r="E164" s="251" t="s">
        <v>2478</v>
      </c>
      <c r="F164" s="252" t="s">
        <v>2479</v>
      </c>
      <c r="G164" s="253" t="s">
        <v>219</v>
      </c>
      <c r="H164" s="254">
        <v>570</v>
      </c>
      <c r="I164" s="255"/>
      <c r="J164" s="256">
        <f>ROUND(I164*H164,2)</f>
        <v>0</v>
      </c>
      <c r="K164" s="257"/>
      <c r="L164" s="44"/>
      <c r="M164" s="258" t="s">
        <v>1</v>
      </c>
      <c r="N164" s="259" t="s">
        <v>47</v>
      </c>
      <c r="O164" s="94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2" t="s">
        <v>373</v>
      </c>
      <c r="AT164" s="262" t="s">
        <v>200</v>
      </c>
      <c r="AU164" s="262" t="s">
        <v>92</v>
      </c>
      <c r="AY164" s="18" t="s">
        <v>198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8" t="s">
        <v>90</v>
      </c>
      <c r="BK164" s="154">
        <f>ROUND(I164*H164,2)</f>
        <v>0</v>
      </c>
      <c r="BL164" s="18" t="s">
        <v>373</v>
      </c>
      <c r="BM164" s="262" t="s">
        <v>2480</v>
      </c>
    </row>
    <row r="165" spans="1:65" s="2" customFormat="1" ht="24.15" customHeight="1">
      <c r="A165" s="41"/>
      <c r="B165" s="42"/>
      <c r="C165" s="275" t="s">
        <v>1831</v>
      </c>
      <c r="D165" s="275" t="s">
        <v>210</v>
      </c>
      <c r="E165" s="276" t="s">
        <v>2481</v>
      </c>
      <c r="F165" s="277" t="s">
        <v>2482</v>
      </c>
      <c r="G165" s="278" t="s">
        <v>219</v>
      </c>
      <c r="H165" s="279">
        <v>57.5</v>
      </c>
      <c r="I165" s="280"/>
      <c r="J165" s="281">
        <f>ROUND(I165*H165,2)</f>
        <v>0</v>
      </c>
      <c r="K165" s="282"/>
      <c r="L165" s="283"/>
      <c r="M165" s="284" t="s">
        <v>1</v>
      </c>
      <c r="N165" s="285" t="s">
        <v>47</v>
      </c>
      <c r="O165" s="94"/>
      <c r="P165" s="260">
        <f>O165*H165</f>
        <v>0</v>
      </c>
      <c r="Q165" s="260">
        <v>0.00016</v>
      </c>
      <c r="R165" s="260">
        <f>Q165*H165</f>
        <v>0.009200000000000002</v>
      </c>
      <c r="S165" s="260">
        <v>0</v>
      </c>
      <c r="T165" s="261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2" t="s">
        <v>788</v>
      </c>
      <c r="AT165" s="262" t="s">
        <v>210</v>
      </c>
      <c r="AU165" s="262" t="s">
        <v>92</v>
      </c>
      <c r="AY165" s="18" t="s">
        <v>198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8" t="s">
        <v>90</v>
      </c>
      <c r="BK165" s="154">
        <f>ROUND(I165*H165,2)</f>
        <v>0</v>
      </c>
      <c r="BL165" s="18" t="s">
        <v>373</v>
      </c>
      <c r="BM165" s="262" t="s">
        <v>2483</v>
      </c>
    </row>
    <row r="166" spans="1:51" s="13" customFormat="1" ht="12">
      <c r="A166" s="13"/>
      <c r="B166" s="263"/>
      <c r="C166" s="264"/>
      <c r="D166" s="265" t="s">
        <v>206</v>
      </c>
      <c r="E166" s="266" t="s">
        <v>1</v>
      </c>
      <c r="F166" s="267" t="s">
        <v>2484</v>
      </c>
      <c r="G166" s="264"/>
      <c r="H166" s="268">
        <v>57.5</v>
      </c>
      <c r="I166" s="269"/>
      <c r="J166" s="264"/>
      <c r="K166" s="264"/>
      <c r="L166" s="270"/>
      <c r="M166" s="271"/>
      <c r="N166" s="272"/>
      <c r="O166" s="272"/>
      <c r="P166" s="272"/>
      <c r="Q166" s="272"/>
      <c r="R166" s="272"/>
      <c r="S166" s="272"/>
      <c r="T166" s="27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4" t="s">
        <v>206</v>
      </c>
      <c r="AU166" s="274" t="s">
        <v>92</v>
      </c>
      <c r="AV166" s="13" t="s">
        <v>92</v>
      </c>
      <c r="AW166" s="13" t="s">
        <v>35</v>
      </c>
      <c r="AX166" s="13" t="s">
        <v>90</v>
      </c>
      <c r="AY166" s="274" t="s">
        <v>198</v>
      </c>
    </row>
    <row r="167" spans="1:65" s="2" customFormat="1" ht="24.15" customHeight="1">
      <c r="A167" s="41"/>
      <c r="B167" s="42"/>
      <c r="C167" s="275" t="s">
        <v>7</v>
      </c>
      <c r="D167" s="275" t="s">
        <v>210</v>
      </c>
      <c r="E167" s="276" t="s">
        <v>2485</v>
      </c>
      <c r="F167" s="277" t="s">
        <v>2486</v>
      </c>
      <c r="G167" s="278" t="s">
        <v>219</v>
      </c>
      <c r="H167" s="279">
        <v>598</v>
      </c>
      <c r="I167" s="280"/>
      <c r="J167" s="281">
        <f>ROUND(I167*H167,2)</f>
        <v>0</v>
      </c>
      <c r="K167" s="282"/>
      <c r="L167" s="283"/>
      <c r="M167" s="284" t="s">
        <v>1</v>
      </c>
      <c r="N167" s="285" t="s">
        <v>47</v>
      </c>
      <c r="O167" s="94"/>
      <c r="P167" s="260">
        <f>O167*H167</f>
        <v>0</v>
      </c>
      <c r="Q167" s="260">
        <v>0.00025</v>
      </c>
      <c r="R167" s="260">
        <f>Q167*H167</f>
        <v>0.1495</v>
      </c>
      <c r="S167" s="260">
        <v>0</v>
      </c>
      <c r="T167" s="261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2" t="s">
        <v>788</v>
      </c>
      <c r="AT167" s="262" t="s">
        <v>210</v>
      </c>
      <c r="AU167" s="262" t="s">
        <v>92</v>
      </c>
      <c r="AY167" s="18" t="s">
        <v>198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8" t="s">
        <v>90</v>
      </c>
      <c r="BK167" s="154">
        <f>ROUND(I167*H167,2)</f>
        <v>0</v>
      </c>
      <c r="BL167" s="18" t="s">
        <v>373</v>
      </c>
      <c r="BM167" s="262" t="s">
        <v>2487</v>
      </c>
    </row>
    <row r="168" spans="1:51" s="13" customFormat="1" ht="12">
      <c r="A168" s="13"/>
      <c r="B168" s="263"/>
      <c r="C168" s="264"/>
      <c r="D168" s="265" t="s">
        <v>206</v>
      </c>
      <c r="E168" s="266" t="s">
        <v>1</v>
      </c>
      <c r="F168" s="267" t="s">
        <v>2488</v>
      </c>
      <c r="G168" s="264"/>
      <c r="H168" s="268">
        <v>598</v>
      </c>
      <c r="I168" s="269"/>
      <c r="J168" s="264"/>
      <c r="K168" s="264"/>
      <c r="L168" s="270"/>
      <c r="M168" s="271"/>
      <c r="N168" s="272"/>
      <c r="O168" s="272"/>
      <c r="P168" s="272"/>
      <c r="Q168" s="272"/>
      <c r="R168" s="272"/>
      <c r="S168" s="272"/>
      <c r="T168" s="27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4" t="s">
        <v>206</v>
      </c>
      <c r="AU168" s="274" t="s">
        <v>92</v>
      </c>
      <c r="AV168" s="13" t="s">
        <v>92</v>
      </c>
      <c r="AW168" s="13" t="s">
        <v>35</v>
      </c>
      <c r="AX168" s="13" t="s">
        <v>90</v>
      </c>
      <c r="AY168" s="274" t="s">
        <v>198</v>
      </c>
    </row>
    <row r="169" spans="1:65" s="2" customFormat="1" ht="24.15" customHeight="1">
      <c r="A169" s="41"/>
      <c r="B169" s="42"/>
      <c r="C169" s="250" t="s">
        <v>1838</v>
      </c>
      <c r="D169" s="250" t="s">
        <v>200</v>
      </c>
      <c r="E169" s="251" t="s">
        <v>2489</v>
      </c>
      <c r="F169" s="252" t="s">
        <v>2490</v>
      </c>
      <c r="G169" s="253" t="s">
        <v>219</v>
      </c>
      <c r="H169" s="254">
        <v>35</v>
      </c>
      <c r="I169" s="255"/>
      <c r="J169" s="256">
        <f>ROUND(I169*H169,2)</f>
        <v>0</v>
      </c>
      <c r="K169" s="257"/>
      <c r="L169" s="44"/>
      <c r="M169" s="258" t="s">
        <v>1</v>
      </c>
      <c r="N169" s="259" t="s">
        <v>47</v>
      </c>
      <c r="O169" s="94"/>
      <c r="P169" s="260">
        <f>O169*H169</f>
        <v>0</v>
      </c>
      <c r="Q169" s="260">
        <v>0</v>
      </c>
      <c r="R169" s="260">
        <f>Q169*H169</f>
        <v>0</v>
      </c>
      <c r="S169" s="260">
        <v>0</v>
      </c>
      <c r="T169" s="261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2" t="s">
        <v>373</v>
      </c>
      <c r="AT169" s="262" t="s">
        <v>200</v>
      </c>
      <c r="AU169" s="262" t="s">
        <v>92</v>
      </c>
      <c r="AY169" s="18" t="s">
        <v>198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8" t="s">
        <v>90</v>
      </c>
      <c r="BK169" s="154">
        <f>ROUND(I169*H169,2)</f>
        <v>0</v>
      </c>
      <c r="BL169" s="18" t="s">
        <v>373</v>
      </c>
      <c r="BM169" s="262" t="s">
        <v>2491</v>
      </c>
    </row>
    <row r="170" spans="1:65" s="2" customFormat="1" ht="24.15" customHeight="1">
      <c r="A170" s="41"/>
      <c r="B170" s="42"/>
      <c r="C170" s="275" t="s">
        <v>1542</v>
      </c>
      <c r="D170" s="275" t="s">
        <v>210</v>
      </c>
      <c r="E170" s="276" t="s">
        <v>2492</v>
      </c>
      <c r="F170" s="277" t="s">
        <v>2493</v>
      </c>
      <c r="G170" s="278" t="s">
        <v>219</v>
      </c>
      <c r="H170" s="279">
        <v>40.25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47</v>
      </c>
      <c r="O170" s="94"/>
      <c r="P170" s="260">
        <f>O170*H170</f>
        <v>0</v>
      </c>
      <c r="Q170" s="260">
        <v>0.0009</v>
      </c>
      <c r="R170" s="260">
        <f>Q170*H170</f>
        <v>0.036225</v>
      </c>
      <c r="S170" s="260">
        <v>0</v>
      </c>
      <c r="T170" s="261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2" t="s">
        <v>788</v>
      </c>
      <c r="AT170" s="262" t="s">
        <v>210</v>
      </c>
      <c r="AU170" s="262" t="s">
        <v>92</v>
      </c>
      <c r="AY170" s="18" t="s">
        <v>198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8" t="s">
        <v>90</v>
      </c>
      <c r="BK170" s="154">
        <f>ROUND(I170*H170,2)</f>
        <v>0</v>
      </c>
      <c r="BL170" s="18" t="s">
        <v>373</v>
      </c>
      <c r="BM170" s="262" t="s">
        <v>2494</v>
      </c>
    </row>
    <row r="171" spans="1:51" s="13" customFormat="1" ht="12">
      <c r="A171" s="13"/>
      <c r="B171" s="263"/>
      <c r="C171" s="264"/>
      <c r="D171" s="265" t="s">
        <v>206</v>
      </c>
      <c r="E171" s="266" t="s">
        <v>1</v>
      </c>
      <c r="F171" s="267" t="s">
        <v>2495</v>
      </c>
      <c r="G171" s="264"/>
      <c r="H171" s="268">
        <v>40.25</v>
      </c>
      <c r="I171" s="269"/>
      <c r="J171" s="264"/>
      <c r="K171" s="264"/>
      <c r="L171" s="270"/>
      <c r="M171" s="271"/>
      <c r="N171" s="272"/>
      <c r="O171" s="272"/>
      <c r="P171" s="272"/>
      <c r="Q171" s="272"/>
      <c r="R171" s="272"/>
      <c r="S171" s="272"/>
      <c r="T171" s="27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4" t="s">
        <v>206</v>
      </c>
      <c r="AU171" s="274" t="s">
        <v>92</v>
      </c>
      <c r="AV171" s="13" t="s">
        <v>92</v>
      </c>
      <c r="AW171" s="13" t="s">
        <v>35</v>
      </c>
      <c r="AX171" s="13" t="s">
        <v>90</v>
      </c>
      <c r="AY171" s="274" t="s">
        <v>198</v>
      </c>
    </row>
    <row r="172" spans="1:65" s="2" customFormat="1" ht="24.15" customHeight="1">
      <c r="A172" s="41"/>
      <c r="B172" s="42"/>
      <c r="C172" s="250" t="s">
        <v>1847</v>
      </c>
      <c r="D172" s="250" t="s">
        <v>200</v>
      </c>
      <c r="E172" s="251" t="s">
        <v>2496</v>
      </c>
      <c r="F172" s="252" t="s">
        <v>2497</v>
      </c>
      <c r="G172" s="253" t="s">
        <v>219</v>
      </c>
      <c r="H172" s="254">
        <v>130</v>
      </c>
      <c r="I172" s="255"/>
      <c r="J172" s="256">
        <f>ROUND(I172*H172,2)</f>
        <v>0</v>
      </c>
      <c r="K172" s="257"/>
      <c r="L172" s="44"/>
      <c r="M172" s="258" t="s">
        <v>1</v>
      </c>
      <c r="N172" s="259" t="s">
        <v>47</v>
      </c>
      <c r="O172" s="94"/>
      <c r="P172" s="260">
        <f>O172*H172</f>
        <v>0</v>
      </c>
      <c r="Q172" s="260">
        <v>0</v>
      </c>
      <c r="R172" s="260">
        <f>Q172*H172</f>
        <v>0</v>
      </c>
      <c r="S172" s="260">
        <v>0</v>
      </c>
      <c r="T172" s="261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2" t="s">
        <v>373</v>
      </c>
      <c r="AT172" s="262" t="s">
        <v>200</v>
      </c>
      <c r="AU172" s="262" t="s">
        <v>92</v>
      </c>
      <c r="AY172" s="18" t="s">
        <v>198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8" t="s">
        <v>90</v>
      </c>
      <c r="BK172" s="154">
        <f>ROUND(I172*H172,2)</f>
        <v>0</v>
      </c>
      <c r="BL172" s="18" t="s">
        <v>373</v>
      </c>
      <c r="BM172" s="262" t="s">
        <v>2498</v>
      </c>
    </row>
    <row r="173" spans="1:65" s="2" customFormat="1" ht="24.15" customHeight="1">
      <c r="A173" s="41"/>
      <c r="B173" s="42"/>
      <c r="C173" s="275" t="s">
        <v>517</v>
      </c>
      <c r="D173" s="275" t="s">
        <v>210</v>
      </c>
      <c r="E173" s="276" t="s">
        <v>2499</v>
      </c>
      <c r="F173" s="277" t="s">
        <v>2500</v>
      </c>
      <c r="G173" s="278" t="s">
        <v>219</v>
      </c>
      <c r="H173" s="279">
        <v>149.5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47</v>
      </c>
      <c r="O173" s="94"/>
      <c r="P173" s="260">
        <f>O173*H173</f>
        <v>0</v>
      </c>
      <c r="Q173" s="260">
        <v>0.0024</v>
      </c>
      <c r="R173" s="260">
        <f>Q173*H173</f>
        <v>0.35879999999999995</v>
      </c>
      <c r="S173" s="260">
        <v>0</v>
      </c>
      <c r="T173" s="261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2" t="s">
        <v>788</v>
      </c>
      <c r="AT173" s="262" t="s">
        <v>210</v>
      </c>
      <c r="AU173" s="262" t="s">
        <v>92</v>
      </c>
      <c r="AY173" s="18" t="s">
        <v>198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8" t="s">
        <v>90</v>
      </c>
      <c r="BK173" s="154">
        <f>ROUND(I173*H173,2)</f>
        <v>0</v>
      </c>
      <c r="BL173" s="18" t="s">
        <v>373</v>
      </c>
      <c r="BM173" s="262" t="s">
        <v>2501</v>
      </c>
    </row>
    <row r="174" spans="1:51" s="13" customFormat="1" ht="12">
      <c r="A174" s="13"/>
      <c r="B174" s="263"/>
      <c r="C174" s="264"/>
      <c r="D174" s="265" t="s">
        <v>206</v>
      </c>
      <c r="E174" s="266" t="s">
        <v>1</v>
      </c>
      <c r="F174" s="267" t="s">
        <v>2502</v>
      </c>
      <c r="G174" s="264"/>
      <c r="H174" s="268">
        <v>149.5</v>
      </c>
      <c r="I174" s="269"/>
      <c r="J174" s="264"/>
      <c r="K174" s="264"/>
      <c r="L174" s="270"/>
      <c r="M174" s="271"/>
      <c r="N174" s="272"/>
      <c r="O174" s="272"/>
      <c r="P174" s="272"/>
      <c r="Q174" s="272"/>
      <c r="R174" s="272"/>
      <c r="S174" s="272"/>
      <c r="T174" s="27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4" t="s">
        <v>206</v>
      </c>
      <c r="AU174" s="274" t="s">
        <v>92</v>
      </c>
      <c r="AV174" s="13" t="s">
        <v>92</v>
      </c>
      <c r="AW174" s="13" t="s">
        <v>35</v>
      </c>
      <c r="AX174" s="13" t="s">
        <v>90</v>
      </c>
      <c r="AY174" s="274" t="s">
        <v>198</v>
      </c>
    </row>
    <row r="175" spans="1:65" s="2" customFormat="1" ht="24.15" customHeight="1">
      <c r="A175" s="41"/>
      <c r="B175" s="42"/>
      <c r="C175" s="250" t="s">
        <v>1854</v>
      </c>
      <c r="D175" s="250" t="s">
        <v>200</v>
      </c>
      <c r="E175" s="251" t="s">
        <v>2503</v>
      </c>
      <c r="F175" s="252" t="s">
        <v>2504</v>
      </c>
      <c r="G175" s="253" t="s">
        <v>219</v>
      </c>
      <c r="H175" s="254">
        <v>50</v>
      </c>
      <c r="I175" s="255"/>
      <c r="J175" s="256">
        <f>ROUND(I175*H175,2)</f>
        <v>0</v>
      </c>
      <c r="K175" s="257"/>
      <c r="L175" s="44"/>
      <c r="M175" s="258" t="s">
        <v>1</v>
      </c>
      <c r="N175" s="259" t="s">
        <v>47</v>
      </c>
      <c r="O175" s="94"/>
      <c r="P175" s="260">
        <f>O175*H175</f>
        <v>0</v>
      </c>
      <c r="Q175" s="260">
        <v>0</v>
      </c>
      <c r="R175" s="260">
        <f>Q175*H175</f>
        <v>0</v>
      </c>
      <c r="S175" s="260">
        <v>0</v>
      </c>
      <c r="T175" s="261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2" t="s">
        <v>373</v>
      </c>
      <c r="AT175" s="262" t="s">
        <v>200</v>
      </c>
      <c r="AU175" s="262" t="s">
        <v>92</v>
      </c>
      <c r="AY175" s="18" t="s">
        <v>198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8" t="s">
        <v>90</v>
      </c>
      <c r="BK175" s="154">
        <f>ROUND(I175*H175,2)</f>
        <v>0</v>
      </c>
      <c r="BL175" s="18" t="s">
        <v>373</v>
      </c>
      <c r="BM175" s="262" t="s">
        <v>2505</v>
      </c>
    </row>
    <row r="176" spans="1:65" s="2" customFormat="1" ht="16.5" customHeight="1">
      <c r="A176" s="41"/>
      <c r="B176" s="42"/>
      <c r="C176" s="275" t="s">
        <v>459</v>
      </c>
      <c r="D176" s="275" t="s">
        <v>210</v>
      </c>
      <c r="E176" s="276" t="s">
        <v>2506</v>
      </c>
      <c r="F176" s="277" t="s">
        <v>2507</v>
      </c>
      <c r="G176" s="278" t="s">
        <v>219</v>
      </c>
      <c r="H176" s="279">
        <v>57.5</v>
      </c>
      <c r="I176" s="280"/>
      <c r="J176" s="281">
        <f>ROUND(I176*H176,2)</f>
        <v>0</v>
      </c>
      <c r="K176" s="282"/>
      <c r="L176" s="283"/>
      <c r="M176" s="284" t="s">
        <v>1</v>
      </c>
      <c r="N176" s="285" t="s">
        <v>47</v>
      </c>
      <c r="O176" s="94"/>
      <c r="P176" s="260">
        <f>O176*H176</f>
        <v>0</v>
      </c>
      <c r="Q176" s="260">
        <v>0</v>
      </c>
      <c r="R176" s="260">
        <f>Q176*H176</f>
        <v>0</v>
      </c>
      <c r="S176" s="260">
        <v>0</v>
      </c>
      <c r="T176" s="261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2" t="s">
        <v>788</v>
      </c>
      <c r="AT176" s="262" t="s">
        <v>210</v>
      </c>
      <c r="AU176" s="262" t="s">
        <v>92</v>
      </c>
      <c r="AY176" s="18" t="s">
        <v>198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8" t="s">
        <v>90</v>
      </c>
      <c r="BK176" s="154">
        <f>ROUND(I176*H176,2)</f>
        <v>0</v>
      </c>
      <c r="BL176" s="18" t="s">
        <v>373</v>
      </c>
      <c r="BM176" s="262" t="s">
        <v>2508</v>
      </c>
    </row>
    <row r="177" spans="1:51" s="13" customFormat="1" ht="12">
      <c r="A177" s="13"/>
      <c r="B177" s="263"/>
      <c r="C177" s="264"/>
      <c r="D177" s="265" t="s">
        <v>206</v>
      </c>
      <c r="E177" s="266" t="s">
        <v>1</v>
      </c>
      <c r="F177" s="267" t="s">
        <v>2484</v>
      </c>
      <c r="G177" s="264"/>
      <c r="H177" s="268">
        <v>57.5</v>
      </c>
      <c r="I177" s="269"/>
      <c r="J177" s="264"/>
      <c r="K177" s="264"/>
      <c r="L177" s="270"/>
      <c r="M177" s="271"/>
      <c r="N177" s="272"/>
      <c r="O177" s="272"/>
      <c r="P177" s="272"/>
      <c r="Q177" s="272"/>
      <c r="R177" s="272"/>
      <c r="S177" s="272"/>
      <c r="T177" s="27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4" t="s">
        <v>206</v>
      </c>
      <c r="AU177" s="274" t="s">
        <v>92</v>
      </c>
      <c r="AV177" s="13" t="s">
        <v>92</v>
      </c>
      <c r="AW177" s="13" t="s">
        <v>35</v>
      </c>
      <c r="AX177" s="13" t="s">
        <v>90</v>
      </c>
      <c r="AY177" s="274" t="s">
        <v>198</v>
      </c>
    </row>
    <row r="178" spans="1:65" s="2" customFormat="1" ht="24.15" customHeight="1">
      <c r="A178" s="41"/>
      <c r="B178" s="42"/>
      <c r="C178" s="250" t="s">
        <v>469</v>
      </c>
      <c r="D178" s="250" t="s">
        <v>200</v>
      </c>
      <c r="E178" s="251" t="s">
        <v>2509</v>
      </c>
      <c r="F178" s="252" t="s">
        <v>2510</v>
      </c>
      <c r="G178" s="253" t="s">
        <v>363</v>
      </c>
      <c r="H178" s="254">
        <v>410</v>
      </c>
      <c r="I178" s="255"/>
      <c r="J178" s="256">
        <f>ROUND(I178*H178,2)</f>
        <v>0</v>
      </c>
      <c r="K178" s="257"/>
      <c r="L178" s="44"/>
      <c r="M178" s="258" t="s">
        <v>1</v>
      </c>
      <c r="N178" s="259" t="s">
        <v>47</v>
      </c>
      <c r="O178" s="94"/>
      <c r="P178" s="260">
        <f>O178*H178</f>
        <v>0</v>
      </c>
      <c r="Q178" s="260">
        <v>0</v>
      </c>
      <c r="R178" s="260">
        <f>Q178*H178</f>
        <v>0</v>
      </c>
      <c r="S178" s="260">
        <v>0</v>
      </c>
      <c r="T178" s="261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2" t="s">
        <v>373</v>
      </c>
      <c r="AT178" s="262" t="s">
        <v>200</v>
      </c>
      <c r="AU178" s="262" t="s">
        <v>92</v>
      </c>
      <c r="AY178" s="18" t="s">
        <v>198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8" t="s">
        <v>90</v>
      </c>
      <c r="BK178" s="154">
        <f>ROUND(I178*H178,2)</f>
        <v>0</v>
      </c>
      <c r="BL178" s="18" t="s">
        <v>373</v>
      </c>
      <c r="BM178" s="262" t="s">
        <v>2511</v>
      </c>
    </row>
    <row r="179" spans="1:65" s="2" customFormat="1" ht="24.15" customHeight="1">
      <c r="A179" s="41"/>
      <c r="B179" s="42"/>
      <c r="C179" s="250" t="s">
        <v>453</v>
      </c>
      <c r="D179" s="250" t="s">
        <v>200</v>
      </c>
      <c r="E179" s="251" t="s">
        <v>2512</v>
      </c>
      <c r="F179" s="252" t="s">
        <v>2513</v>
      </c>
      <c r="G179" s="253" t="s">
        <v>363</v>
      </c>
      <c r="H179" s="254">
        <v>10</v>
      </c>
      <c r="I179" s="255"/>
      <c r="J179" s="256">
        <f>ROUND(I179*H179,2)</f>
        <v>0</v>
      </c>
      <c r="K179" s="257"/>
      <c r="L179" s="44"/>
      <c r="M179" s="258" t="s">
        <v>1</v>
      </c>
      <c r="N179" s="259" t="s">
        <v>47</v>
      </c>
      <c r="O179" s="94"/>
      <c r="P179" s="260">
        <f>O179*H179</f>
        <v>0</v>
      </c>
      <c r="Q179" s="260">
        <v>0</v>
      </c>
      <c r="R179" s="260">
        <f>Q179*H179</f>
        <v>0</v>
      </c>
      <c r="S179" s="260">
        <v>0</v>
      </c>
      <c r="T179" s="261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2" t="s">
        <v>373</v>
      </c>
      <c r="AT179" s="262" t="s">
        <v>200</v>
      </c>
      <c r="AU179" s="262" t="s">
        <v>92</v>
      </c>
      <c r="AY179" s="18" t="s">
        <v>198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8" t="s">
        <v>90</v>
      </c>
      <c r="BK179" s="154">
        <f>ROUND(I179*H179,2)</f>
        <v>0</v>
      </c>
      <c r="BL179" s="18" t="s">
        <v>373</v>
      </c>
      <c r="BM179" s="262" t="s">
        <v>2514</v>
      </c>
    </row>
    <row r="180" spans="1:65" s="2" customFormat="1" ht="24.15" customHeight="1">
      <c r="A180" s="41"/>
      <c r="B180" s="42"/>
      <c r="C180" s="250" t="s">
        <v>1867</v>
      </c>
      <c r="D180" s="250" t="s">
        <v>200</v>
      </c>
      <c r="E180" s="251" t="s">
        <v>2515</v>
      </c>
      <c r="F180" s="252" t="s">
        <v>2516</v>
      </c>
      <c r="G180" s="253" t="s">
        <v>363</v>
      </c>
      <c r="H180" s="254">
        <v>18</v>
      </c>
      <c r="I180" s="255"/>
      <c r="J180" s="256">
        <f>ROUND(I180*H180,2)</f>
        <v>0</v>
      </c>
      <c r="K180" s="257"/>
      <c r="L180" s="44"/>
      <c r="M180" s="258" t="s">
        <v>1</v>
      </c>
      <c r="N180" s="259" t="s">
        <v>47</v>
      </c>
      <c r="O180" s="94"/>
      <c r="P180" s="260">
        <f>O180*H180</f>
        <v>0</v>
      </c>
      <c r="Q180" s="260">
        <v>0</v>
      </c>
      <c r="R180" s="260">
        <f>Q180*H180</f>
        <v>0</v>
      </c>
      <c r="S180" s="260">
        <v>0</v>
      </c>
      <c r="T180" s="261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2" t="s">
        <v>373</v>
      </c>
      <c r="AT180" s="262" t="s">
        <v>200</v>
      </c>
      <c r="AU180" s="262" t="s">
        <v>92</v>
      </c>
      <c r="AY180" s="18" t="s">
        <v>198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8" t="s">
        <v>90</v>
      </c>
      <c r="BK180" s="154">
        <f>ROUND(I180*H180,2)</f>
        <v>0</v>
      </c>
      <c r="BL180" s="18" t="s">
        <v>373</v>
      </c>
      <c r="BM180" s="262" t="s">
        <v>2517</v>
      </c>
    </row>
    <row r="181" spans="1:65" s="2" customFormat="1" ht="24.15" customHeight="1">
      <c r="A181" s="41"/>
      <c r="B181" s="42"/>
      <c r="C181" s="250" t="s">
        <v>1871</v>
      </c>
      <c r="D181" s="250" t="s">
        <v>200</v>
      </c>
      <c r="E181" s="251" t="s">
        <v>2518</v>
      </c>
      <c r="F181" s="252" t="s">
        <v>2519</v>
      </c>
      <c r="G181" s="253" t="s">
        <v>363</v>
      </c>
      <c r="H181" s="254">
        <v>10</v>
      </c>
      <c r="I181" s="255"/>
      <c r="J181" s="256">
        <f>ROUND(I181*H181,2)</f>
        <v>0</v>
      </c>
      <c r="K181" s="257"/>
      <c r="L181" s="44"/>
      <c r="M181" s="258" t="s">
        <v>1</v>
      </c>
      <c r="N181" s="259" t="s">
        <v>47</v>
      </c>
      <c r="O181" s="94"/>
      <c r="P181" s="260">
        <f>O181*H181</f>
        <v>0</v>
      </c>
      <c r="Q181" s="260">
        <v>0</v>
      </c>
      <c r="R181" s="260">
        <f>Q181*H181</f>
        <v>0</v>
      </c>
      <c r="S181" s="260">
        <v>0</v>
      </c>
      <c r="T181" s="261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2" t="s">
        <v>373</v>
      </c>
      <c r="AT181" s="262" t="s">
        <v>200</v>
      </c>
      <c r="AU181" s="262" t="s">
        <v>92</v>
      </c>
      <c r="AY181" s="18" t="s">
        <v>198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8" t="s">
        <v>90</v>
      </c>
      <c r="BK181" s="154">
        <f>ROUND(I181*H181,2)</f>
        <v>0</v>
      </c>
      <c r="BL181" s="18" t="s">
        <v>373</v>
      </c>
      <c r="BM181" s="262" t="s">
        <v>2520</v>
      </c>
    </row>
    <row r="182" spans="1:65" s="2" customFormat="1" ht="24.15" customHeight="1">
      <c r="A182" s="41"/>
      <c r="B182" s="42"/>
      <c r="C182" s="250" t="s">
        <v>788</v>
      </c>
      <c r="D182" s="250" t="s">
        <v>200</v>
      </c>
      <c r="E182" s="251" t="s">
        <v>2521</v>
      </c>
      <c r="F182" s="252" t="s">
        <v>2522</v>
      </c>
      <c r="G182" s="253" t="s">
        <v>363</v>
      </c>
      <c r="H182" s="254">
        <v>1</v>
      </c>
      <c r="I182" s="255"/>
      <c r="J182" s="256">
        <f>ROUND(I182*H182,2)</f>
        <v>0</v>
      </c>
      <c r="K182" s="257"/>
      <c r="L182" s="44"/>
      <c r="M182" s="258" t="s">
        <v>1</v>
      </c>
      <c r="N182" s="259" t="s">
        <v>47</v>
      </c>
      <c r="O182" s="94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2" t="s">
        <v>373</v>
      </c>
      <c r="AT182" s="262" t="s">
        <v>200</v>
      </c>
      <c r="AU182" s="262" t="s">
        <v>92</v>
      </c>
      <c r="AY182" s="18" t="s">
        <v>198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8" t="s">
        <v>90</v>
      </c>
      <c r="BK182" s="154">
        <f>ROUND(I182*H182,2)</f>
        <v>0</v>
      </c>
      <c r="BL182" s="18" t="s">
        <v>373</v>
      </c>
      <c r="BM182" s="262" t="s">
        <v>2523</v>
      </c>
    </row>
    <row r="183" spans="1:65" s="2" customFormat="1" ht="16.5" customHeight="1">
      <c r="A183" s="41"/>
      <c r="B183" s="42"/>
      <c r="C183" s="275" t="s">
        <v>1878</v>
      </c>
      <c r="D183" s="275" t="s">
        <v>210</v>
      </c>
      <c r="E183" s="276" t="s">
        <v>2524</v>
      </c>
      <c r="F183" s="277" t="s">
        <v>2525</v>
      </c>
      <c r="G183" s="278" t="s">
        <v>363</v>
      </c>
      <c r="H183" s="279">
        <v>1</v>
      </c>
      <c r="I183" s="280"/>
      <c r="J183" s="281">
        <f>ROUND(I183*H183,2)</f>
        <v>0</v>
      </c>
      <c r="K183" s="282"/>
      <c r="L183" s="283"/>
      <c r="M183" s="284" t="s">
        <v>1</v>
      </c>
      <c r="N183" s="285" t="s">
        <v>47</v>
      </c>
      <c r="O183" s="94"/>
      <c r="P183" s="260">
        <f>O183*H183</f>
        <v>0</v>
      </c>
      <c r="Q183" s="260">
        <v>0.03107</v>
      </c>
      <c r="R183" s="260">
        <f>Q183*H183</f>
        <v>0.03107</v>
      </c>
      <c r="S183" s="260">
        <v>0</v>
      </c>
      <c r="T183" s="261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2" t="s">
        <v>788</v>
      </c>
      <c r="AT183" s="262" t="s">
        <v>210</v>
      </c>
      <c r="AU183" s="262" t="s">
        <v>92</v>
      </c>
      <c r="AY183" s="18" t="s">
        <v>198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8" t="s">
        <v>90</v>
      </c>
      <c r="BK183" s="154">
        <f>ROUND(I183*H183,2)</f>
        <v>0</v>
      </c>
      <c r="BL183" s="18" t="s">
        <v>373</v>
      </c>
      <c r="BM183" s="262" t="s">
        <v>2526</v>
      </c>
    </row>
    <row r="184" spans="1:65" s="2" customFormat="1" ht="16.5" customHeight="1">
      <c r="A184" s="41"/>
      <c r="B184" s="42"/>
      <c r="C184" s="250" t="s">
        <v>513</v>
      </c>
      <c r="D184" s="250" t="s">
        <v>200</v>
      </c>
      <c r="E184" s="251" t="s">
        <v>2527</v>
      </c>
      <c r="F184" s="252" t="s">
        <v>2528</v>
      </c>
      <c r="G184" s="253" t="s">
        <v>363</v>
      </c>
      <c r="H184" s="254">
        <v>1</v>
      </c>
      <c r="I184" s="255"/>
      <c r="J184" s="256">
        <f>ROUND(I184*H184,2)</f>
        <v>0</v>
      </c>
      <c r="K184" s="257"/>
      <c r="L184" s="44"/>
      <c r="M184" s="258" t="s">
        <v>1</v>
      </c>
      <c r="N184" s="259" t="s">
        <v>47</v>
      </c>
      <c r="O184" s="94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2" t="s">
        <v>373</v>
      </c>
      <c r="AT184" s="262" t="s">
        <v>200</v>
      </c>
      <c r="AU184" s="262" t="s">
        <v>92</v>
      </c>
      <c r="AY184" s="18" t="s">
        <v>198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8" t="s">
        <v>90</v>
      </c>
      <c r="BK184" s="154">
        <f>ROUND(I184*H184,2)</f>
        <v>0</v>
      </c>
      <c r="BL184" s="18" t="s">
        <v>373</v>
      </c>
      <c r="BM184" s="262" t="s">
        <v>2529</v>
      </c>
    </row>
    <row r="185" spans="1:65" s="2" customFormat="1" ht="24.15" customHeight="1">
      <c r="A185" s="41"/>
      <c r="B185" s="42"/>
      <c r="C185" s="275" t="s">
        <v>518</v>
      </c>
      <c r="D185" s="275" t="s">
        <v>210</v>
      </c>
      <c r="E185" s="276" t="s">
        <v>2530</v>
      </c>
      <c r="F185" s="277" t="s">
        <v>2531</v>
      </c>
      <c r="G185" s="278" t="s">
        <v>363</v>
      </c>
      <c r="H185" s="279">
        <v>1</v>
      </c>
      <c r="I185" s="280"/>
      <c r="J185" s="281">
        <f>ROUND(I185*H185,2)</f>
        <v>0</v>
      </c>
      <c r="K185" s="282"/>
      <c r="L185" s="283"/>
      <c r="M185" s="284" t="s">
        <v>1</v>
      </c>
      <c r="N185" s="285" t="s">
        <v>47</v>
      </c>
      <c r="O185" s="94"/>
      <c r="P185" s="260">
        <f>O185*H185</f>
        <v>0</v>
      </c>
      <c r="Q185" s="260">
        <v>0.00044</v>
      </c>
      <c r="R185" s="260">
        <f>Q185*H185</f>
        <v>0.00044</v>
      </c>
      <c r="S185" s="260">
        <v>0</v>
      </c>
      <c r="T185" s="261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2" t="s">
        <v>788</v>
      </c>
      <c r="AT185" s="262" t="s">
        <v>210</v>
      </c>
      <c r="AU185" s="262" t="s">
        <v>92</v>
      </c>
      <c r="AY185" s="18" t="s">
        <v>198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8" t="s">
        <v>90</v>
      </c>
      <c r="BK185" s="154">
        <f>ROUND(I185*H185,2)</f>
        <v>0</v>
      </c>
      <c r="BL185" s="18" t="s">
        <v>373</v>
      </c>
      <c r="BM185" s="262" t="s">
        <v>2532</v>
      </c>
    </row>
    <row r="186" spans="1:65" s="2" customFormat="1" ht="37.8" customHeight="1">
      <c r="A186" s="41"/>
      <c r="B186" s="42"/>
      <c r="C186" s="250" t="s">
        <v>1890</v>
      </c>
      <c r="D186" s="250" t="s">
        <v>200</v>
      </c>
      <c r="E186" s="251" t="s">
        <v>2533</v>
      </c>
      <c r="F186" s="252" t="s">
        <v>2534</v>
      </c>
      <c r="G186" s="253" t="s">
        <v>363</v>
      </c>
      <c r="H186" s="254">
        <v>5</v>
      </c>
      <c r="I186" s="255"/>
      <c r="J186" s="256">
        <f>ROUND(I186*H186,2)</f>
        <v>0</v>
      </c>
      <c r="K186" s="257"/>
      <c r="L186" s="44"/>
      <c r="M186" s="258" t="s">
        <v>1</v>
      </c>
      <c r="N186" s="259" t="s">
        <v>47</v>
      </c>
      <c r="O186" s="94"/>
      <c r="P186" s="260">
        <f>O186*H186</f>
        <v>0</v>
      </c>
      <c r="Q186" s="260">
        <v>0</v>
      </c>
      <c r="R186" s="260">
        <f>Q186*H186</f>
        <v>0</v>
      </c>
      <c r="S186" s="260">
        <v>0</v>
      </c>
      <c r="T186" s="261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2" t="s">
        <v>373</v>
      </c>
      <c r="AT186" s="262" t="s">
        <v>200</v>
      </c>
      <c r="AU186" s="262" t="s">
        <v>92</v>
      </c>
      <c r="AY186" s="18" t="s">
        <v>198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8" t="s">
        <v>90</v>
      </c>
      <c r="BK186" s="154">
        <f>ROUND(I186*H186,2)</f>
        <v>0</v>
      </c>
      <c r="BL186" s="18" t="s">
        <v>373</v>
      </c>
      <c r="BM186" s="262" t="s">
        <v>2535</v>
      </c>
    </row>
    <row r="187" spans="1:65" s="2" customFormat="1" ht="33" customHeight="1">
      <c r="A187" s="41"/>
      <c r="B187" s="42"/>
      <c r="C187" s="275" t="s">
        <v>548</v>
      </c>
      <c r="D187" s="275" t="s">
        <v>210</v>
      </c>
      <c r="E187" s="276" t="s">
        <v>2536</v>
      </c>
      <c r="F187" s="277" t="s">
        <v>2537</v>
      </c>
      <c r="G187" s="278" t="s">
        <v>363</v>
      </c>
      <c r="H187" s="279">
        <v>5</v>
      </c>
      <c r="I187" s="280"/>
      <c r="J187" s="281">
        <f>ROUND(I187*H187,2)</f>
        <v>0</v>
      </c>
      <c r="K187" s="282"/>
      <c r="L187" s="283"/>
      <c r="M187" s="284" t="s">
        <v>1</v>
      </c>
      <c r="N187" s="285" t="s">
        <v>47</v>
      </c>
      <c r="O187" s="94"/>
      <c r="P187" s="260">
        <f>O187*H187</f>
        <v>0</v>
      </c>
      <c r="Q187" s="260">
        <v>9E-05</v>
      </c>
      <c r="R187" s="260">
        <f>Q187*H187</f>
        <v>0.00045000000000000004</v>
      </c>
      <c r="S187" s="260">
        <v>0</v>
      </c>
      <c r="T187" s="261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2" t="s">
        <v>788</v>
      </c>
      <c r="AT187" s="262" t="s">
        <v>210</v>
      </c>
      <c r="AU187" s="262" t="s">
        <v>92</v>
      </c>
      <c r="AY187" s="18" t="s">
        <v>198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8" t="s">
        <v>90</v>
      </c>
      <c r="BK187" s="154">
        <f>ROUND(I187*H187,2)</f>
        <v>0</v>
      </c>
      <c r="BL187" s="18" t="s">
        <v>373</v>
      </c>
      <c r="BM187" s="262" t="s">
        <v>2538</v>
      </c>
    </row>
    <row r="188" spans="1:65" s="2" customFormat="1" ht="24.15" customHeight="1">
      <c r="A188" s="41"/>
      <c r="B188" s="42"/>
      <c r="C188" s="250" t="s">
        <v>557</v>
      </c>
      <c r="D188" s="250" t="s">
        <v>200</v>
      </c>
      <c r="E188" s="251" t="s">
        <v>2539</v>
      </c>
      <c r="F188" s="252" t="s">
        <v>2540</v>
      </c>
      <c r="G188" s="253" t="s">
        <v>363</v>
      </c>
      <c r="H188" s="254">
        <v>11</v>
      </c>
      <c r="I188" s="255"/>
      <c r="J188" s="256">
        <f>ROUND(I188*H188,2)</f>
        <v>0</v>
      </c>
      <c r="K188" s="257"/>
      <c r="L188" s="44"/>
      <c r="M188" s="258" t="s">
        <v>1</v>
      </c>
      <c r="N188" s="259" t="s">
        <v>47</v>
      </c>
      <c r="O188" s="94"/>
      <c r="P188" s="260">
        <f>O188*H188</f>
        <v>0</v>
      </c>
      <c r="Q188" s="260">
        <v>0</v>
      </c>
      <c r="R188" s="260">
        <f>Q188*H188</f>
        <v>0</v>
      </c>
      <c r="S188" s="260">
        <v>0</v>
      </c>
      <c r="T188" s="261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2" t="s">
        <v>373</v>
      </c>
      <c r="AT188" s="262" t="s">
        <v>200</v>
      </c>
      <c r="AU188" s="262" t="s">
        <v>92</v>
      </c>
      <c r="AY188" s="18" t="s">
        <v>198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8" t="s">
        <v>90</v>
      </c>
      <c r="BK188" s="154">
        <f>ROUND(I188*H188,2)</f>
        <v>0</v>
      </c>
      <c r="BL188" s="18" t="s">
        <v>373</v>
      </c>
      <c r="BM188" s="262" t="s">
        <v>2541</v>
      </c>
    </row>
    <row r="189" spans="1:65" s="2" customFormat="1" ht="24.15" customHeight="1">
      <c r="A189" s="41"/>
      <c r="B189" s="42"/>
      <c r="C189" s="275" t="s">
        <v>628</v>
      </c>
      <c r="D189" s="275" t="s">
        <v>210</v>
      </c>
      <c r="E189" s="276" t="s">
        <v>2542</v>
      </c>
      <c r="F189" s="277" t="s">
        <v>2543</v>
      </c>
      <c r="G189" s="278" t="s">
        <v>363</v>
      </c>
      <c r="H189" s="279">
        <v>11</v>
      </c>
      <c r="I189" s="280"/>
      <c r="J189" s="281">
        <f>ROUND(I189*H189,2)</f>
        <v>0</v>
      </c>
      <c r="K189" s="282"/>
      <c r="L189" s="283"/>
      <c r="M189" s="284" t="s">
        <v>1</v>
      </c>
      <c r="N189" s="285" t="s">
        <v>47</v>
      </c>
      <c r="O189" s="94"/>
      <c r="P189" s="260">
        <f>O189*H189</f>
        <v>0</v>
      </c>
      <c r="Q189" s="260">
        <v>4E-05</v>
      </c>
      <c r="R189" s="260">
        <f>Q189*H189</f>
        <v>0.00044</v>
      </c>
      <c r="S189" s="260">
        <v>0</v>
      </c>
      <c r="T189" s="261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2" t="s">
        <v>788</v>
      </c>
      <c r="AT189" s="262" t="s">
        <v>210</v>
      </c>
      <c r="AU189" s="262" t="s">
        <v>92</v>
      </c>
      <c r="AY189" s="18" t="s">
        <v>198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8" t="s">
        <v>90</v>
      </c>
      <c r="BK189" s="154">
        <f>ROUND(I189*H189,2)</f>
        <v>0</v>
      </c>
      <c r="BL189" s="18" t="s">
        <v>373</v>
      </c>
      <c r="BM189" s="262" t="s">
        <v>2544</v>
      </c>
    </row>
    <row r="190" spans="1:65" s="2" customFormat="1" ht="16.5" customHeight="1">
      <c r="A190" s="41"/>
      <c r="B190" s="42"/>
      <c r="C190" s="275" t="s">
        <v>633</v>
      </c>
      <c r="D190" s="275" t="s">
        <v>210</v>
      </c>
      <c r="E190" s="276" t="s">
        <v>2545</v>
      </c>
      <c r="F190" s="277" t="s">
        <v>2546</v>
      </c>
      <c r="G190" s="278" t="s">
        <v>363</v>
      </c>
      <c r="H190" s="279">
        <v>11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47</v>
      </c>
      <c r="O190" s="94"/>
      <c r="P190" s="260">
        <f>O190*H190</f>
        <v>0</v>
      </c>
      <c r="Q190" s="260">
        <v>3E-05</v>
      </c>
      <c r="R190" s="260">
        <f>Q190*H190</f>
        <v>0.00033</v>
      </c>
      <c r="S190" s="260">
        <v>0</v>
      </c>
      <c r="T190" s="261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2" t="s">
        <v>788</v>
      </c>
      <c r="AT190" s="262" t="s">
        <v>210</v>
      </c>
      <c r="AU190" s="262" t="s">
        <v>92</v>
      </c>
      <c r="AY190" s="18" t="s">
        <v>198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8" t="s">
        <v>90</v>
      </c>
      <c r="BK190" s="154">
        <f>ROUND(I190*H190,2)</f>
        <v>0</v>
      </c>
      <c r="BL190" s="18" t="s">
        <v>373</v>
      </c>
      <c r="BM190" s="262" t="s">
        <v>2547</v>
      </c>
    </row>
    <row r="191" spans="1:65" s="2" customFormat="1" ht="16.5" customHeight="1">
      <c r="A191" s="41"/>
      <c r="B191" s="42"/>
      <c r="C191" s="275" t="s">
        <v>590</v>
      </c>
      <c r="D191" s="275" t="s">
        <v>210</v>
      </c>
      <c r="E191" s="276" t="s">
        <v>2548</v>
      </c>
      <c r="F191" s="277" t="s">
        <v>2549</v>
      </c>
      <c r="G191" s="278" t="s">
        <v>363</v>
      </c>
      <c r="H191" s="279">
        <v>11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47</v>
      </c>
      <c r="O191" s="94"/>
      <c r="P191" s="260">
        <f>O191*H191</f>
        <v>0</v>
      </c>
      <c r="Q191" s="260">
        <v>1E-05</v>
      </c>
      <c r="R191" s="260">
        <f>Q191*H191</f>
        <v>0.00011</v>
      </c>
      <c r="S191" s="260">
        <v>0</v>
      </c>
      <c r="T191" s="261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2" t="s">
        <v>788</v>
      </c>
      <c r="AT191" s="262" t="s">
        <v>210</v>
      </c>
      <c r="AU191" s="262" t="s">
        <v>92</v>
      </c>
      <c r="AY191" s="18" t="s">
        <v>198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8" t="s">
        <v>90</v>
      </c>
      <c r="BK191" s="154">
        <f>ROUND(I191*H191,2)</f>
        <v>0</v>
      </c>
      <c r="BL191" s="18" t="s">
        <v>373</v>
      </c>
      <c r="BM191" s="262" t="s">
        <v>2550</v>
      </c>
    </row>
    <row r="192" spans="1:65" s="2" customFormat="1" ht="24.15" customHeight="1">
      <c r="A192" s="41"/>
      <c r="B192" s="42"/>
      <c r="C192" s="250" t="s">
        <v>594</v>
      </c>
      <c r="D192" s="250" t="s">
        <v>200</v>
      </c>
      <c r="E192" s="251" t="s">
        <v>2551</v>
      </c>
      <c r="F192" s="252" t="s">
        <v>2552</v>
      </c>
      <c r="G192" s="253" t="s">
        <v>363</v>
      </c>
      <c r="H192" s="254">
        <v>1</v>
      </c>
      <c r="I192" s="255"/>
      <c r="J192" s="256">
        <f>ROUND(I192*H192,2)</f>
        <v>0</v>
      </c>
      <c r="K192" s="257"/>
      <c r="L192" s="44"/>
      <c r="M192" s="258" t="s">
        <v>1</v>
      </c>
      <c r="N192" s="259" t="s">
        <v>47</v>
      </c>
      <c r="O192" s="94"/>
      <c r="P192" s="260">
        <f>O192*H192</f>
        <v>0</v>
      </c>
      <c r="Q192" s="260">
        <v>0</v>
      </c>
      <c r="R192" s="260">
        <f>Q192*H192</f>
        <v>0</v>
      </c>
      <c r="S192" s="260">
        <v>0</v>
      </c>
      <c r="T192" s="261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2" t="s">
        <v>373</v>
      </c>
      <c r="AT192" s="262" t="s">
        <v>200</v>
      </c>
      <c r="AU192" s="262" t="s">
        <v>92</v>
      </c>
      <c r="AY192" s="18" t="s">
        <v>198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8" t="s">
        <v>90</v>
      </c>
      <c r="BK192" s="154">
        <f>ROUND(I192*H192,2)</f>
        <v>0</v>
      </c>
      <c r="BL192" s="18" t="s">
        <v>373</v>
      </c>
      <c r="BM192" s="262" t="s">
        <v>2553</v>
      </c>
    </row>
    <row r="193" spans="1:65" s="2" customFormat="1" ht="24.15" customHeight="1">
      <c r="A193" s="41"/>
      <c r="B193" s="42"/>
      <c r="C193" s="275" t="s">
        <v>581</v>
      </c>
      <c r="D193" s="275" t="s">
        <v>210</v>
      </c>
      <c r="E193" s="276" t="s">
        <v>2554</v>
      </c>
      <c r="F193" s="277" t="s">
        <v>2555</v>
      </c>
      <c r="G193" s="278" t="s">
        <v>363</v>
      </c>
      <c r="H193" s="279">
        <v>1</v>
      </c>
      <c r="I193" s="280"/>
      <c r="J193" s="281">
        <f>ROUND(I193*H193,2)</f>
        <v>0</v>
      </c>
      <c r="K193" s="282"/>
      <c r="L193" s="283"/>
      <c r="M193" s="284" t="s">
        <v>1</v>
      </c>
      <c r="N193" s="285" t="s">
        <v>47</v>
      </c>
      <c r="O193" s="94"/>
      <c r="P193" s="260">
        <f>O193*H193</f>
        <v>0</v>
      </c>
      <c r="Q193" s="260">
        <v>4E-05</v>
      </c>
      <c r="R193" s="260">
        <f>Q193*H193</f>
        <v>4E-05</v>
      </c>
      <c r="S193" s="260">
        <v>0</v>
      </c>
      <c r="T193" s="261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2" t="s">
        <v>788</v>
      </c>
      <c r="AT193" s="262" t="s">
        <v>210</v>
      </c>
      <c r="AU193" s="262" t="s">
        <v>92</v>
      </c>
      <c r="AY193" s="18" t="s">
        <v>198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8" t="s">
        <v>90</v>
      </c>
      <c r="BK193" s="154">
        <f>ROUND(I193*H193,2)</f>
        <v>0</v>
      </c>
      <c r="BL193" s="18" t="s">
        <v>373</v>
      </c>
      <c r="BM193" s="262" t="s">
        <v>2556</v>
      </c>
    </row>
    <row r="194" spans="1:65" s="2" customFormat="1" ht="16.5" customHeight="1">
      <c r="A194" s="41"/>
      <c r="B194" s="42"/>
      <c r="C194" s="275" t="s">
        <v>586</v>
      </c>
      <c r="D194" s="275" t="s">
        <v>210</v>
      </c>
      <c r="E194" s="276" t="s">
        <v>2557</v>
      </c>
      <c r="F194" s="277" t="s">
        <v>2558</v>
      </c>
      <c r="G194" s="278" t="s">
        <v>363</v>
      </c>
      <c r="H194" s="279">
        <v>1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47</v>
      </c>
      <c r="O194" s="94"/>
      <c r="P194" s="260">
        <f>O194*H194</f>
        <v>0</v>
      </c>
      <c r="Q194" s="260">
        <v>3E-05</v>
      </c>
      <c r="R194" s="260">
        <f>Q194*H194</f>
        <v>3E-05</v>
      </c>
      <c r="S194" s="260">
        <v>0</v>
      </c>
      <c r="T194" s="261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2" t="s">
        <v>788</v>
      </c>
      <c r="AT194" s="262" t="s">
        <v>210</v>
      </c>
      <c r="AU194" s="262" t="s">
        <v>92</v>
      </c>
      <c r="AY194" s="18" t="s">
        <v>198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8" t="s">
        <v>90</v>
      </c>
      <c r="BK194" s="154">
        <f>ROUND(I194*H194,2)</f>
        <v>0</v>
      </c>
      <c r="BL194" s="18" t="s">
        <v>373</v>
      </c>
      <c r="BM194" s="262" t="s">
        <v>2559</v>
      </c>
    </row>
    <row r="195" spans="1:65" s="2" customFormat="1" ht="16.5" customHeight="1">
      <c r="A195" s="41"/>
      <c r="B195" s="42"/>
      <c r="C195" s="275" t="s">
        <v>599</v>
      </c>
      <c r="D195" s="275" t="s">
        <v>210</v>
      </c>
      <c r="E195" s="276" t="s">
        <v>2548</v>
      </c>
      <c r="F195" s="277" t="s">
        <v>2549</v>
      </c>
      <c r="G195" s="278" t="s">
        <v>363</v>
      </c>
      <c r="H195" s="279">
        <v>1</v>
      </c>
      <c r="I195" s="280"/>
      <c r="J195" s="281">
        <f>ROUND(I195*H195,2)</f>
        <v>0</v>
      </c>
      <c r="K195" s="282"/>
      <c r="L195" s="283"/>
      <c r="M195" s="284" t="s">
        <v>1</v>
      </c>
      <c r="N195" s="285" t="s">
        <v>47</v>
      </c>
      <c r="O195" s="94"/>
      <c r="P195" s="260">
        <f>O195*H195</f>
        <v>0</v>
      </c>
      <c r="Q195" s="260">
        <v>1E-05</v>
      </c>
      <c r="R195" s="260">
        <f>Q195*H195</f>
        <v>1E-05</v>
      </c>
      <c r="S195" s="260">
        <v>0</v>
      </c>
      <c r="T195" s="261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2" t="s">
        <v>788</v>
      </c>
      <c r="AT195" s="262" t="s">
        <v>210</v>
      </c>
      <c r="AU195" s="262" t="s">
        <v>92</v>
      </c>
      <c r="AY195" s="18" t="s">
        <v>198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8" t="s">
        <v>90</v>
      </c>
      <c r="BK195" s="154">
        <f>ROUND(I195*H195,2)</f>
        <v>0</v>
      </c>
      <c r="BL195" s="18" t="s">
        <v>373</v>
      </c>
      <c r="BM195" s="262" t="s">
        <v>2560</v>
      </c>
    </row>
    <row r="196" spans="1:65" s="2" customFormat="1" ht="24.15" customHeight="1">
      <c r="A196" s="41"/>
      <c r="B196" s="42"/>
      <c r="C196" s="250" t="s">
        <v>604</v>
      </c>
      <c r="D196" s="250" t="s">
        <v>200</v>
      </c>
      <c r="E196" s="251" t="s">
        <v>2561</v>
      </c>
      <c r="F196" s="252" t="s">
        <v>2562</v>
      </c>
      <c r="G196" s="253" t="s">
        <v>363</v>
      </c>
      <c r="H196" s="254">
        <v>4</v>
      </c>
      <c r="I196" s="255"/>
      <c r="J196" s="256">
        <f>ROUND(I196*H196,2)</f>
        <v>0</v>
      </c>
      <c r="K196" s="257"/>
      <c r="L196" s="44"/>
      <c r="M196" s="258" t="s">
        <v>1</v>
      </c>
      <c r="N196" s="259" t="s">
        <v>47</v>
      </c>
      <c r="O196" s="94"/>
      <c r="P196" s="260">
        <f>O196*H196</f>
        <v>0</v>
      </c>
      <c r="Q196" s="260">
        <v>0</v>
      </c>
      <c r="R196" s="260">
        <f>Q196*H196</f>
        <v>0</v>
      </c>
      <c r="S196" s="260">
        <v>0</v>
      </c>
      <c r="T196" s="261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2" t="s">
        <v>373</v>
      </c>
      <c r="AT196" s="262" t="s">
        <v>200</v>
      </c>
      <c r="AU196" s="262" t="s">
        <v>92</v>
      </c>
      <c r="AY196" s="18" t="s">
        <v>198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8" t="s">
        <v>90</v>
      </c>
      <c r="BK196" s="154">
        <f>ROUND(I196*H196,2)</f>
        <v>0</v>
      </c>
      <c r="BL196" s="18" t="s">
        <v>373</v>
      </c>
      <c r="BM196" s="262" t="s">
        <v>2563</v>
      </c>
    </row>
    <row r="197" spans="1:65" s="2" customFormat="1" ht="24.15" customHeight="1">
      <c r="A197" s="41"/>
      <c r="B197" s="42"/>
      <c r="C197" s="275" t="s">
        <v>609</v>
      </c>
      <c r="D197" s="275" t="s">
        <v>210</v>
      </c>
      <c r="E197" s="276" t="s">
        <v>2564</v>
      </c>
      <c r="F197" s="277" t="s">
        <v>2565</v>
      </c>
      <c r="G197" s="278" t="s">
        <v>363</v>
      </c>
      <c r="H197" s="279">
        <v>4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47</v>
      </c>
      <c r="O197" s="94"/>
      <c r="P197" s="260">
        <f>O197*H197</f>
        <v>0</v>
      </c>
      <c r="Q197" s="260">
        <v>4E-05</v>
      </c>
      <c r="R197" s="260">
        <f>Q197*H197</f>
        <v>0.00016</v>
      </c>
      <c r="S197" s="260">
        <v>0</v>
      </c>
      <c r="T197" s="261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2" t="s">
        <v>788</v>
      </c>
      <c r="AT197" s="262" t="s">
        <v>210</v>
      </c>
      <c r="AU197" s="262" t="s">
        <v>92</v>
      </c>
      <c r="AY197" s="18" t="s">
        <v>198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8" t="s">
        <v>90</v>
      </c>
      <c r="BK197" s="154">
        <f>ROUND(I197*H197,2)</f>
        <v>0</v>
      </c>
      <c r="BL197" s="18" t="s">
        <v>373</v>
      </c>
      <c r="BM197" s="262" t="s">
        <v>2566</v>
      </c>
    </row>
    <row r="198" spans="1:65" s="2" customFormat="1" ht="16.5" customHeight="1">
      <c r="A198" s="41"/>
      <c r="B198" s="42"/>
      <c r="C198" s="275" t="s">
        <v>622</v>
      </c>
      <c r="D198" s="275" t="s">
        <v>210</v>
      </c>
      <c r="E198" s="276" t="s">
        <v>2545</v>
      </c>
      <c r="F198" s="277" t="s">
        <v>2546</v>
      </c>
      <c r="G198" s="278" t="s">
        <v>363</v>
      </c>
      <c r="H198" s="279">
        <v>4</v>
      </c>
      <c r="I198" s="280"/>
      <c r="J198" s="281">
        <f>ROUND(I198*H198,2)</f>
        <v>0</v>
      </c>
      <c r="K198" s="282"/>
      <c r="L198" s="283"/>
      <c r="M198" s="284" t="s">
        <v>1</v>
      </c>
      <c r="N198" s="285" t="s">
        <v>47</v>
      </c>
      <c r="O198" s="94"/>
      <c r="P198" s="260">
        <f>O198*H198</f>
        <v>0</v>
      </c>
      <c r="Q198" s="260">
        <v>3E-05</v>
      </c>
      <c r="R198" s="260">
        <f>Q198*H198</f>
        <v>0.00012</v>
      </c>
      <c r="S198" s="260">
        <v>0</v>
      </c>
      <c r="T198" s="261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2" t="s">
        <v>788</v>
      </c>
      <c r="AT198" s="262" t="s">
        <v>210</v>
      </c>
      <c r="AU198" s="262" t="s">
        <v>92</v>
      </c>
      <c r="AY198" s="18" t="s">
        <v>198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8" t="s">
        <v>90</v>
      </c>
      <c r="BK198" s="154">
        <f>ROUND(I198*H198,2)</f>
        <v>0</v>
      </c>
      <c r="BL198" s="18" t="s">
        <v>373</v>
      </c>
      <c r="BM198" s="262" t="s">
        <v>2567</v>
      </c>
    </row>
    <row r="199" spans="1:65" s="2" customFormat="1" ht="16.5" customHeight="1">
      <c r="A199" s="41"/>
      <c r="B199" s="42"/>
      <c r="C199" s="275" t="s">
        <v>1569</v>
      </c>
      <c r="D199" s="275" t="s">
        <v>210</v>
      </c>
      <c r="E199" s="276" t="s">
        <v>2548</v>
      </c>
      <c r="F199" s="277" t="s">
        <v>2549</v>
      </c>
      <c r="G199" s="278" t="s">
        <v>363</v>
      </c>
      <c r="H199" s="279">
        <v>4</v>
      </c>
      <c r="I199" s="280"/>
      <c r="J199" s="281">
        <f>ROUND(I199*H199,2)</f>
        <v>0</v>
      </c>
      <c r="K199" s="282"/>
      <c r="L199" s="283"/>
      <c r="M199" s="284" t="s">
        <v>1</v>
      </c>
      <c r="N199" s="285" t="s">
        <v>47</v>
      </c>
      <c r="O199" s="94"/>
      <c r="P199" s="260">
        <f>O199*H199</f>
        <v>0</v>
      </c>
      <c r="Q199" s="260">
        <v>1E-05</v>
      </c>
      <c r="R199" s="260">
        <f>Q199*H199</f>
        <v>4E-05</v>
      </c>
      <c r="S199" s="260">
        <v>0</v>
      </c>
      <c r="T199" s="261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2" t="s">
        <v>788</v>
      </c>
      <c r="AT199" s="262" t="s">
        <v>210</v>
      </c>
      <c r="AU199" s="262" t="s">
        <v>92</v>
      </c>
      <c r="AY199" s="18" t="s">
        <v>198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8" t="s">
        <v>90</v>
      </c>
      <c r="BK199" s="154">
        <f>ROUND(I199*H199,2)</f>
        <v>0</v>
      </c>
      <c r="BL199" s="18" t="s">
        <v>373</v>
      </c>
      <c r="BM199" s="262" t="s">
        <v>2568</v>
      </c>
    </row>
    <row r="200" spans="1:65" s="2" customFormat="1" ht="24.15" customHeight="1">
      <c r="A200" s="41"/>
      <c r="B200" s="42"/>
      <c r="C200" s="250" t="s">
        <v>1574</v>
      </c>
      <c r="D200" s="250" t="s">
        <v>200</v>
      </c>
      <c r="E200" s="251" t="s">
        <v>2569</v>
      </c>
      <c r="F200" s="252" t="s">
        <v>2570</v>
      </c>
      <c r="G200" s="253" t="s">
        <v>363</v>
      </c>
      <c r="H200" s="254">
        <v>4</v>
      </c>
      <c r="I200" s="255"/>
      <c r="J200" s="256">
        <f>ROUND(I200*H200,2)</f>
        <v>0</v>
      </c>
      <c r="K200" s="257"/>
      <c r="L200" s="44"/>
      <c r="M200" s="258" t="s">
        <v>1</v>
      </c>
      <c r="N200" s="259" t="s">
        <v>47</v>
      </c>
      <c r="O200" s="94"/>
      <c r="P200" s="260">
        <f>O200*H200</f>
        <v>0</v>
      </c>
      <c r="Q200" s="260">
        <v>0</v>
      </c>
      <c r="R200" s="260">
        <f>Q200*H200</f>
        <v>0</v>
      </c>
      <c r="S200" s="260">
        <v>0</v>
      </c>
      <c r="T200" s="261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2" t="s">
        <v>373</v>
      </c>
      <c r="AT200" s="262" t="s">
        <v>200</v>
      </c>
      <c r="AU200" s="262" t="s">
        <v>92</v>
      </c>
      <c r="AY200" s="18" t="s">
        <v>198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8" t="s">
        <v>90</v>
      </c>
      <c r="BK200" s="154">
        <f>ROUND(I200*H200,2)</f>
        <v>0</v>
      </c>
      <c r="BL200" s="18" t="s">
        <v>373</v>
      </c>
      <c r="BM200" s="262" t="s">
        <v>2571</v>
      </c>
    </row>
    <row r="201" spans="1:65" s="2" customFormat="1" ht="16.5" customHeight="1">
      <c r="A201" s="41"/>
      <c r="B201" s="42"/>
      <c r="C201" s="275" t="s">
        <v>1582</v>
      </c>
      <c r="D201" s="275" t="s">
        <v>210</v>
      </c>
      <c r="E201" s="276" t="s">
        <v>2572</v>
      </c>
      <c r="F201" s="277" t="s">
        <v>2573</v>
      </c>
      <c r="G201" s="278" t="s">
        <v>363</v>
      </c>
      <c r="H201" s="279">
        <v>4</v>
      </c>
      <c r="I201" s="280"/>
      <c r="J201" s="281">
        <f>ROUND(I201*H201,2)</f>
        <v>0</v>
      </c>
      <c r="K201" s="282"/>
      <c r="L201" s="283"/>
      <c r="M201" s="284" t="s">
        <v>1</v>
      </c>
      <c r="N201" s="285" t="s">
        <v>47</v>
      </c>
      <c r="O201" s="94"/>
      <c r="P201" s="260">
        <f>O201*H201</f>
        <v>0</v>
      </c>
      <c r="Q201" s="260">
        <v>0.0005</v>
      </c>
      <c r="R201" s="260">
        <f>Q201*H201</f>
        <v>0.002</v>
      </c>
      <c r="S201" s="260">
        <v>0</v>
      </c>
      <c r="T201" s="261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2" t="s">
        <v>788</v>
      </c>
      <c r="AT201" s="262" t="s">
        <v>210</v>
      </c>
      <c r="AU201" s="262" t="s">
        <v>92</v>
      </c>
      <c r="AY201" s="18" t="s">
        <v>198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8" t="s">
        <v>90</v>
      </c>
      <c r="BK201" s="154">
        <f>ROUND(I201*H201,2)</f>
        <v>0</v>
      </c>
      <c r="BL201" s="18" t="s">
        <v>373</v>
      </c>
      <c r="BM201" s="262" t="s">
        <v>2574</v>
      </c>
    </row>
    <row r="202" spans="1:65" s="2" customFormat="1" ht="24.15" customHeight="1">
      <c r="A202" s="41"/>
      <c r="B202" s="42"/>
      <c r="C202" s="250" t="s">
        <v>1586</v>
      </c>
      <c r="D202" s="250" t="s">
        <v>200</v>
      </c>
      <c r="E202" s="251" t="s">
        <v>2575</v>
      </c>
      <c r="F202" s="252" t="s">
        <v>2576</v>
      </c>
      <c r="G202" s="253" t="s">
        <v>363</v>
      </c>
      <c r="H202" s="254">
        <v>8</v>
      </c>
      <c r="I202" s="255"/>
      <c r="J202" s="256">
        <f>ROUND(I202*H202,2)</f>
        <v>0</v>
      </c>
      <c r="K202" s="257"/>
      <c r="L202" s="44"/>
      <c r="M202" s="258" t="s">
        <v>1</v>
      </c>
      <c r="N202" s="259" t="s">
        <v>47</v>
      </c>
      <c r="O202" s="94"/>
      <c r="P202" s="260">
        <f>O202*H202</f>
        <v>0</v>
      </c>
      <c r="Q202" s="260">
        <v>0</v>
      </c>
      <c r="R202" s="260">
        <f>Q202*H202</f>
        <v>0</v>
      </c>
      <c r="S202" s="260">
        <v>0</v>
      </c>
      <c r="T202" s="261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2" t="s">
        <v>373</v>
      </c>
      <c r="AT202" s="262" t="s">
        <v>200</v>
      </c>
      <c r="AU202" s="262" t="s">
        <v>92</v>
      </c>
      <c r="AY202" s="18" t="s">
        <v>198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8" t="s">
        <v>90</v>
      </c>
      <c r="BK202" s="154">
        <f>ROUND(I202*H202,2)</f>
        <v>0</v>
      </c>
      <c r="BL202" s="18" t="s">
        <v>373</v>
      </c>
      <c r="BM202" s="262" t="s">
        <v>2577</v>
      </c>
    </row>
    <row r="203" spans="1:65" s="2" customFormat="1" ht="16.5" customHeight="1">
      <c r="A203" s="41"/>
      <c r="B203" s="42"/>
      <c r="C203" s="275" t="s">
        <v>1590</v>
      </c>
      <c r="D203" s="275" t="s">
        <v>210</v>
      </c>
      <c r="E203" s="276" t="s">
        <v>2578</v>
      </c>
      <c r="F203" s="277" t="s">
        <v>2579</v>
      </c>
      <c r="G203" s="278" t="s">
        <v>363</v>
      </c>
      <c r="H203" s="279">
        <v>8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47</v>
      </c>
      <c r="O203" s="94"/>
      <c r="P203" s="260">
        <f>O203*H203</f>
        <v>0</v>
      </c>
      <c r="Q203" s="260">
        <v>0</v>
      </c>
      <c r="R203" s="260">
        <f>Q203*H203</f>
        <v>0</v>
      </c>
      <c r="S203" s="260">
        <v>0</v>
      </c>
      <c r="T203" s="261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2" t="s">
        <v>788</v>
      </c>
      <c r="AT203" s="262" t="s">
        <v>210</v>
      </c>
      <c r="AU203" s="262" t="s">
        <v>92</v>
      </c>
      <c r="AY203" s="18" t="s">
        <v>198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8" t="s">
        <v>90</v>
      </c>
      <c r="BK203" s="154">
        <f>ROUND(I203*H203,2)</f>
        <v>0</v>
      </c>
      <c r="BL203" s="18" t="s">
        <v>373</v>
      </c>
      <c r="BM203" s="262" t="s">
        <v>2580</v>
      </c>
    </row>
    <row r="204" spans="1:65" s="2" customFormat="1" ht="21.75" customHeight="1">
      <c r="A204" s="41"/>
      <c r="B204" s="42"/>
      <c r="C204" s="250" t="s">
        <v>1594</v>
      </c>
      <c r="D204" s="250" t="s">
        <v>200</v>
      </c>
      <c r="E204" s="251" t="s">
        <v>2581</v>
      </c>
      <c r="F204" s="252" t="s">
        <v>2582</v>
      </c>
      <c r="G204" s="253" t="s">
        <v>363</v>
      </c>
      <c r="H204" s="254">
        <v>2</v>
      </c>
      <c r="I204" s="255"/>
      <c r="J204" s="256">
        <f>ROUND(I204*H204,2)</f>
        <v>0</v>
      </c>
      <c r="K204" s="257"/>
      <c r="L204" s="44"/>
      <c r="M204" s="258" t="s">
        <v>1</v>
      </c>
      <c r="N204" s="259" t="s">
        <v>47</v>
      </c>
      <c r="O204" s="94"/>
      <c r="P204" s="260">
        <f>O204*H204</f>
        <v>0</v>
      </c>
      <c r="Q204" s="260">
        <v>0</v>
      </c>
      <c r="R204" s="260">
        <f>Q204*H204</f>
        <v>0</v>
      </c>
      <c r="S204" s="260">
        <v>0</v>
      </c>
      <c r="T204" s="261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2" t="s">
        <v>373</v>
      </c>
      <c r="AT204" s="262" t="s">
        <v>200</v>
      </c>
      <c r="AU204" s="262" t="s">
        <v>92</v>
      </c>
      <c r="AY204" s="18" t="s">
        <v>198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8" t="s">
        <v>90</v>
      </c>
      <c r="BK204" s="154">
        <f>ROUND(I204*H204,2)</f>
        <v>0</v>
      </c>
      <c r="BL204" s="18" t="s">
        <v>373</v>
      </c>
      <c r="BM204" s="262" t="s">
        <v>2583</v>
      </c>
    </row>
    <row r="205" spans="1:65" s="2" customFormat="1" ht="16.5" customHeight="1">
      <c r="A205" s="41"/>
      <c r="B205" s="42"/>
      <c r="C205" s="275" t="s">
        <v>1598</v>
      </c>
      <c r="D205" s="275" t="s">
        <v>210</v>
      </c>
      <c r="E205" s="276" t="s">
        <v>2584</v>
      </c>
      <c r="F205" s="277" t="s">
        <v>2585</v>
      </c>
      <c r="G205" s="278" t="s">
        <v>363</v>
      </c>
      <c r="H205" s="279">
        <v>2</v>
      </c>
      <c r="I205" s="280"/>
      <c r="J205" s="281">
        <f>ROUND(I205*H205,2)</f>
        <v>0</v>
      </c>
      <c r="K205" s="282"/>
      <c r="L205" s="283"/>
      <c r="M205" s="284" t="s">
        <v>1</v>
      </c>
      <c r="N205" s="285" t="s">
        <v>47</v>
      </c>
      <c r="O205" s="94"/>
      <c r="P205" s="260">
        <f>O205*H205</f>
        <v>0</v>
      </c>
      <c r="Q205" s="260">
        <v>0.00011</v>
      </c>
      <c r="R205" s="260">
        <f>Q205*H205</f>
        <v>0.00022</v>
      </c>
      <c r="S205" s="260">
        <v>0</v>
      </c>
      <c r="T205" s="261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2" t="s">
        <v>788</v>
      </c>
      <c r="AT205" s="262" t="s">
        <v>210</v>
      </c>
      <c r="AU205" s="262" t="s">
        <v>92</v>
      </c>
      <c r="AY205" s="18" t="s">
        <v>198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8" t="s">
        <v>90</v>
      </c>
      <c r="BK205" s="154">
        <f>ROUND(I205*H205,2)</f>
        <v>0</v>
      </c>
      <c r="BL205" s="18" t="s">
        <v>373</v>
      </c>
      <c r="BM205" s="262" t="s">
        <v>2586</v>
      </c>
    </row>
    <row r="206" spans="1:65" s="2" customFormat="1" ht="33" customHeight="1">
      <c r="A206" s="41"/>
      <c r="B206" s="42"/>
      <c r="C206" s="250" t="s">
        <v>1602</v>
      </c>
      <c r="D206" s="250" t="s">
        <v>200</v>
      </c>
      <c r="E206" s="251" t="s">
        <v>2587</v>
      </c>
      <c r="F206" s="252" t="s">
        <v>2588</v>
      </c>
      <c r="G206" s="253" t="s">
        <v>363</v>
      </c>
      <c r="H206" s="254">
        <v>5</v>
      </c>
      <c r="I206" s="255"/>
      <c r="J206" s="256">
        <f>ROUND(I206*H206,2)</f>
        <v>0</v>
      </c>
      <c r="K206" s="257"/>
      <c r="L206" s="44"/>
      <c r="M206" s="258" t="s">
        <v>1</v>
      </c>
      <c r="N206" s="259" t="s">
        <v>47</v>
      </c>
      <c r="O206" s="94"/>
      <c r="P206" s="260">
        <f>O206*H206</f>
        <v>0</v>
      </c>
      <c r="Q206" s="260">
        <v>0</v>
      </c>
      <c r="R206" s="260">
        <f>Q206*H206</f>
        <v>0</v>
      </c>
      <c r="S206" s="260">
        <v>0</v>
      </c>
      <c r="T206" s="261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2" t="s">
        <v>373</v>
      </c>
      <c r="AT206" s="262" t="s">
        <v>200</v>
      </c>
      <c r="AU206" s="262" t="s">
        <v>92</v>
      </c>
      <c r="AY206" s="18" t="s">
        <v>198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8" t="s">
        <v>90</v>
      </c>
      <c r="BK206" s="154">
        <f>ROUND(I206*H206,2)</f>
        <v>0</v>
      </c>
      <c r="BL206" s="18" t="s">
        <v>373</v>
      </c>
      <c r="BM206" s="262" t="s">
        <v>2589</v>
      </c>
    </row>
    <row r="207" spans="1:65" s="2" customFormat="1" ht="24.15" customHeight="1">
      <c r="A207" s="41"/>
      <c r="B207" s="42"/>
      <c r="C207" s="275" t="s">
        <v>1606</v>
      </c>
      <c r="D207" s="275" t="s">
        <v>210</v>
      </c>
      <c r="E207" s="276" t="s">
        <v>2590</v>
      </c>
      <c r="F207" s="277" t="s">
        <v>2591</v>
      </c>
      <c r="G207" s="278" t="s">
        <v>363</v>
      </c>
      <c r="H207" s="279">
        <v>5</v>
      </c>
      <c r="I207" s="280"/>
      <c r="J207" s="281">
        <f>ROUND(I207*H207,2)</f>
        <v>0</v>
      </c>
      <c r="K207" s="282"/>
      <c r="L207" s="283"/>
      <c r="M207" s="284" t="s">
        <v>1</v>
      </c>
      <c r="N207" s="285" t="s">
        <v>47</v>
      </c>
      <c r="O207" s="94"/>
      <c r="P207" s="260">
        <f>O207*H207</f>
        <v>0</v>
      </c>
      <c r="Q207" s="260">
        <v>6E-05</v>
      </c>
      <c r="R207" s="260">
        <f>Q207*H207</f>
        <v>0.00030000000000000003</v>
      </c>
      <c r="S207" s="260">
        <v>0</v>
      </c>
      <c r="T207" s="261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2" t="s">
        <v>788</v>
      </c>
      <c r="AT207" s="262" t="s">
        <v>210</v>
      </c>
      <c r="AU207" s="262" t="s">
        <v>92</v>
      </c>
      <c r="AY207" s="18" t="s">
        <v>198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8" t="s">
        <v>90</v>
      </c>
      <c r="BK207" s="154">
        <f>ROUND(I207*H207,2)</f>
        <v>0</v>
      </c>
      <c r="BL207" s="18" t="s">
        <v>373</v>
      </c>
      <c r="BM207" s="262" t="s">
        <v>2592</v>
      </c>
    </row>
    <row r="208" spans="1:65" s="2" customFormat="1" ht="16.5" customHeight="1">
      <c r="A208" s="41"/>
      <c r="B208" s="42"/>
      <c r="C208" s="275" t="s">
        <v>1610</v>
      </c>
      <c r="D208" s="275" t="s">
        <v>210</v>
      </c>
      <c r="E208" s="276" t="s">
        <v>2548</v>
      </c>
      <c r="F208" s="277" t="s">
        <v>2549</v>
      </c>
      <c r="G208" s="278" t="s">
        <v>363</v>
      </c>
      <c r="H208" s="279">
        <v>5</v>
      </c>
      <c r="I208" s="280"/>
      <c r="J208" s="281">
        <f>ROUND(I208*H208,2)</f>
        <v>0</v>
      </c>
      <c r="K208" s="282"/>
      <c r="L208" s="283"/>
      <c r="M208" s="284" t="s">
        <v>1</v>
      </c>
      <c r="N208" s="285" t="s">
        <v>47</v>
      </c>
      <c r="O208" s="94"/>
      <c r="P208" s="260">
        <f>O208*H208</f>
        <v>0</v>
      </c>
      <c r="Q208" s="260">
        <v>1E-05</v>
      </c>
      <c r="R208" s="260">
        <f>Q208*H208</f>
        <v>5E-05</v>
      </c>
      <c r="S208" s="260">
        <v>0</v>
      </c>
      <c r="T208" s="261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2" t="s">
        <v>788</v>
      </c>
      <c r="AT208" s="262" t="s">
        <v>210</v>
      </c>
      <c r="AU208" s="262" t="s">
        <v>92</v>
      </c>
      <c r="AY208" s="18" t="s">
        <v>198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8" t="s">
        <v>90</v>
      </c>
      <c r="BK208" s="154">
        <f>ROUND(I208*H208,2)</f>
        <v>0</v>
      </c>
      <c r="BL208" s="18" t="s">
        <v>373</v>
      </c>
      <c r="BM208" s="262" t="s">
        <v>2593</v>
      </c>
    </row>
    <row r="209" spans="1:65" s="2" customFormat="1" ht="33" customHeight="1">
      <c r="A209" s="41"/>
      <c r="B209" s="42"/>
      <c r="C209" s="250" t="s">
        <v>1614</v>
      </c>
      <c r="D209" s="250" t="s">
        <v>200</v>
      </c>
      <c r="E209" s="251" t="s">
        <v>2594</v>
      </c>
      <c r="F209" s="252" t="s">
        <v>2595</v>
      </c>
      <c r="G209" s="253" t="s">
        <v>363</v>
      </c>
      <c r="H209" s="254">
        <v>3</v>
      </c>
      <c r="I209" s="255"/>
      <c r="J209" s="256">
        <f>ROUND(I209*H209,2)</f>
        <v>0</v>
      </c>
      <c r="K209" s="257"/>
      <c r="L209" s="44"/>
      <c r="M209" s="258" t="s">
        <v>1</v>
      </c>
      <c r="N209" s="259" t="s">
        <v>47</v>
      </c>
      <c r="O209" s="94"/>
      <c r="P209" s="260">
        <f>O209*H209</f>
        <v>0</v>
      </c>
      <c r="Q209" s="260">
        <v>0</v>
      </c>
      <c r="R209" s="260">
        <f>Q209*H209</f>
        <v>0</v>
      </c>
      <c r="S209" s="260">
        <v>0</v>
      </c>
      <c r="T209" s="261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2" t="s">
        <v>373</v>
      </c>
      <c r="AT209" s="262" t="s">
        <v>200</v>
      </c>
      <c r="AU209" s="262" t="s">
        <v>92</v>
      </c>
      <c r="AY209" s="18" t="s">
        <v>198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8" t="s">
        <v>90</v>
      </c>
      <c r="BK209" s="154">
        <f>ROUND(I209*H209,2)</f>
        <v>0</v>
      </c>
      <c r="BL209" s="18" t="s">
        <v>373</v>
      </c>
      <c r="BM209" s="262" t="s">
        <v>2596</v>
      </c>
    </row>
    <row r="210" spans="1:65" s="2" customFormat="1" ht="24.15" customHeight="1">
      <c r="A210" s="41"/>
      <c r="B210" s="42"/>
      <c r="C210" s="275" t="s">
        <v>2597</v>
      </c>
      <c r="D210" s="275" t="s">
        <v>210</v>
      </c>
      <c r="E210" s="276" t="s">
        <v>2598</v>
      </c>
      <c r="F210" s="277" t="s">
        <v>2599</v>
      </c>
      <c r="G210" s="278" t="s">
        <v>363</v>
      </c>
      <c r="H210" s="279">
        <v>3</v>
      </c>
      <c r="I210" s="280"/>
      <c r="J210" s="281">
        <f>ROUND(I210*H210,2)</f>
        <v>0</v>
      </c>
      <c r="K210" s="282"/>
      <c r="L210" s="283"/>
      <c r="M210" s="284" t="s">
        <v>1</v>
      </c>
      <c r="N210" s="285" t="s">
        <v>47</v>
      </c>
      <c r="O210" s="94"/>
      <c r="P210" s="260">
        <f>O210*H210</f>
        <v>0</v>
      </c>
      <c r="Q210" s="260">
        <v>0.0001</v>
      </c>
      <c r="R210" s="260">
        <f>Q210*H210</f>
        <v>0.00030000000000000003</v>
      </c>
      <c r="S210" s="260">
        <v>0</v>
      </c>
      <c r="T210" s="261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2" t="s">
        <v>788</v>
      </c>
      <c r="AT210" s="262" t="s">
        <v>210</v>
      </c>
      <c r="AU210" s="262" t="s">
        <v>92</v>
      </c>
      <c r="AY210" s="18" t="s">
        <v>198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8" t="s">
        <v>90</v>
      </c>
      <c r="BK210" s="154">
        <f>ROUND(I210*H210,2)</f>
        <v>0</v>
      </c>
      <c r="BL210" s="18" t="s">
        <v>373</v>
      </c>
      <c r="BM210" s="262" t="s">
        <v>2600</v>
      </c>
    </row>
    <row r="211" spans="1:65" s="2" customFormat="1" ht="33" customHeight="1">
      <c r="A211" s="41"/>
      <c r="B211" s="42"/>
      <c r="C211" s="250" t="s">
        <v>766</v>
      </c>
      <c r="D211" s="250" t="s">
        <v>200</v>
      </c>
      <c r="E211" s="251" t="s">
        <v>2601</v>
      </c>
      <c r="F211" s="252" t="s">
        <v>2602</v>
      </c>
      <c r="G211" s="253" t="s">
        <v>363</v>
      </c>
      <c r="H211" s="254">
        <v>19</v>
      </c>
      <c r="I211" s="255"/>
      <c r="J211" s="256">
        <f>ROUND(I211*H211,2)</f>
        <v>0</v>
      </c>
      <c r="K211" s="257"/>
      <c r="L211" s="44"/>
      <c r="M211" s="258" t="s">
        <v>1</v>
      </c>
      <c r="N211" s="259" t="s">
        <v>47</v>
      </c>
      <c r="O211" s="94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2" t="s">
        <v>373</v>
      </c>
      <c r="AT211" s="262" t="s">
        <v>200</v>
      </c>
      <c r="AU211" s="262" t="s">
        <v>92</v>
      </c>
      <c r="AY211" s="18" t="s">
        <v>198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8" t="s">
        <v>90</v>
      </c>
      <c r="BK211" s="154">
        <f>ROUND(I211*H211,2)</f>
        <v>0</v>
      </c>
      <c r="BL211" s="18" t="s">
        <v>373</v>
      </c>
      <c r="BM211" s="262" t="s">
        <v>2603</v>
      </c>
    </row>
    <row r="212" spans="1:65" s="2" customFormat="1" ht="24.15" customHeight="1">
      <c r="A212" s="41"/>
      <c r="B212" s="42"/>
      <c r="C212" s="275" t="s">
        <v>756</v>
      </c>
      <c r="D212" s="275" t="s">
        <v>210</v>
      </c>
      <c r="E212" s="276" t="s">
        <v>2604</v>
      </c>
      <c r="F212" s="277" t="s">
        <v>2605</v>
      </c>
      <c r="G212" s="278" t="s">
        <v>363</v>
      </c>
      <c r="H212" s="279">
        <v>19</v>
      </c>
      <c r="I212" s="280"/>
      <c r="J212" s="281">
        <f>ROUND(I212*H212,2)</f>
        <v>0</v>
      </c>
      <c r="K212" s="282"/>
      <c r="L212" s="283"/>
      <c r="M212" s="284" t="s">
        <v>1</v>
      </c>
      <c r="N212" s="285" t="s">
        <v>47</v>
      </c>
      <c r="O212" s="94"/>
      <c r="P212" s="260">
        <f>O212*H212</f>
        <v>0</v>
      </c>
      <c r="Q212" s="260">
        <v>0.00013</v>
      </c>
      <c r="R212" s="260">
        <f>Q212*H212</f>
        <v>0.00247</v>
      </c>
      <c r="S212" s="260">
        <v>0</v>
      </c>
      <c r="T212" s="261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2" t="s">
        <v>788</v>
      </c>
      <c r="AT212" s="262" t="s">
        <v>210</v>
      </c>
      <c r="AU212" s="262" t="s">
        <v>92</v>
      </c>
      <c r="AY212" s="18" t="s">
        <v>198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8" t="s">
        <v>90</v>
      </c>
      <c r="BK212" s="154">
        <f>ROUND(I212*H212,2)</f>
        <v>0</v>
      </c>
      <c r="BL212" s="18" t="s">
        <v>373</v>
      </c>
      <c r="BM212" s="262" t="s">
        <v>2606</v>
      </c>
    </row>
    <row r="213" spans="1:65" s="2" customFormat="1" ht="33" customHeight="1">
      <c r="A213" s="41"/>
      <c r="B213" s="42"/>
      <c r="C213" s="250" t="s">
        <v>1630</v>
      </c>
      <c r="D213" s="250" t="s">
        <v>200</v>
      </c>
      <c r="E213" s="251" t="s">
        <v>2607</v>
      </c>
      <c r="F213" s="252" t="s">
        <v>2608</v>
      </c>
      <c r="G213" s="253" t="s">
        <v>363</v>
      </c>
      <c r="H213" s="254">
        <v>3</v>
      </c>
      <c r="I213" s="255"/>
      <c r="J213" s="256">
        <f>ROUND(I213*H213,2)</f>
        <v>0</v>
      </c>
      <c r="K213" s="257"/>
      <c r="L213" s="44"/>
      <c r="M213" s="258" t="s">
        <v>1</v>
      </c>
      <c r="N213" s="259" t="s">
        <v>47</v>
      </c>
      <c r="O213" s="94"/>
      <c r="P213" s="260">
        <f>O213*H213</f>
        <v>0</v>
      </c>
      <c r="Q213" s="260">
        <v>0</v>
      </c>
      <c r="R213" s="260">
        <f>Q213*H213</f>
        <v>0</v>
      </c>
      <c r="S213" s="260">
        <v>0</v>
      </c>
      <c r="T213" s="261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2" t="s">
        <v>373</v>
      </c>
      <c r="AT213" s="262" t="s">
        <v>200</v>
      </c>
      <c r="AU213" s="262" t="s">
        <v>92</v>
      </c>
      <c r="AY213" s="18" t="s">
        <v>198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8" t="s">
        <v>90</v>
      </c>
      <c r="BK213" s="154">
        <f>ROUND(I213*H213,2)</f>
        <v>0</v>
      </c>
      <c r="BL213" s="18" t="s">
        <v>373</v>
      </c>
      <c r="BM213" s="262" t="s">
        <v>2609</v>
      </c>
    </row>
    <row r="214" spans="1:65" s="2" customFormat="1" ht="24.15" customHeight="1">
      <c r="A214" s="41"/>
      <c r="B214" s="42"/>
      <c r="C214" s="275" t="s">
        <v>1634</v>
      </c>
      <c r="D214" s="275" t="s">
        <v>210</v>
      </c>
      <c r="E214" s="276" t="s">
        <v>2610</v>
      </c>
      <c r="F214" s="277" t="s">
        <v>2611</v>
      </c>
      <c r="G214" s="278" t="s">
        <v>363</v>
      </c>
      <c r="H214" s="279">
        <v>3</v>
      </c>
      <c r="I214" s="280"/>
      <c r="J214" s="281">
        <f>ROUND(I214*H214,2)</f>
        <v>0</v>
      </c>
      <c r="K214" s="282"/>
      <c r="L214" s="283"/>
      <c r="M214" s="284" t="s">
        <v>1</v>
      </c>
      <c r="N214" s="285" t="s">
        <v>47</v>
      </c>
      <c r="O214" s="94"/>
      <c r="P214" s="260">
        <f>O214*H214</f>
        <v>0</v>
      </c>
      <c r="Q214" s="260">
        <v>0.00025</v>
      </c>
      <c r="R214" s="260">
        <f>Q214*H214</f>
        <v>0.00075</v>
      </c>
      <c r="S214" s="260">
        <v>0</v>
      </c>
      <c r="T214" s="261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2" t="s">
        <v>788</v>
      </c>
      <c r="AT214" s="262" t="s">
        <v>210</v>
      </c>
      <c r="AU214" s="262" t="s">
        <v>92</v>
      </c>
      <c r="AY214" s="18" t="s">
        <v>198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8" t="s">
        <v>90</v>
      </c>
      <c r="BK214" s="154">
        <f>ROUND(I214*H214,2)</f>
        <v>0</v>
      </c>
      <c r="BL214" s="18" t="s">
        <v>373</v>
      </c>
      <c r="BM214" s="262" t="s">
        <v>2612</v>
      </c>
    </row>
    <row r="215" spans="1:65" s="2" customFormat="1" ht="24.15" customHeight="1">
      <c r="A215" s="41"/>
      <c r="B215" s="42"/>
      <c r="C215" s="250" t="s">
        <v>761</v>
      </c>
      <c r="D215" s="250" t="s">
        <v>200</v>
      </c>
      <c r="E215" s="251" t="s">
        <v>2613</v>
      </c>
      <c r="F215" s="252" t="s">
        <v>2614</v>
      </c>
      <c r="G215" s="253" t="s">
        <v>363</v>
      </c>
      <c r="H215" s="254">
        <v>25</v>
      </c>
      <c r="I215" s="255"/>
      <c r="J215" s="256">
        <f>ROUND(I215*H215,2)</f>
        <v>0</v>
      </c>
      <c r="K215" s="257"/>
      <c r="L215" s="44"/>
      <c r="M215" s="258" t="s">
        <v>1</v>
      </c>
      <c r="N215" s="259" t="s">
        <v>47</v>
      </c>
      <c r="O215" s="94"/>
      <c r="P215" s="260">
        <f>O215*H215</f>
        <v>0</v>
      </c>
      <c r="Q215" s="260">
        <v>0</v>
      </c>
      <c r="R215" s="260">
        <f>Q215*H215</f>
        <v>0</v>
      </c>
      <c r="S215" s="260">
        <v>0</v>
      </c>
      <c r="T215" s="261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2" t="s">
        <v>373</v>
      </c>
      <c r="AT215" s="262" t="s">
        <v>200</v>
      </c>
      <c r="AU215" s="262" t="s">
        <v>92</v>
      </c>
      <c r="AY215" s="18" t="s">
        <v>198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8" t="s">
        <v>90</v>
      </c>
      <c r="BK215" s="154">
        <f>ROUND(I215*H215,2)</f>
        <v>0</v>
      </c>
      <c r="BL215" s="18" t="s">
        <v>373</v>
      </c>
      <c r="BM215" s="262" t="s">
        <v>2615</v>
      </c>
    </row>
    <row r="216" spans="1:65" s="2" customFormat="1" ht="24.15" customHeight="1">
      <c r="A216" s="41"/>
      <c r="B216" s="42"/>
      <c r="C216" s="275" t="s">
        <v>486</v>
      </c>
      <c r="D216" s="275" t="s">
        <v>210</v>
      </c>
      <c r="E216" s="276" t="s">
        <v>2616</v>
      </c>
      <c r="F216" s="277" t="s">
        <v>2617</v>
      </c>
      <c r="G216" s="278" t="s">
        <v>363</v>
      </c>
      <c r="H216" s="279">
        <v>19</v>
      </c>
      <c r="I216" s="280"/>
      <c r="J216" s="281">
        <f>ROUND(I216*H216,2)</f>
        <v>0</v>
      </c>
      <c r="K216" s="282"/>
      <c r="L216" s="283"/>
      <c r="M216" s="284" t="s">
        <v>1</v>
      </c>
      <c r="N216" s="285" t="s">
        <v>47</v>
      </c>
      <c r="O216" s="94"/>
      <c r="P216" s="260">
        <f>O216*H216</f>
        <v>0</v>
      </c>
      <c r="Q216" s="260">
        <v>0.0004</v>
      </c>
      <c r="R216" s="260">
        <f>Q216*H216</f>
        <v>0.0076</v>
      </c>
      <c r="S216" s="260">
        <v>0</v>
      </c>
      <c r="T216" s="261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2" t="s">
        <v>788</v>
      </c>
      <c r="AT216" s="262" t="s">
        <v>210</v>
      </c>
      <c r="AU216" s="262" t="s">
        <v>92</v>
      </c>
      <c r="AY216" s="18" t="s">
        <v>198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8" t="s">
        <v>90</v>
      </c>
      <c r="BK216" s="154">
        <f>ROUND(I216*H216,2)</f>
        <v>0</v>
      </c>
      <c r="BL216" s="18" t="s">
        <v>373</v>
      </c>
      <c r="BM216" s="262" t="s">
        <v>2618</v>
      </c>
    </row>
    <row r="217" spans="1:65" s="2" customFormat="1" ht="24.15" customHeight="1">
      <c r="A217" s="41"/>
      <c r="B217" s="42"/>
      <c r="C217" s="275" t="s">
        <v>613</v>
      </c>
      <c r="D217" s="275" t="s">
        <v>210</v>
      </c>
      <c r="E217" s="276" t="s">
        <v>2619</v>
      </c>
      <c r="F217" s="277" t="s">
        <v>2620</v>
      </c>
      <c r="G217" s="278" t="s">
        <v>363</v>
      </c>
      <c r="H217" s="279">
        <v>6</v>
      </c>
      <c r="I217" s="280"/>
      <c r="J217" s="281">
        <f>ROUND(I217*H217,2)</f>
        <v>0</v>
      </c>
      <c r="K217" s="282"/>
      <c r="L217" s="283"/>
      <c r="M217" s="284" t="s">
        <v>1</v>
      </c>
      <c r="N217" s="285" t="s">
        <v>47</v>
      </c>
      <c r="O217" s="94"/>
      <c r="P217" s="260">
        <f>O217*H217</f>
        <v>0</v>
      </c>
      <c r="Q217" s="260">
        <v>0.0004</v>
      </c>
      <c r="R217" s="260">
        <f>Q217*H217</f>
        <v>0.0024000000000000002</v>
      </c>
      <c r="S217" s="260">
        <v>0</v>
      </c>
      <c r="T217" s="261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2" t="s">
        <v>788</v>
      </c>
      <c r="AT217" s="262" t="s">
        <v>210</v>
      </c>
      <c r="AU217" s="262" t="s">
        <v>92</v>
      </c>
      <c r="AY217" s="18" t="s">
        <v>198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8" t="s">
        <v>90</v>
      </c>
      <c r="BK217" s="154">
        <f>ROUND(I217*H217,2)</f>
        <v>0</v>
      </c>
      <c r="BL217" s="18" t="s">
        <v>373</v>
      </c>
      <c r="BM217" s="262" t="s">
        <v>2621</v>
      </c>
    </row>
    <row r="218" spans="1:65" s="2" customFormat="1" ht="24.15" customHeight="1">
      <c r="A218" s="41"/>
      <c r="B218" s="42"/>
      <c r="C218" s="250" t="s">
        <v>618</v>
      </c>
      <c r="D218" s="250" t="s">
        <v>200</v>
      </c>
      <c r="E218" s="251" t="s">
        <v>2622</v>
      </c>
      <c r="F218" s="252" t="s">
        <v>2623</v>
      </c>
      <c r="G218" s="253" t="s">
        <v>363</v>
      </c>
      <c r="H218" s="254">
        <v>17</v>
      </c>
      <c r="I218" s="255"/>
      <c r="J218" s="256">
        <f>ROUND(I218*H218,2)</f>
        <v>0</v>
      </c>
      <c r="K218" s="257"/>
      <c r="L218" s="44"/>
      <c r="M218" s="258" t="s">
        <v>1</v>
      </c>
      <c r="N218" s="259" t="s">
        <v>47</v>
      </c>
      <c r="O218" s="94"/>
      <c r="P218" s="260">
        <f>O218*H218</f>
        <v>0</v>
      </c>
      <c r="Q218" s="260">
        <v>0</v>
      </c>
      <c r="R218" s="260">
        <f>Q218*H218</f>
        <v>0</v>
      </c>
      <c r="S218" s="260">
        <v>0</v>
      </c>
      <c r="T218" s="261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2" t="s">
        <v>373</v>
      </c>
      <c r="AT218" s="262" t="s">
        <v>200</v>
      </c>
      <c r="AU218" s="262" t="s">
        <v>92</v>
      </c>
      <c r="AY218" s="18" t="s">
        <v>198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8" t="s">
        <v>90</v>
      </c>
      <c r="BK218" s="154">
        <f>ROUND(I218*H218,2)</f>
        <v>0</v>
      </c>
      <c r="BL218" s="18" t="s">
        <v>373</v>
      </c>
      <c r="BM218" s="262" t="s">
        <v>2624</v>
      </c>
    </row>
    <row r="219" spans="1:65" s="2" customFormat="1" ht="24.15" customHeight="1">
      <c r="A219" s="41"/>
      <c r="B219" s="42"/>
      <c r="C219" s="275" t="s">
        <v>638</v>
      </c>
      <c r="D219" s="275" t="s">
        <v>210</v>
      </c>
      <c r="E219" s="276" t="s">
        <v>2625</v>
      </c>
      <c r="F219" s="277" t="s">
        <v>2626</v>
      </c>
      <c r="G219" s="278" t="s">
        <v>363</v>
      </c>
      <c r="H219" s="279">
        <v>3</v>
      </c>
      <c r="I219" s="280"/>
      <c r="J219" s="281">
        <f>ROUND(I219*H219,2)</f>
        <v>0</v>
      </c>
      <c r="K219" s="282"/>
      <c r="L219" s="283"/>
      <c r="M219" s="284" t="s">
        <v>1</v>
      </c>
      <c r="N219" s="285" t="s">
        <v>47</v>
      </c>
      <c r="O219" s="94"/>
      <c r="P219" s="260">
        <f>O219*H219</f>
        <v>0</v>
      </c>
      <c r="Q219" s="260">
        <v>0.00105</v>
      </c>
      <c r="R219" s="260">
        <f>Q219*H219</f>
        <v>0.00315</v>
      </c>
      <c r="S219" s="260">
        <v>0</v>
      </c>
      <c r="T219" s="261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2" t="s">
        <v>788</v>
      </c>
      <c r="AT219" s="262" t="s">
        <v>210</v>
      </c>
      <c r="AU219" s="262" t="s">
        <v>92</v>
      </c>
      <c r="AY219" s="18" t="s">
        <v>198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8" t="s">
        <v>90</v>
      </c>
      <c r="BK219" s="154">
        <f>ROUND(I219*H219,2)</f>
        <v>0</v>
      </c>
      <c r="BL219" s="18" t="s">
        <v>373</v>
      </c>
      <c r="BM219" s="262" t="s">
        <v>2627</v>
      </c>
    </row>
    <row r="220" spans="1:65" s="2" customFormat="1" ht="24.15" customHeight="1">
      <c r="A220" s="41"/>
      <c r="B220" s="42"/>
      <c r="C220" s="275" t="s">
        <v>643</v>
      </c>
      <c r="D220" s="275" t="s">
        <v>210</v>
      </c>
      <c r="E220" s="276" t="s">
        <v>2628</v>
      </c>
      <c r="F220" s="277" t="s">
        <v>2629</v>
      </c>
      <c r="G220" s="278" t="s">
        <v>363</v>
      </c>
      <c r="H220" s="279">
        <v>13</v>
      </c>
      <c r="I220" s="280"/>
      <c r="J220" s="281">
        <f>ROUND(I220*H220,2)</f>
        <v>0</v>
      </c>
      <c r="K220" s="282"/>
      <c r="L220" s="283"/>
      <c r="M220" s="284" t="s">
        <v>1</v>
      </c>
      <c r="N220" s="285" t="s">
        <v>47</v>
      </c>
      <c r="O220" s="94"/>
      <c r="P220" s="260">
        <f>O220*H220</f>
        <v>0</v>
      </c>
      <c r="Q220" s="260">
        <v>0.00105</v>
      </c>
      <c r="R220" s="260">
        <f>Q220*H220</f>
        <v>0.013649999999999999</v>
      </c>
      <c r="S220" s="260">
        <v>0</v>
      </c>
      <c r="T220" s="261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2" t="s">
        <v>788</v>
      </c>
      <c r="AT220" s="262" t="s">
        <v>210</v>
      </c>
      <c r="AU220" s="262" t="s">
        <v>92</v>
      </c>
      <c r="AY220" s="18" t="s">
        <v>198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8" t="s">
        <v>90</v>
      </c>
      <c r="BK220" s="154">
        <f>ROUND(I220*H220,2)</f>
        <v>0</v>
      </c>
      <c r="BL220" s="18" t="s">
        <v>373</v>
      </c>
      <c r="BM220" s="262" t="s">
        <v>2630</v>
      </c>
    </row>
    <row r="221" spans="1:65" s="2" customFormat="1" ht="24.15" customHeight="1">
      <c r="A221" s="41"/>
      <c r="B221" s="42"/>
      <c r="C221" s="275" t="s">
        <v>648</v>
      </c>
      <c r="D221" s="275" t="s">
        <v>210</v>
      </c>
      <c r="E221" s="276" t="s">
        <v>2631</v>
      </c>
      <c r="F221" s="277" t="s">
        <v>2632</v>
      </c>
      <c r="G221" s="278" t="s">
        <v>363</v>
      </c>
      <c r="H221" s="279">
        <v>1</v>
      </c>
      <c r="I221" s="280"/>
      <c r="J221" s="281">
        <f>ROUND(I221*H221,2)</f>
        <v>0</v>
      </c>
      <c r="K221" s="282"/>
      <c r="L221" s="283"/>
      <c r="M221" s="284" t="s">
        <v>1</v>
      </c>
      <c r="N221" s="285" t="s">
        <v>47</v>
      </c>
      <c r="O221" s="94"/>
      <c r="P221" s="260">
        <f>O221*H221</f>
        <v>0</v>
      </c>
      <c r="Q221" s="260">
        <v>0.00105</v>
      </c>
      <c r="R221" s="260">
        <f>Q221*H221</f>
        <v>0.00105</v>
      </c>
      <c r="S221" s="260">
        <v>0</v>
      </c>
      <c r="T221" s="261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2" t="s">
        <v>788</v>
      </c>
      <c r="AT221" s="262" t="s">
        <v>210</v>
      </c>
      <c r="AU221" s="262" t="s">
        <v>92</v>
      </c>
      <c r="AY221" s="18" t="s">
        <v>198</v>
      </c>
      <c r="BE221" s="154">
        <f>IF(N221="základní",J221,0)</f>
        <v>0</v>
      </c>
      <c r="BF221" s="154">
        <f>IF(N221="snížená",J221,0)</f>
        <v>0</v>
      </c>
      <c r="BG221" s="154">
        <f>IF(N221="zákl. přenesená",J221,0)</f>
        <v>0</v>
      </c>
      <c r="BH221" s="154">
        <f>IF(N221="sníž. přenesená",J221,0)</f>
        <v>0</v>
      </c>
      <c r="BI221" s="154">
        <f>IF(N221="nulová",J221,0)</f>
        <v>0</v>
      </c>
      <c r="BJ221" s="18" t="s">
        <v>90</v>
      </c>
      <c r="BK221" s="154">
        <f>ROUND(I221*H221,2)</f>
        <v>0</v>
      </c>
      <c r="BL221" s="18" t="s">
        <v>373</v>
      </c>
      <c r="BM221" s="262" t="s">
        <v>2633</v>
      </c>
    </row>
    <row r="222" spans="1:65" s="2" customFormat="1" ht="24.15" customHeight="1">
      <c r="A222" s="41"/>
      <c r="B222" s="42"/>
      <c r="C222" s="250" t="s">
        <v>565</v>
      </c>
      <c r="D222" s="250" t="s">
        <v>200</v>
      </c>
      <c r="E222" s="251" t="s">
        <v>2634</v>
      </c>
      <c r="F222" s="252" t="s">
        <v>2635</v>
      </c>
      <c r="G222" s="253" t="s">
        <v>363</v>
      </c>
      <c r="H222" s="254">
        <v>1</v>
      </c>
      <c r="I222" s="255"/>
      <c r="J222" s="256">
        <f>ROUND(I222*H222,2)</f>
        <v>0</v>
      </c>
      <c r="K222" s="257"/>
      <c r="L222" s="44"/>
      <c r="M222" s="258" t="s">
        <v>1</v>
      </c>
      <c r="N222" s="259" t="s">
        <v>47</v>
      </c>
      <c r="O222" s="94"/>
      <c r="P222" s="260">
        <f>O222*H222</f>
        <v>0</v>
      </c>
      <c r="Q222" s="260">
        <v>0</v>
      </c>
      <c r="R222" s="260">
        <f>Q222*H222</f>
        <v>0</v>
      </c>
      <c r="S222" s="260">
        <v>0</v>
      </c>
      <c r="T222" s="261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2" t="s">
        <v>373</v>
      </c>
      <c r="AT222" s="262" t="s">
        <v>200</v>
      </c>
      <c r="AU222" s="262" t="s">
        <v>92</v>
      </c>
      <c r="AY222" s="18" t="s">
        <v>198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8" t="s">
        <v>90</v>
      </c>
      <c r="BK222" s="154">
        <f>ROUND(I222*H222,2)</f>
        <v>0</v>
      </c>
      <c r="BL222" s="18" t="s">
        <v>373</v>
      </c>
      <c r="BM222" s="262" t="s">
        <v>2636</v>
      </c>
    </row>
    <row r="223" spans="1:65" s="2" customFormat="1" ht="24.15" customHeight="1">
      <c r="A223" s="41"/>
      <c r="B223" s="42"/>
      <c r="C223" s="275" t="s">
        <v>572</v>
      </c>
      <c r="D223" s="275" t="s">
        <v>210</v>
      </c>
      <c r="E223" s="276" t="s">
        <v>2637</v>
      </c>
      <c r="F223" s="277" t="s">
        <v>2638</v>
      </c>
      <c r="G223" s="278" t="s">
        <v>363</v>
      </c>
      <c r="H223" s="279">
        <v>1</v>
      </c>
      <c r="I223" s="280"/>
      <c r="J223" s="281">
        <f>ROUND(I223*H223,2)</f>
        <v>0</v>
      </c>
      <c r="K223" s="282"/>
      <c r="L223" s="283"/>
      <c r="M223" s="284" t="s">
        <v>1</v>
      </c>
      <c r="N223" s="285" t="s">
        <v>47</v>
      </c>
      <c r="O223" s="94"/>
      <c r="P223" s="260">
        <f>O223*H223</f>
        <v>0</v>
      </c>
      <c r="Q223" s="260">
        <v>0.00105</v>
      </c>
      <c r="R223" s="260">
        <f>Q223*H223</f>
        <v>0.00105</v>
      </c>
      <c r="S223" s="260">
        <v>0</v>
      </c>
      <c r="T223" s="261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2" t="s">
        <v>788</v>
      </c>
      <c r="AT223" s="262" t="s">
        <v>210</v>
      </c>
      <c r="AU223" s="262" t="s">
        <v>92</v>
      </c>
      <c r="AY223" s="18" t="s">
        <v>198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8" t="s">
        <v>90</v>
      </c>
      <c r="BK223" s="154">
        <f>ROUND(I223*H223,2)</f>
        <v>0</v>
      </c>
      <c r="BL223" s="18" t="s">
        <v>373</v>
      </c>
      <c r="BM223" s="262" t="s">
        <v>2639</v>
      </c>
    </row>
    <row r="224" spans="1:65" s="2" customFormat="1" ht="24.15" customHeight="1">
      <c r="A224" s="41"/>
      <c r="B224" s="42"/>
      <c r="C224" s="250" t="s">
        <v>577</v>
      </c>
      <c r="D224" s="250" t="s">
        <v>200</v>
      </c>
      <c r="E224" s="251" t="s">
        <v>2640</v>
      </c>
      <c r="F224" s="252" t="s">
        <v>2641</v>
      </c>
      <c r="G224" s="253" t="s">
        <v>363</v>
      </c>
      <c r="H224" s="254">
        <v>2</v>
      </c>
      <c r="I224" s="255"/>
      <c r="J224" s="256">
        <f>ROUND(I224*H224,2)</f>
        <v>0</v>
      </c>
      <c r="K224" s="257"/>
      <c r="L224" s="44"/>
      <c r="M224" s="258" t="s">
        <v>1</v>
      </c>
      <c r="N224" s="259" t="s">
        <v>47</v>
      </c>
      <c r="O224" s="94"/>
      <c r="P224" s="260">
        <f>O224*H224</f>
        <v>0</v>
      </c>
      <c r="Q224" s="260">
        <v>0</v>
      </c>
      <c r="R224" s="260">
        <f>Q224*H224</f>
        <v>0</v>
      </c>
      <c r="S224" s="260">
        <v>0</v>
      </c>
      <c r="T224" s="261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2" t="s">
        <v>373</v>
      </c>
      <c r="AT224" s="262" t="s">
        <v>200</v>
      </c>
      <c r="AU224" s="262" t="s">
        <v>92</v>
      </c>
      <c r="AY224" s="18" t="s">
        <v>198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8" t="s">
        <v>90</v>
      </c>
      <c r="BK224" s="154">
        <f>ROUND(I224*H224,2)</f>
        <v>0</v>
      </c>
      <c r="BL224" s="18" t="s">
        <v>373</v>
      </c>
      <c r="BM224" s="262" t="s">
        <v>2642</v>
      </c>
    </row>
    <row r="225" spans="1:65" s="2" customFormat="1" ht="16.5" customHeight="1">
      <c r="A225" s="41"/>
      <c r="B225" s="42"/>
      <c r="C225" s="275" t="s">
        <v>2643</v>
      </c>
      <c r="D225" s="275" t="s">
        <v>210</v>
      </c>
      <c r="E225" s="276" t="s">
        <v>2644</v>
      </c>
      <c r="F225" s="277" t="s">
        <v>2645</v>
      </c>
      <c r="G225" s="278" t="s">
        <v>363</v>
      </c>
      <c r="H225" s="279">
        <v>1</v>
      </c>
      <c r="I225" s="280"/>
      <c r="J225" s="281">
        <f>ROUND(I225*H225,2)</f>
        <v>0</v>
      </c>
      <c r="K225" s="282"/>
      <c r="L225" s="283"/>
      <c r="M225" s="284" t="s">
        <v>1</v>
      </c>
      <c r="N225" s="285" t="s">
        <v>47</v>
      </c>
      <c r="O225" s="94"/>
      <c r="P225" s="260">
        <f>O225*H225</f>
        <v>0</v>
      </c>
      <c r="Q225" s="260">
        <v>0</v>
      </c>
      <c r="R225" s="260">
        <f>Q225*H225</f>
        <v>0</v>
      </c>
      <c r="S225" s="260">
        <v>0</v>
      </c>
      <c r="T225" s="261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2" t="s">
        <v>788</v>
      </c>
      <c r="AT225" s="262" t="s">
        <v>210</v>
      </c>
      <c r="AU225" s="262" t="s">
        <v>92</v>
      </c>
      <c r="AY225" s="18" t="s">
        <v>198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8" t="s">
        <v>90</v>
      </c>
      <c r="BK225" s="154">
        <f>ROUND(I225*H225,2)</f>
        <v>0</v>
      </c>
      <c r="BL225" s="18" t="s">
        <v>373</v>
      </c>
      <c r="BM225" s="262" t="s">
        <v>2646</v>
      </c>
    </row>
    <row r="226" spans="1:65" s="2" customFormat="1" ht="16.5" customHeight="1">
      <c r="A226" s="41"/>
      <c r="B226" s="42"/>
      <c r="C226" s="275" t="s">
        <v>2647</v>
      </c>
      <c r="D226" s="275" t="s">
        <v>210</v>
      </c>
      <c r="E226" s="276" t="s">
        <v>2648</v>
      </c>
      <c r="F226" s="277" t="s">
        <v>2649</v>
      </c>
      <c r="G226" s="278" t="s">
        <v>363</v>
      </c>
      <c r="H226" s="279">
        <v>3</v>
      </c>
      <c r="I226" s="280"/>
      <c r="J226" s="281">
        <f>ROUND(I226*H226,2)</f>
        <v>0</v>
      </c>
      <c r="K226" s="282"/>
      <c r="L226" s="283"/>
      <c r="M226" s="284" t="s">
        <v>1</v>
      </c>
      <c r="N226" s="285" t="s">
        <v>47</v>
      </c>
      <c r="O226" s="94"/>
      <c r="P226" s="260">
        <f>O226*H226</f>
        <v>0</v>
      </c>
      <c r="Q226" s="260">
        <v>0.00013</v>
      </c>
      <c r="R226" s="260">
        <f>Q226*H226</f>
        <v>0.00038999999999999994</v>
      </c>
      <c r="S226" s="260">
        <v>0</v>
      </c>
      <c r="T226" s="261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2" t="s">
        <v>788</v>
      </c>
      <c r="AT226" s="262" t="s">
        <v>210</v>
      </c>
      <c r="AU226" s="262" t="s">
        <v>92</v>
      </c>
      <c r="AY226" s="18" t="s">
        <v>198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8" t="s">
        <v>90</v>
      </c>
      <c r="BK226" s="154">
        <f>ROUND(I226*H226,2)</f>
        <v>0</v>
      </c>
      <c r="BL226" s="18" t="s">
        <v>373</v>
      </c>
      <c r="BM226" s="262" t="s">
        <v>2650</v>
      </c>
    </row>
    <row r="227" spans="1:65" s="2" customFormat="1" ht="16.5" customHeight="1">
      <c r="A227" s="41"/>
      <c r="B227" s="42"/>
      <c r="C227" s="275" t="s">
        <v>2651</v>
      </c>
      <c r="D227" s="275" t="s">
        <v>210</v>
      </c>
      <c r="E227" s="276" t="s">
        <v>2652</v>
      </c>
      <c r="F227" s="277" t="s">
        <v>2653</v>
      </c>
      <c r="G227" s="278" t="s">
        <v>363</v>
      </c>
      <c r="H227" s="279">
        <v>1</v>
      </c>
      <c r="I227" s="280"/>
      <c r="J227" s="281">
        <f>ROUND(I227*H227,2)</f>
        <v>0</v>
      </c>
      <c r="K227" s="282"/>
      <c r="L227" s="283"/>
      <c r="M227" s="284" t="s">
        <v>1</v>
      </c>
      <c r="N227" s="285" t="s">
        <v>47</v>
      </c>
      <c r="O227" s="94"/>
      <c r="P227" s="260">
        <f>O227*H227</f>
        <v>0</v>
      </c>
      <c r="Q227" s="260">
        <v>0</v>
      </c>
      <c r="R227" s="260">
        <f>Q227*H227</f>
        <v>0</v>
      </c>
      <c r="S227" s="260">
        <v>0</v>
      </c>
      <c r="T227" s="261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2" t="s">
        <v>788</v>
      </c>
      <c r="AT227" s="262" t="s">
        <v>210</v>
      </c>
      <c r="AU227" s="262" t="s">
        <v>92</v>
      </c>
      <c r="AY227" s="18" t="s">
        <v>198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8" t="s">
        <v>90</v>
      </c>
      <c r="BK227" s="154">
        <f>ROUND(I227*H227,2)</f>
        <v>0</v>
      </c>
      <c r="BL227" s="18" t="s">
        <v>373</v>
      </c>
      <c r="BM227" s="262" t="s">
        <v>2654</v>
      </c>
    </row>
    <row r="228" spans="1:65" s="2" customFormat="1" ht="24.15" customHeight="1">
      <c r="A228" s="41"/>
      <c r="B228" s="42"/>
      <c r="C228" s="250" t="s">
        <v>2655</v>
      </c>
      <c r="D228" s="250" t="s">
        <v>200</v>
      </c>
      <c r="E228" s="251" t="s">
        <v>2656</v>
      </c>
      <c r="F228" s="252" t="s">
        <v>2657</v>
      </c>
      <c r="G228" s="253" t="s">
        <v>363</v>
      </c>
      <c r="H228" s="254">
        <v>1</v>
      </c>
      <c r="I228" s="255"/>
      <c r="J228" s="256">
        <f>ROUND(I228*H228,2)</f>
        <v>0</v>
      </c>
      <c r="K228" s="257"/>
      <c r="L228" s="44"/>
      <c r="M228" s="258" t="s">
        <v>1</v>
      </c>
      <c r="N228" s="259" t="s">
        <v>47</v>
      </c>
      <c r="O228" s="94"/>
      <c r="P228" s="260">
        <f>O228*H228</f>
        <v>0</v>
      </c>
      <c r="Q228" s="260">
        <v>0</v>
      </c>
      <c r="R228" s="260">
        <f>Q228*H228</f>
        <v>0</v>
      </c>
      <c r="S228" s="260">
        <v>0</v>
      </c>
      <c r="T228" s="261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2" t="s">
        <v>373</v>
      </c>
      <c r="AT228" s="262" t="s">
        <v>200</v>
      </c>
      <c r="AU228" s="262" t="s">
        <v>92</v>
      </c>
      <c r="AY228" s="18" t="s">
        <v>198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8" t="s">
        <v>90</v>
      </c>
      <c r="BK228" s="154">
        <f>ROUND(I228*H228,2)</f>
        <v>0</v>
      </c>
      <c r="BL228" s="18" t="s">
        <v>373</v>
      </c>
      <c r="BM228" s="262" t="s">
        <v>2658</v>
      </c>
    </row>
    <row r="229" spans="1:65" s="2" customFormat="1" ht="24.15" customHeight="1">
      <c r="A229" s="41"/>
      <c r="B229" s="42"/>
      <c r="C229" s="275" t="s">
        <v>2659</v>
      </c>
      <c r="D229" s="275" t="s">
        <v>210</v>
      </c>
      <c r="E229" s="276" t="s">
        <v>2660</v>
      </c>
      <c r="F229" s="277" t="s">
        <v>2661</v>
      </c>
      <c r="G229" s="278" t="s">
        <v>363</v>
      </c>
      <c r="H229" s="279">
        <v>1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47</v>
      </c>
      <c r="O229" s="94"/>
      <c r="P229" s="260">
        <f>O229*H229</f>
        <v>0</v>
      </c>
      <c r="Q229" s="260">
        <v>0.0002</v>
      </c>
      <c r="R229" s="260">
        <f>Q229*H229</f>
        <v>0.0002</v>
      </c>
      <c r="S229" s="260">
        <v>0</v>
      </c>
      <c r="T229" s="261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2" t="s">
        <v>788</v>
      </c>
      <c r="AT229" s="262" t="s">
        <v>210</v>
      </c>
      <c r="AU229" s="262" t="s">
        <v>92</v>
      </c>
      <c r="AY229" s="18" t="s">
        <v>198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8" t="s">
        <v>90</v>
      </c>
      <c r="BK229" s="154">
        <f>ROUND(I229*H229,2)</f>
        <v>0</v>
      </c>
      <c r="BL229" s="18" t="s">
        <v>373</v>
      </c>
      <c r="BM229" s="262" t="s">
        <v>2662</v>
      </c>
    </row>
    <row r="230" spans="1:65" s="2" customFormat="1" ht="24.15" customHeight="1">
      <c r="A230" s="41"/>
      <c r="B230" s="42"/>
      <c r="C230" s="250" t="s">
        <v>2663</v>
      </c>
      <c r="D230" s="250" t="s">
        <v>200</v>
      </c>
      <c r="E230" s="251" t="s">
        <v>2664</v>
      </c>
      <c r="F230" s="252" t="s">
        <v>2665</v>
      </c>
      <c r="G230" s="253" t="s">
        <v>363</v>
      </c>
      <c r="H230" s="254">
        <v>6</v>
      </c>
      <c r="I230" s="255"/>
      <c r="J230" s="256">
        <f>ROUND(I230*H230,2)</f>
        <v>0</v>
      </c>
      <c r="K230" s="257"/>
      <c r="L230" s="44"/>
      <c r="M230" s="258" t="s">
        <v>1</v>
      </c>
      <c r="N230" s="259" t="s">
        <v>47</v>
      </c>
      <c r="O230" s="94"/>
      <c r="P230" s="260">
        <f>O230*H230</f>
        <v>0</v>
      </c>
      <c r="Q230" s="260">
        <v>0</v>
      </c>
      <c r="R230" s="260">
        <f>Q230*H230</f>
        <v>0</v>
      </c>
      <c r="S230" s="260">
        <v>0</v>
      </c>
      <c r="T230" s="261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2" t="s">
        <v>373</v>
      </c>
      <c r="AT230" s="262" t="s">
        <v>200</v>
      </c>
      <c r="AU230" s="262" t="s">
        <v>92</v>
      </c>
      <c r="AY230" s="18" t="s">
        <v>198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8" t="s">
        <v>90</v>
      </c>
      <c r="BK230" s="154">
        <f>ROUND(I230*H230,2)</f>
        <v>0</v>
      </c>
      <c r="BL230" s="18" t="s">
        <v>373</v>
      </c>
      <c r="BM230" s="262" t="s">
        <v>2666</v>
      </c>
    </row>
    <row r="231" spans="1:65" s="2" customFormat="1" ht="24.15" customHeight="1">
      <c r="A231" s="41"/>
      <c r="B231" s="42"/>
      <c r="C231" s="275" t="s">
        <v>1697</v>
      </c>
      <c r="D231" s="275" t="s">
        <v>210</v>
      </c>
      <c r="E231" s="276" t="s">
        <v>2667</v>
      </c>
      <c r="F231" s="277" t="s">
        <v>2668</v>
      </c>
      <c r="G231" s="278" t="s">
        <v>363</v>
      </c>
      <c r="H231" s="279">
        <v>5</v>
      </c>
      <c r="I231" s="280"/>
      <c r="J231" s="281">
        <f>ROUND(I231*H231,2)</f>
        <v>0</v>
      </c>
      <c r="K231" s="282"/>
      <c r="L231" s="283"/>
      <c r="M231" s="284" t="s">
        <v>1</v>
      </c>
      <c r="N231" s="285" t="s">
        <v>47</v>
      </c>
      <c r="O231" s="94"/>
      <c r="P231" s="260">
        <f>O231*H231</f>
        <v>0</v>
      </c>
      <c r="Q231" s="260">
        <v>0.00036</v>
      </c>
      <c r="R231" s="260">
        <f>Q231*H231</f>
        <v>0.0018000000000000002</v>
      </c>
      <c r="S231" s="260">
        <v>0</v>
      </c>
      <c r="T231" s="261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2" t="s">
        <v>788</v>
      </c>
      <c r="AT231" s="262" t="s">
        <v>210</v>
      </c>
      <c r="AU231" s="262" t="s">
        <v>92</v>
      </c>
      <c r="AY231" s="18" t="s">
        <v>198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8" t="s">
        <v>90</v>
      </c>
      <c r="BK231" s="154">
        <f>ROUND(I231*H231,2)</f>
        <v>0</v>
      </c>
      <c r="BL231" s="18" t="s">
        <v>373</v>
      </c>
      <c r="BM231" s="262" t="s">
        <v>2669</v>
      </c>
    </row>
    <row r="232" spans="1:65" s="2" customFormat="1" ht="16.5" customHeight="1">
      <c r="A232" s="41"/>
      <c r="B232" s="42"/>
      <c r="C232" s="275" t="s">
        <v>2670</v>
      </c>
      <c r="D232" s="275" t="s">
        <v>210</v>
      </c>
      <c r="E232" s="276" t="s">
        <v>2671</v>
      </c>
      <c r="F232" s="277" t="s">
        <v>2672</v>
      </c>
      <c r="G232" s="278" t="s">
        <v>363</v>
      </c>
      <c r="H232" s="279">
        <v>1</v>
      </c>
      <c r="I232" s="280"/>
      <c r="J232" s="281">
        <f>ROUND(I232*H232,2)</f>
        <v>0</v>
      </c>
      <c r="K232" s="282"/>
      <c r="L232" s="283"/>
      <c r="M232" s="284" t="s">
        <v>1</v>
      </c>
      <c r="N232" s="285" t="s">
        <v>47</v>
      </c>
      <c r="O232" s="94"/>
      <c r="P232" s="260">
        <f>O232*H232</f>
        <v>0</v>
      </c>
      <c r="Q232" s="260">
        <v>0</v>
      </c>
      <c r="R232" s="260">
        <f>Q232*H232</f>
        <v>0</v>
      </c>
      <c r="S232" s="260">
        <v>0</v>
      </c>
      <c r="T232" s="261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2" t="s">
        <v>788</v>
      </c>
      <c r="AT232" s="262" t="s">
        <v>210</v>
      </c>
      <c r="AU232" s="262" t="s">
        <v>92</v>
      </c>
      <c r="AY232" s="18" t="s">
        <v>198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8" t="s">
        <v>90</v>
      </c>
      <c r="BK232" s="154">
        <f>ROUND(I232*H232,2)</f>
        <v>0</v>
      </c>
      <c r="BL232" s="18" t="s">
        <v>373</v>
      </c>
      <c r="BM232" s="262" t="s">
        <v>2673</v>
      </c>
    </row>
    <row r="233" spans="1:65" s="2" customFormat="1" ht="24.15" customHeight="1">
      <c r="A233" s="41"/>
      <c r="B233" s="42"/>
      <c r="C233" s="250" t="s">
        <v>1565</v>
      </c>
      <c r="D233" s="250" t="s">
        <v>200</v>
      </c>
      <c r="E233" s="251" t="s">
        <v>2674</v>
      </c>
      <c r="F233" s="252" t="s">
        <v>2675</v>
      </c>
      <c r="G233" s="253" t="s">
        <v>363</v>
      </c>
      <c r="H233" s="254">
        <v>2</v>
      </c>
      <c r="I233" s="255"/>
      <c r="J233" s="256">
        <f>ROUND(I233*H233,2)</f>
        <v>0</v>
      </c>
      <c r="K233" s="257"/>
      <c r="L233" s="44"/>
      <c r="M233" s="258" t="s">
        <v>1</v>
      </c>
      <c r="N233" s="259" t="s">
        <v>47</v>
      </c>
      <c r="O233" s="94"/>
      <c r="P233" s="260">
        <f>O233*H233</f>
        <v>0</v>
      </c>
      <c r="Q233" s="260">
        <v>0</v>
      </c>
      <c r="R233" s="260">
        <f>Q233*H233</f>
        <v>0</v>
      </c>
      <c r="S233" s="260">
        <v>0</v>
      </c>
      <c r="T233" s="261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2" t="s">
        <v>373</v>
      </c>
      <c r="AT233" s="262" t="s">
        <v>200</v>
      </c>
      <c r="AU233" s="262" t="s">
        <v>92</v>
      </c>
      <c r="AY233" s="18" t="s">
        <v>198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8" t="s">
        <v>90</v>
      </c>
      <c r="BK233" s="154">
        <f>ROUND(I233*H233,2)</f>
        <v>0</v>
      </c>
      <c r="BL233" s="18" t="s">
        <v>373</v>
      </c>
      <c r="BM233" s="262" t="s">
        <v>2676</v>
      </c>
    </row>
    <row r="234" spans="1:65" s="2" customFormat="1" ht="24.15" customHeight="1">
      <c r="A234" s="41"/>
      <c r="B234" s="42"/>
      <c r="C234" s="275" t="s">
        <v>1561</v>
      </c>
      <c r="D234" s="275" t="s">
        <v>210</v>
      </c>
      <c r="E234" s="276" t="s">
        <v>2677</v>
      </c>
      <c r="F234" s="277" t="s">
        <v>2678</v>
      </c>
      <c r="G234" s="278" t="s">
        <v>363</v>
      </c>
      <c r="H234" s="279">
        <v>2</v>
      </c>
      <c r="I234" s="280"/>
      <c r="J234" s="281">
        <f>ROUND(I234*H234,2)</f>
        <v>0</v>
      </c>
      <c r="K234" s="282"/>
      <c r="L234" s="283"/>
      <c r="M234" s="284" t="s">
        <v>1</v>
      </c>
      <c r="N234" s="285" t="s">
        <v>47</v>
      </c>
      <c r="O234" s="94"/>
      <c r="P234" s="260">
        <f>O234*H234</f>
        <v>0</v>
      </c>
      <c r="Q234" s="260">
        <v>0.00036</v>
      </c>
      <c r="R234" s="260">
        <f>Q234*H234</f>
        <v>0.00072</v>
      </c>
      <c r="S234" s="260">
        <v>0</v>
      </c>
      <c r="T234" s="261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2" t="s">
        <v>788</v>
      </c>
      <c r="AT234" s="262" t="s">
        <v>210</v>
      </c>
      <c r="AU234" s="262" t="s">
        <v>92</v>
      </c>
      <c r="AY234" s="18" t="s">
        <v>198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8" t="s">
        <v>90</v>
      </c>
      <c r="BK234" s="154">
        <f>ROUND(I234*H234,2)</f>
        <v>0</v>
      </c>
      <c r="BL234" s="18" t="s">
        <v>373</v>
      </c>
      <c r="BM234" s="262" t="s">
        <v>2679</v>
      </c>
    </row>
    <row r="235" spans="1:65" s="2" customFormat="1" ht="24.15" customHeight="1">
      <c r="A235" s="41"/>
      <c r="B235" s="42"/>
      <c r="C235" s="250" t="s">
        <v>1557</v>
      </c>
      <c r="D235" s="250" t="s">
        <v>200</v>
      </c>
      <c r="E235" s="251" t="s">
        <v>2680</v>
      </c>
      <c r="F235" s="252" t="s">
        <v>2681</v>
      </c>
      <c r="G235" s="253" t="s">
        <v>363</v>
      </c>
      <c r="H235" s="254">
        <v>1</v>
      </c>
      <c r="I235" s="255"/>
      <c r="J235" s="256">
        <f>ROUND(I235*H235,2)</f>
        <v>0</v>
      </c>
      <c r="K235" s="257"/>
      <c r="L235" s="44"/>
      <c r="M235" s="258" t="s">
        <v>1</v>
      </c>
      <c r="N235" s="259" t="s">
        <v>47</v>
      </c>
      <c r="O235" s="94"/>
      <c r="P235" s="260">
        <f>O235*H235</f>
        <v>0</v>
      </c>
      <c r="Q235" s="260">
        <v>0</v>
      </c>
      <c r="R235" s="260">
        <f>Q235*H235</f>
        <v>0</v>
      </c>
      <c r="S235" s="260">
        <v>0</v>
      </c>
      <c r="T235" s="261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2" t="s">
        <v>373</v>
      </c>
      <c r="AT235" s="262" t="s">
        <v>200</v>
      </c>
      <c r="AU235" s="262" t="s">
        <v>92</v>
      </c>
      <c r="AY235" s="18" t="s">
        <v>198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8" t="s">
        <v>90</v>
      </c>
      <c r="BK235" s="154">
        <f>ROUND(I235*H235,2)</f>
        <v>0</v>
      </c>
      <c r="BL235" s="18" t="s">
        <v>373</v>
      </c>
      <c r="BM235" s="262" t="s">
        <v>2682</v>
      </c>
    </row>
    <row r="236" spans="1:65" s="2" customFormat="1" ht="16.5" customHeight="1">
      <c r="A236" s="41"/>
      <c r="B236" s="42"/>
      <c r="C236" s="275" t="s">
        <v>1578</v>
      </c>
      <c r="D236" s="275" t="s">
        <v>210</v>
      </c>
      <c r="E236" s="276" t="s">
        <v>2683</v>
      </c>
      <c r="F236" s="277" t="s">
        <v>2684</v>
      </c>
      <c r="G236" s="278" t="s">
        <v>363</v>
      </c>
      <c r="H236" s="279">
        <v>1</v>
      </c>
      <c r="I236" s="280"/>
      <c r="J236" s="281">
        <f>ROUND(I236*H236,2)</f>
        <v>0</v>
      </c>
      <c r="K236" s="282"/>
      <c r="L236" s="283"/>
      <c r="M236" s="284" t="s">
        <v>1</v>
      </c>
      <c r="N236" s="285" t="s">
        <v>47</v>
      </c>
      <c r="O236" s="94"/>
      <c r="P236" s="260">
        <f>O236*H236</f>
        <v>0</v>
      </c>
      <c r="Q236" s="260">
        <v>0.00055</v>
      </c>
      <c r="R236" s="260">
        <f>Q236*H236</f>
        <v>0.00055</v>
      </c>
      <c r="S236" s="260">
        <v>0</v>
      </c>
      <c r="T236" s="261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2" t="s">
        <v>788</v>
      </c>
      <c r="AT236" s="262" t="s">
        <v>210</v>
      </c>
      <c r="AU236" s="262" t="s">
        <v>92</v>
      </c>
      <c r="AY236" s="18" t="s">
        <v>198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8" t="s">
        <v>90</v>
      </c>
      <c r="BK236" s="154">
        <f>ROUND(I236*H236,2)</f>
        <v>0</v>
      </c>
      <c r="BL236" s="18" t="s">
        <v>373</v>
      </c>
      <c r="BM236" s="262" t="s">
        <v>2685</v>
      </c>
    </row>
    <row r="237" spans="1:65" s="2" customFormat="1" ht="24.15" customHeight="1">
      <c r="A237" s="41"/>
      <c r="B237" s="42"/>
      <c r="C237" s="250" t="s">
        <v>1957</v>
      </c>
      <c r="D237" s="250" t="s">
        <v>200</v>
      </c>
      <c r="E237" s="251" t="s">
        <v>2686</v>
      </c>
      <c r="F237" s="252" t="s">
        <v>2687</v>
      </c>
      <c r="G237" s="253" t="s">
        <v>363</v>
      </c>
      <c r="H237" s="254">
        <v>5</v>
      </c>
      <c r="I237" s="255"/>
      <c r="J237" s="256">
        <f>ROUND(I237*H237,2)</f>
        <v>0</v>
      </c>
      <c r="K237" s="257"/>
      <c r="L237" s="44"/>
      <c r="M237" s="258" t="s">
        <v>1</v>
      </c>
      <c r="N237" s="259" t="s">
        <v>47</v>
      </c>
      <c r="O237" s="94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2" t="s">
        <v>373</v>
      </c>
      <c r="AT237" s="262" t="s">
        <v>200</v>
      </c>
      <c r="AU237" s="262" t="s">
        <v>92</v>
      </c>
      <c r="AY237" s="18" t="s">
        <v>198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8" t="s">
        <v>90</v>
      </c>
      <c r="BK237" s="154">
        <f>ROUND(I237*H237,2)</f>
        <v>0</v>
      </c>
      <c r="BL237" s="18" t="s">
        <v>373</v>
      </c>
      <c r="BM237" s="262" t="s">
        <v>2688</v>
      </c>
    </row>
    <row r="238" spans="1:65" s="2" customFormat="1" ht="16.5" customHeight="1">
      <c r="A238" s="41"/>
      <c r="B238" s="42"/>
      <c r="C238" s="275" t="s">
        <v>1647</v>
      </c>
      <c r="D238" s="275" t="s">
        <v>210</v>
      </c>
      <c r="E238" s="276" t="s">
        <v>2689</v>
      </c>
      <c r="F238" s="277" t="s">
        <v>2690</v>
      </c>
      <c r="G238" s="278" t="s">
        <v>363</v>
      </c>
      <c r="H238" s="279">
        <v>5</v>
      </c>
      <c r="I238" s="280"/>
      <c r="J238" s="281">
        <f>ROUND(I238*H238,2)</f>
        <v>0</v>
      </c>
      <c r="K238" s="282"/>
      <c r="L238" s="283"/>
      <c r="M238" s="284" t="s">
        <v>1</v>
      </c>
      <c r="N238" s="285" t="s">
        <v>47</v>
      </c>
      <c r="O238" s="94"/>
      <c r="P238" s="260">
        <f>O238*H238</f>
        <v>0</v>
      </c>
      <c r="Q238" s="260">
        <v>0</v>
      </c>
      <c r="R238" s="260">
        <f>Q238*H238</f>
        <v>0</v>
      </c>
      <c r="S238" s="260">
        <v>0</v>
      </c>
      <c r="T238" s="261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2" t="s">
        <v>788</v>
      </c>
      <c r="AT238" s="262" t="s">
        <v>210</v>
      </c>
      <c r="AU238" s="262" t="s">
        <v>92</v>
      </c>
      <c r="AY238" s="18" t="s">
        <v>198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8" t="s">
        <v>90</v>
      </c>
      <c r="BK238" s="154">
        <f>ROUND(I238*H238,2)</f>
        <v>0</v>
      </c>
      <c r="BL238" s="18" t="s">
        <v>373</v>
      </c>
      <c r="BM238" s="262" t="s">
        <v>2691</v>
      </c>
    </row>
    <row r="239" spans="1:65" s="2" customFormat="1" ht="24.15" customHeight="1">
      <c r="A239" s="41"/>
      <c r="B239" s="42"/>
      <c r="C239" s="250" t="s">
        <v>1651</v>
      </c>
      <c r="D239" s="250" t="s">
        <v>200</v>
      </c>
      <c r="E239" s="251" t="s">
        <v>2692</v>
      </c>
      <c r="F239" s="252" t="s">
        <v>2693</v>
      </c>
      <c r="G239" s="253" t="s">
        <v>363</v>
      </c>
      <c r="H239" s="254">
        <v>2</v>
      </c>
      <c r="I239" s="255"/>
      <c r="J239" s="256">
        <f>ROUND(I239*H239,2)</f>
        <v>0</v>
      </c>
      <c r="K239" s="257"/>
      <c r="L239" s="44"/>
      <c r="M239" s="258" t="s">
        <v>1</v>
      </c>
      <c r="N239" s="259" t="s">
        <v>47</v>
      </c>
      <c r="O239" s="94"/>
      <c r="P239" s="260">
        <f>O239*H239</f>
        <v>0</v>
      </c>
      <c r="Q239" s="260">
        <v>0</v>
      </c>
      <c r="R239" s="260">
        <f>Q239*H239</f>
        <v>0</v>
      </c>
      <c r="S239" s="260">
        <v>0</v>
      </c>
      <c r="T239" s="261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2" t="s">
        <v>373</v>
      </c>
      <c r="AT239" s="262" t="s">
        <v>200</v>
      </c>
      <c r="AU239" s="262" t="s">
        <v>92</v>
      </c>
      <c r="AY239" s="18" t="s">
        <v>198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8" t="s">
        <v>90</v>
      </c>
      <c r="BK239" s="154">
        <f>ROUND(I239*H239,2)</f>
        <v>0</v>
      </c>
      <c r="BL239" s="18" t="s">
        <v>373</v>
      </c>
      <c r="BM239" s="262" t="s">
        <v>2694</v>
      </c>
    </row>
    <row r="240" spans="1:65" s="2" customFormat="1" ht="16.5" customHeight="1">
      <c r="A240" s="41"/>
      <c r="B240" s="42"/>
      <c r="C240" s="275" t="s">
        <v>1655</v>
      </c>
      <c r="D240" s="275" t="s">
        <v>210</v>
      </c>
      <c r="E240" s="276" t="s">
        <v>2695</v>
      </c>
      <c r="F240" s="277" t="s">
        <v>2696</v>
      </c>
      <c r="G240" s="278" t="s">
        <v>363</v>
      </c>
      <c r="H240" s="279">
        <v>2</v>
      </c>
      <c r="I240" s="280"/>
      <c r="J240" s="281">
        <f>ROUND(I240*H240,2)</f>
        <v>0</v>
      </c>
      <c r="K240" s="282"/>
      <c r="L240" s="283"/>
      <c r="M240" s="284" t="s">
        <v>1</v>
      </c>
      <c r="N240" s="285" t="s">
        <v>47</v>
      </c>
      <c r="O240" s="94"/>
      <c r="P240" s="260">
        <f>O240*H240</f>
        <v>0</v>
      </c>
      <c r="Q240" s="260">
        <v>0</v>
      </c>
      <c r="R240" s="260">
        <f>Q240*H240</f>
        <v>0</v>
      </c>
      <c r="S240" s="260">
        <v>0</v>
      </c>
      <c r="T240" s="261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62" t="s">
        <v>788</v>
      </c>
      <c r="AT240" s="262" t="s">
        <v>210</v>
      </c>
      <c r="AU240" s="262" t="s">
        <v>92</v>
      </c>
      <c r="AY240" s="18" t="s">
        <v>198</v>
      </c>
      <c r="BE240" s="154">
        <f>IF(N240="základní",J240,0)</f>
        <v>0</v>
      </c>
      <c r="BF240" s="154">
        <f>IF(N240="snížená",J240,0)</f>
        <v>0</v>
      </c>
      <c r="BG240" s="154">
        <f>IF(N240="zákl. přenesená",J240,0)</f>
        <v>0</v>
      </c>
      <c r="BH240" s="154">
        <f>IF(N240="sníž. přenesená",J240,0)</f>
        <v>0</v>
      </c>
      <c r="BI240" s="154">
        <f>IF(N240="nulová",J240,0)</f>
        <v>0</v>
      </c>
      <c r="BJ240" s="18" t="s">
        <v>90</v>
      </c>
      <c r="BK240" s="154">
        <f>ROUND(I240*H240,2)</f>
        <v>0</v>
      </c>
      <c r="BL240" s="18" t="s">
        <v>373</v>
      </c>
      <c r="BM240" s="262" t="s">
        <v>2697</v>
      </c>
    </row>
    <row r="241" spans="1:65" s="2" customFormat="1" ht="33" customHeight="1">
      <c r="A241" s="41"/>
      <c r="B241" s="42"/>
      <c r="C241" s="250" t="s">
        <v>2698</v>
      </c>
      <c r="D241" s="250" t="s">
        <v>200</v>
      </c>
      <c r="E241" s="251" t="s">
        <v>2699</v>
      </c>
      <c r="F241" s="252" t="s">
        <v>2700</v>
      </c>
      <c r="G241" s="253" t="s">
        <v>363</v>
      </c>
      <c r="H241" s="254">
        <v>26</v>
      </c>
      <c r="I241" s="255"/>
      <c r="J241" s="256">
        <f>ROUND(I241*H241,2)</f>
        <v>0</v>
      </c>
      <c r="K241" s="257"/>
      <c r="L241" s="44"/>
      <c r="M241" s="258" t="s">
        <v>1</v>
      </c>
      <c r="N241" s="259" t="s">
        <v>47</v>
      </c>
      <c r="O241" s="94"/>
      <c r="P241" s="260">
        <f>O241*H241</f>
        <v>0</v>
      </c>
      <c r="Q241" s="260">
        <v>0</v>
      </c>
      <c r="R241" s="260">
        <f>Q241*H241</f>
        <v>0</v>
      </c>
      <c r="S241" s="260">
        <v>0</v>
      </c>
      <c r="T241" s="261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2" t="s">
        <v>373</v>
      </c>
      <c r="AT241" s="262" t="s">
        <v>200</v>
      </c>
      <c r="AU241" s="262" t="s">
        <v>92</v>
      </c>
      <c r="AY241" s="18" t="s">
        <v>198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8" t="s">
        <v>90</v>
      </c>
      <c r="BK241" s="154">
        <f>ROUND(I241*H241,2)</f>
        <v>0</v>
      </c>
      <c r="BL241" s="18" t="s">
        <v>373</v>
      </c>
      <c r="BM241" s="262" t="s">
        <v>2701</v>
      </c>
    </row>
    <row r="242" spans="1:65" s="2" customFormat="1" ht="37.8" customHeight="1">
      <c r="A242" s="41"/>
      <c r="B242" s="42"/>
      <c r="C242" s="275" t="s">
        <v>1659</v>
      </c>
      <c r="D242" s="275" t="s">
        <v>210</v>
      </c>
      <c r="E242" s="276" t="s">
        <v>2702</v>
      </c>
      <c r="F242" s="277" t="s">
        <v>2703</v>
      </c>
      <c r="G242" s="278" t="s">
        <v>363</v>
      </c>
      <c r="H242" s="279">
        <v>5</v>
      </c>
      <c r="I242" s="280"/>
      <c r="J242" s="281">
        <f>ROUND(I242*H242,2)</f>
        <v>0</v>
      </c>
      <c r="K242" s="282"/>
      <c r="L242" s="283"/>
      <c r="M242" s="284" t="s">
        <v>1</v>
      </c>
      <c r="N242" s="285" t="s">
        <v>47</v>
      </c>
      <c r="O242" s="94"/>
      <c r="P242" s="260">
        <f>O242*H242</f>
        <v>0</v>
      </c>
      <c r="Q242" s="260">
        <v>0</v>
      </c>
      <c r="R242" s="260">
        <f>Q242*H242</f>
        <v>0</v>
      </c>
      <c r="S242" s="260">
        <v>0</v>
      </c>
      <c r="T242" s="261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2" t="s">
        <v>788</v>
      </c>
      <c r="AT242" s="262" t="s">
        <v>210</v>
      </c>
      <c r="AU242" s="262" t="s">
        <v>92</v>
      </c>
      <c r="AY242" s="18" t="s">
        <v>198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8" t="s">
        <v>90</v>
      </c>
      <c r="BK242" s="154">
        <f>ROUND(I242*H242,2)</f>
        <v>0</v>
      </c>
      <c r="BL242" s="18" t="s">
        <v>373</v>
      </c>
      <c r="BM242" s="262" t="s">
        <v>2704</v>
      </c>
    </row>
    <row r="243" spans="1:65" s="2" customFormat="1" ht="37.8" customHeight="1">
      <c r="A243" s="41"/>
      <c r="B243" s="42"/>
      <c r="C243" s="275" t="s">
        <v>1672</v>
      </c>
      <c r="D243" s="275" t="s">
        <v>210</v>
      </c>
      <c r="E243" s="276" t="s">
        <v>2705</v>
      </c>
      <c r="F243" s="277" t="s">
        <v>2706</v>
      </c>
      <c r="G243" s="278" t="s">
        <v>363</v>
      </c>
      <c r="H243" s="279">
        <v>9</v>
      </c>
      <c r="I243" s="280"/>
      <c r="J243" s="281">
        <f>ROUND(I243*H243,2)</f>
        <v>0</v>
      </c>
      <c r="K243" s="282"/>
      <c r="L243" s="283"/>
      <c r="M243" s="284" t="s">
        <v>1</v>
      </c>
      <c r="N243" s="285" t="s">
        <v>47</v>
      </c>
      <c r="O243" s="94"/>
      <c r="P243" s="260">
        <f>O243*H243</f>
        <v>0</v>
      </c>
      <c r="Q243" s="260">
        <v>0</v>
      </c>
      <c r="R243" s="260">
        <f>Q243*H243</f>
        <v>0</v>
      </c>
      <c r="S243" s="260">
        <v>0</v>
      </c>
      <c r="T243" s="261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2" t="s">
        <v>788</v>
      </c>
      <c r="AT243" s="262" t="s">
        <v>210</v>
      </c>
      <c r="AU243" s="262" t="s">
        <v>92</v>
      </c>
      <c r="AY243" s="18" t="s">
        <v>198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8" t="s">
        <v>90</v>
      </c>
      <c r="BK243" s="154">
        <f>ROUND(I243*H243,2)</f>
        <v>0</v>
      </c>
      <c r="BL243" s="18" t="s">
        <v>373</v>
      </c>
      <c r="BM243" s="262" t="s">
        <v>2707</v>
      </c>
    </row>
    <row r="244" spans="1:65" s="2" customFormat="1" ht="37.8" customHeight="1">
      <c r="A244" s="41"/>
      <c r="B244" s="42"/>
      <c r="C244" s="275" t="s">
        <v>652</v>
      </c>
      <c r="D244" s="275" t="s">
        <v>210</v>
      </c>
      <c r="E244" s="276" t="s">
        <v>2708</v>
      </c>
      <c r="F244" s="277" t="s">
        <v>2709</v>
      </c>
      <c r="G244" s="278" t="s">
        <v>363</v>
      </c>
      <c r="H244" s="279">
        <v>12</v>
      </c>
      <c r="I244" s="280"/>
      <c r="J244" s="281">
        <f>ROUND(I244*H244,2)</f>
        <v>0</v>
      </c>
      <c r="K244" s="282"/>
      <c r="L244" s="283"/>
      <c r="M244" s="284" t="s">
        <v>1</v>
      </c>
      <c r="N244" s="285" t="s">
        <v>47</v>
      </c>
      <c r="O244" s="94"/>
      <c r="P244" s="260">
        <f>O244*H244</f>
        <v>0</v>
      </c>
      <c r="Q244" s="260">
        <v>0</v>
      </c>
      <c r="R244" s="260">
        <f>Q244*H244</f>
        <v>0</v>
      </c>
      <c r="S244" s="260">
        <v>0</v>
      </c>
      <c r="T244" s="261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2" t="s">
        <v>788</v>
      </c>
      <c r="AT244" s="262" t="s">
        <v>210</v>
      </c>
      <c r="AU244" s="262" t="s">
        <v>92</v>
      </c>
      <c r="AY244" s="18" t="s">
        <v>198</v>
      </c>
      <c r="BE244" s="154">
        <f>IF(N244="základní",J244,0)</f>
        <v>0</v>
      </c>
      <c r="BF244" s="154">
        <f>IF(N244="snížená",J244,0)</f>
        <v>0</v>
      </c>
      <c r="BG244" s="154">
        <f>IF(N244="zákl. přenesená",J244,0)</f>
        <v>0</v>
      </c>
      <c r="BH244" s="154">
        <f>IF(N244="sníž. přenesená",J244,0)</f>
        <v>0</v>
      </c>
      <c r="BI244" s="154">
        <f>IF(N244="nulová",J244,0)</f>
        <v>0</v>
      </c>
      <c r="BJ244" s="18" t="s">
        <v>90</v>
      </c>
      <c r="BK244" s="154">
        <f>ROUND(I244*H244,2)</f>
        <v>0</v>
      </c>
      <c r="BL244" s="18" t="s">
        <v>373</v>
      </c>
      <c r="BM244" s="262" t="s">
        <v>2710</v>
      </c>
    </row>
    <row r="245" spans="1:65" s="2" customFormat="1" ht="37.8" customHeight="1">
      <c r="A245" s="41"/>
      <c r="B245" s="42"/>
      <c r="C245" s="250" t="s">
        <v>2711</v>
      </c>
      <c r="D245" s="250" t="s">
        <v>200</v>
      </c>
      <c r="E245" s="251" t="s">
        <v>2712</v>
      </c>
      <c r="F245" s="252" t="s">
        <v>2713</v>
      </c>
      <c r="G245" s="253" t="s">
        <v>363</v>
      </c>
      <c r="H245" s="254">
        <v>9</v>
      </c>
      <c r="I245" s="255"/>
      <c r="J245" s="256">
        <f>ROUND(I245*H245,2)</f>
        <v>0</v>
      </c>
      <c r="K245" s="257"/>
      <c r="L245" s="44"/>
      <c r="M245" s="258" t="s">
        <v>1</v>
      </c>
      <c r="N245" s="259" t="s">
        <v>47</v>
      </c>
      <c r="O245" s="94"/>
      <c r="P245" s="260">
        <f>O245*H245</f>
        <v>0</v>
      </c>
      <c r="Q245" s="260">
        <v>0</v>
      </c>
      <c r="R245" s="260">
        <f>Q245*H245</f>
        <v>0</v>
      </c>
      <c r="S245" s="260">
        <v>0</v>
      </c>
      <c r="T245" s="261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2" t="s">
        <v>373</v>
      </c>
      <c r="AT245" s="262" t="s">
        <v>200</v>
      </c>
      <c r="AU245" s="262" t="s">
        <v>92</v>
      </c>
      <c r="AY245" s="18" t="s">
        <v>198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8" t="s">
        <v>90</v>
      </c>
      <c r="BK245" s="154">
        <f>ROUND(I245*H245,2)</f>
        <v>0</v>
      </c>
      <c r="BL245" s="18" t="s">
        <v>373</v>
      </c>
      <c r="BM245" s="262" t="s">
        <v>2714</v>
      </c>
    </row>
    <row r="246" spans="1:65" s="2" customFormat="1" ht="44.25" customHeight="1">
      <c r="A246" s="41"/>
      <c r="B246" s="42"/>
      <c r="C246" s="275" t="s">
        <v>2715</v>
      </c>
      <c r="D246" s="275" t="s">
        <v>210</v>
      </c>
      <c r="E246" s="276" t="s">
        <v>2716</v>
      </c>
      <c r="F246" s="277" t="s">
        <v>2717</v>
      </c>
      <c r="G246" s="278" t="s">
        <v>363</v>
      </c>
      <c r="H246" s="279">
        <v>5</v>
      </c>
      <c r="I246" s="280"/>
      <c r="J246" s="281">
        <f>ROUND(I246*H246,2)</f>
        <v>0</v>
      </c>
      <c r="K246" s="282"/>
      <c r="L246" s="283"/>
      <c r="M246" s="284" t="s">
        <v>1</v>
      </c>
      <c r="N246" s="285" t="s">
        <v>47</v>
      </c>
      <c r="O246" s="94"/>
      <c r="P246" s="260">
        <f>O246*H246</f>
        <v>0</v>
      </c>
      <c r="Q246" s="260">
        <v>0</v>
      </c>
      <c r="R246" s="260">
        <f>Q246*H246</f>
        <v>0</v>
      </c>
      <c r="S246" s="260">
        <v>0</v>
      </c>
      <c r="T246" s="261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2" t="s">
        <v>788</v>
      </c>
      <c r="AT246" s="262" t="s">
        <v>210</v>
      </c>
      <c r="AU246" s="262" t="s">
        <v>92</v>
      </c>
      <c r="AY246" s="18" t="s">
        <v>198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8" t="s">
        <v>90</v>
      </c>
      <c r="BK246" s="154">
        <f>ROUND(I246*H246,2)</f>
        <v>0</v>
      </c>
      <c r="BL246" s="18" t="s">
        <v>373</v>
      </c>
      <c r="BM246" s="262" t="s">
        <v>2718</v>
      </c>
    </row>
    <row r="247" spans="1:65" s="2" customFormat="1" ht="44.25" customHeight="1">
      <c r="A247" s="41"/>
      <c r="B247" s="42"/>
      <c r="C247" s="275" t="s">
        <v>2719</v>
      </c>
      <c r="D247" s="275" t="s">
        <v>210</v>
      </c>
      <c r="E247" s="276" t="s">
        <v>2720</v>
      </c>
      <c r="F247" s="277" t="s">
        <v>2721</v>
      </c>
      <c r="G247" s="278" t="s">
        <v>363</v>
      </c>
      <c r="H247" s="279">
        <v>4</v>
      </c>
      <c r="I247" s="280"/>
      <c r="J247" s="281">
        <f>ROUND(I247*H247,2)</f>
        <v>0</v>
      </c>
      <c r="K247" s="282"/>
      <c r="L247" s="283"/>
      <c r="M247" s="284" t="s">
        <v>1</v>
      </c>
      <c r="N247" s="285" t="s">
        <v>47</v>
      </c>
      <c r="O247" s="94"/>
      <c r="P247" s="260">
        <f>O247*H247</f>
        <v>0</v>
      </c>
      <c r="Q247" s="260">
        <v>0</v>
      </c>
      <c r="R247" s="260">
        <f>Q247*H247</f>
        <v>0</v>
      </c>
      <c r="S247" s="260">
        <v>0</v>
      </c>
      <c r="T247" s="261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2" t="s">
        <v>788</v>
      </c>
      <c r="AT247" s="262" t="s">
        <v>210</v>
      </c>
      <c r="AU247" s="262" t="s">
        <v>92</v>
      </c>
      <c r="AY247" s="18" t="s">
        <v>198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8" t="s">
        <v>90</v>
      </c>
      <c r="BK247" s="154">
        <f>ROUND(I247*H247,2)</f>
        <v>0</v>
      </c>
      <c r="BL247" s="18" t="s">
        <v>373</v>
      </c>
      <c r="BM247" s="262" t="s">
        <v>2722</v>
      </c>
    </row>
    <row r="248" spans="1:65" s="2" customFormat="1" ht="24.15" customHeight="1">
      <c r="A248" s="41"/>
      <c r="B248" s="42"/>
      <c r="C248" s="250" t="s">
        <v>1679</v>
      </c>
      <c r="D248" s="250" t="s">
        <v>200</v>
      </c>
      <c r="E248" s="251" t="s">
        <v>2723</v>
      </c>
      <c r="F248" s="252" t="s">
        <v>2724</v>
      </c>
      <c r="G248" s="253" t="s">
        <v>363</v>
      </c>
      <c r="H248" s="254">
        <v>35</v>
      </c>
      <c r="I248" s="255"/>
      <c r="J248" s="256">
        <f>ROUND(I248*H248,2)</f>
        <v>0</v>
      </c>
      <c r="K248" s="257"/>
      <c r="L248" s="44"/>
      <c r="M248" s="258" t="s">
        <v>1</v>
      </c>
      <c r="N248" s="259" t="s">
        <v>47</v>
      </c>
      <c r="O248" s="94"/>
      <c r="P248" s="260">
        <f>O248*H248</f>
        <v>0</v>
      </c>
      <c r="Q248" s="260">
        <v>0</v>
      </c>
      <c r="R248" s="260">
        <f>Q248*H248</f>
        <v>0</v>
      </c>
      <c r="S248" s="260">
        <v>0</v>
      </c>
      <c r="T248" s="261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62" t="s">
        <v>373</v>
      </c>
      <c r="AT248" s="262" t="s">
        <v>200</v>
      </c>
      <c r="AU248" s="262" t="s">
        <v>92</v>
      </c>
      <c r="AY248" s="18" t="s">
        <v>198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8" t="s">
        <v>90</v>
      </c>
      <c r="BK248" s="154">
        <f>ROUND(I248*H248,2)</f>
        <v>0</v>
      </c>
      <c r="BL248" s="18" t="s">
        <v>373</v>
      </c>
      <c r="BM248" s="262" t="s">
        <v>2725</v>
      </c>
    </row>
    <row r="249" spans="1:65" s="2" customFormat="1" ht="37.8" customHeight="1">
      <c r="A249" s="41"/>
      <c r="B249" s="42"/>
      <c r="C249" s="275" t="s">
        <v>1683</v>
      </c>
      <c r="D249" s="275" t="s">
        <v>210</v>
      </c>
      <c r="E249" s="276" t="s">
        <v>2726</v>
      </c>
      <c r="F249" s="277" t="s">
        <v>2727</v>
      </c>
      <c r="G249" s="278" t="s">
        <v>363</v>
      </c>
      <c r="H249" s="279">
        <v>35</v>
      </c>
      <c r="I249" s="280"/>
      <c r="J249" s="281">
        <f>ROUND(I249*H249,2)</f>
        <v>0</v>
      </c>
      <c r="K249" s="282"/>
      <c r="L249" s="283"/>
      <c r="M249" s="284" t="s">
        <v>1</v>
      </c>
      <c r="N249" s="285" t="s">
        <v>47</v>
      </c>
      <c r="O249" s="94"/>
      <c r="P249" s="260">
        <f>O249*H249</f>
        <v>0</v>
      </c>
      <c r="Q249" s="260">
        <v>0</v>
      </c>
      <c r="R249" s="260">
        <f>Q249*H249</f>
        <v>0</v>
      </c>
      <c r="S249" s="260">
        <v>0</v>
      </c>
      <c r="T249" s="261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2" t="s">
        <v>788</v>
      </c>
      <c r="AT249" s="262" t="s">
        <v>210</v>
      </c>
      <c r="AU249" s="262" t="s">
        <v>92</v>
      </c>
      <c r="AY249" s="18" t="s">
        <v>198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8" t="s">
        <v>90</v>
      </c>
      <c r="BK249" s="154">
        <f>ROUND(I249*H249,2)</f>
        <v>0</v>
      </c>
      <c r="BL249" s="18" t="s">
        <v>373</v>
      </c>
      <c r="BM249" s="262" t="s">
        <v>2728</v>
      </c>
    </row>
    <row r="250" spans="1:65" s="2" customFormat="1" ht="24.15" customHeight="1">
      <c r="A250" s="41"/>
      <c r="B250" s="42"/>
      <c r="C250" s="250" t="s">
        <v>1687</v>
      </c>
      <c r="D250" s="250" t="s">
        <v>200</v>
      </c>
      <c r="E250" s="251" t="s">
        <v>2729</v>
      </c>
      <c r="F250" s="252" t="s">
        <v>2730</v>
      </c>
      <c r="G250" s="253" t="s">
        <v>219</v>
      </c>
      <c r="H250" s="254">
        <v>135</v>
      </c>
      <c r="I250" s="255"/>
      <c r="J250" s="256">
        <f>ROUND(I250*H250,2)</f>
        <v>0</v>
      </c>
      <c r="K250" s="257"/>
      <c r="L250" s="44"/>
      <c r="M250" s="258" t="s">
        <v>1</v>
      </c>
      <c r="N250" s="259" t="s">
        <v>47</v>
      </c>
      <c r="O250" s="94"/>
      <c r="P250" s="260">
        <f>O250*H250</f>
        <v>0</v>
      </c>
      <c r="Q250" s="260">
        <v>0</v>
      </c>
      <c r="R250" s="260">
        <f>Q250*H250</f>
        <v>0</v>
      </c>
      <c r="S250" s="260">
        <v>0</v>
      </c>
      <c r="T250" s="261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2" t="s">
        <v>373</v>
      </c>
      <c r="AT250" s="262" t="s">
        <v>200</v>
      </c>
      <c r="AU250" s="262" t="s">
        <v>92</v>
      </c>
      <c r="AY250" s="18" t="s">
        <v>198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8" t="s">
        <v>90</v>
      </c>
      <c r="BK250" s="154">
        <f>ROUND(I250*H250,2)</f>
        <v>0</v>
      </c>
      <c r="BL250" s="18" t="s">
        <v>373</v>
      </c>
      <c r="BM250" s="262" t="s">
        <v>2731</v>
      </c>
    </row>
    <row r="251" spans="1:65" s="2" customFormat="1" ht="16.5" customHeight="1">
      <c r="A251" s="41"/>
      <c r="B251" s="42"/>
      <c r="C251" s="275" t="s">
        <v>2732</v>
      </c>
      <c r="D251" s="275" t="s">
        <v>210</v>
      </c>
      <c r="E251" s="276" t="s">
        <v>2733</v>
      </c>
      <c r="F251" s="277" t="s">
        <v>2734</v>
      </c>
      <c r="G251" s="278" t="s">
        <v>219</v>
      </c>
      <c r="H251" s="279">
        <v>135</v>
      </c>
      <c r="I251" s="280"/>
      <c r="J251" s="281">
        <f>ROUND(I251*H251,2)</f>
        <v>0</v>
      </c>
      <c r="K251" s="282"/>
      <c r="L251" s="283"/>
      <c r="M251" s="284" t="s">
        <v>1</v>
      </c>
      <c r="N251" s="285" t="s">
        <v>47</v>
      </c>
      <c r="O251" s="94"/>
      <c r="P251" s="260">
        <f>O251*H251</f>
        <v>0</v>
      </c>
      <c r="Q251" s="260">
        <v>0</v>
      </c>
      <c r="R251" s="260">
        <f>Q251*H251</f>
        <v>0</v>
      </c>
      <c r="S251" s="260">
        <v>0</v>
      </c>
      <c r="T251" s="261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2" t="s">
        <v>788</v>
      </c>
      <c r="AT251" s="262" t="s">
        <v>210</v>
      </c>
      <c r="AU251" s="262" t="s">
        <v>92</v>
      </c>
      <c r="AY251" s="18" t="s">
        <v>198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8" t="s">
        <v>90</v>
      </c>
      <c r="BK251" s="154">
        <f>ROUND(I251*H251,2)</f>
        <v>0</v>
      </c>
      <c r="BL251" s="18" t="s">
        <v>373</v>
      </c>
      <c r="BM251" s="262" t="s">
        <v>2735</v>
      </c>
    </row>
    <row r="252" spans="1:65" s="2" customFormat="1" ht="24.15" customHeight="1">
      <c r="A252" s="41"/>
      <c r="B252" s="42"/>
      <c r="C252" s="250" t="s">
        <v>2736</v>
      </c>
      <c r="D252" s="250" t="s">
        <v>200</v>
      </c>
      <c r="E252" s="251" t="s">
        <v>2737</v>
      </c>
      <c r="F252" s="252" t="s">
        <v>2738</v>
      </c>
      <c r="G252" s="253" t="s">
        <v>219</v>
      </c>
      <c r="H252" s="254">
        <v>35</v>
      </c>
      <c r="I252" s="255"/>
      <c r="J252" s="256">
        <f>ROUND(I252*H252,2)</f>
        <v>0</v>
      </c>
      <c r="K252" s="257"/>
      <c r="L252" s="44"/>
      <c r="M252" s="258" t="s">
        <v>1</v>
      </c>
      <c r="N252" s="259" t="s">
        <v>47</v>
      </c>
      <c r="O252" s="94"/>
      <c r="P252" s="260">
        <f>O252*H252</f>
        <v>0</v>
      </c>
      <c r="Q252" s="260">
        <v>0</v>
      </c>
      <c r="R252" s="260">
        <f>Q252*H252</f>
        <v>0</v>
      </c>
      <c r="S252" s="260">
        <v>0</v>
      </c>
      <c r="T252" s="261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2" t="s">
        <v>373</v>
      </c>
      <c r="AT252" s="262" t="s">
        <v>200</v>
      </c>
      <c r="AU252" s="262" t="s">
        <v>92</v>
      </c>
      <c r="AY252" s="18" t="s">
        <v>198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8" t="s">
        <v>90</v>
      </c>
      <c r="BK252" s="154">
        <f>ROUND(I252*H252,2)</f>
        <v>0</v>
      </c>
      <c r="BL252" s="18" t="s">
        <v>373</v>
      </c>
      <c r="BM252" s="262" t="s">
        <v>2739</v>
      </c>
    </row>
    <row r="253" spans="1:65" s="2" customFormat="1" ht="16.5" customHeight="1">
      <c r="A253" s="41"/>
      <c r="B253" s="42"/>
      <c r="C253" s="275" t="s">
        <v>2740</v>
      </c>
      <c r="D253" s="275" t="s">
        <v>210</v>
      </c>
      <c r="E253" s="276" t="s">
        <v>2741</v>
      </c>
      <c r="F253" s="277" t="s">
        <v>2742</v>
      </c>
      <c r="G253" s="278" t="s">
        <v>551</v>
      </c>
      <c r="H253" s="279">
        <v>35</v>
      </c>
      <c r="I253" s="280"/>
      <c r="J253" s="281">
        <f>ROUND(I253*H253,2)</f>
        <v>0</v>
      </c>
      <c r="K253" s="282"/>
      <c r="L253" s="283"/>
      <c r="M253" s="284" t="s">
        <v>1</v>
      </c>
      <c r="N253" s="285" t="s">
        <v>47</v>
      </c>
      <c r="O253" s="94"/>
      <c r="P253" s="260">
        <f>O253*H253</f>
        <v>0</v>
      </c>
      <c r="Q253" s="260">
        <v>0.001</v>
      </c>
      <c r="R253" s="260">
        <f>Q253*H253</f>
        <v>0.035</v>
      </c>
      <c r="S253" s="260">
        <v>0</v>
      </c>
      <c r="T253" s="261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2" t="s">
        <v>788</v>
      </c>
      <c r="AT253" s="262" t="s">
        <v>210</v>
      </c>
      <c r="AU253" s="262" t="s">
        <v>92</v>
      </c>
      <c r="AY253" s="18" t="s">
        <v>198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8" t="s">
        <v>90</v>
      </c>
      <c r="BK253" s="154">
        <f>ROUND(I253*H253,2)</f>
        <v>0</v>
      </c>
      <c r="BL253" s="18" t="s">
        <v>373</v>
      </c>
      <c r="BM253" s="262" t="s">
        <v>2743</v>
      </c>
    </row>
    <row r="254" spans="1:65" s="2" customFormat="1" ht="24.15" customHeight="1">
      <c r="A254" s="41"/>
      <c r="B254" s="42"/>
      <c r="C254" s="250" t="s">
        <v>1534</v>
      </c>
      <c r="D254" s="250" t="s">
        <v>200</v>
      </c>
      <c r="E254" s="251" t="s">
        <v>2744</v>
      </c>
      <c r="F254" s="252" t="s">
        <v>2745</v>
      </c>
      <c r="G254" s="253" t="s">
        <v>219</v>
      </c>
      <c r="H254" s="254">
        <v>115</v>
      </c>
      <c r="I254" s="255"/>
      <c r="J254" s="256">
        <f>ROUND(I254*H254,2)</f>
        <v>0</v>
      </c>
      <c r="K254" s="257"/>
      <c r="L254" s="44"/>
      <c r="M254" s="258" t="s">
        <v>1</v>
      </c>
      <c r="N254" s="259" t="s">
        <v>47</v>
      </c>
      <c r="O254" s="94"/>
      <c r="P254" s="260">
        <f>O254*H254</f>
        <v>0</v>
      </c>
      <c r="Q254" s="260">
        <v>0</v>
      </c>
      <c r="R254" s="260">
        <f>Q254*H254</f>
        <v>0</v>
      </c>
      <c r="S254" s="260">
        <v>0</v>
      </c>
      <c r="T254" s="261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62" t="s">
        <v>373</v>
      </c>
      <c r="AT254" s="262" t="s">
        <v>200</v>
      </c>
      <c r="AU254" s="262" t="s">
        <v>92</v>
      </c>
      <c r="AY254" s="18" t="s">
        <v>198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8" t="s">
        <v>90</v>
      </c>
      <c r="BK254" s="154">
        <f>ROUND(I254*H254,2)</f>
        <v>0</v>
      </c>
      <c r="BL254" s="18" t="s">
        <v>373</v>
      </c>
      <c r="BM254" s="262" t="s">
        <v>2746</v>
      </c>
    </row>
    <row r="255" spans="1:65" s="2" customFormat="1" ht="16.5" customHeight="1">
      <c r="A255" s="41"/>
      <c r="B255" s="42"/>
      <c r="C255" s="275" t="s">
        <v>2747</v>
      </c>
      <c r="D255" s="275" t="s">
        <v>210</v>
      </c>
      <c r="E255" s="276" t="s">
        <v>2748</v>
      </c>
      <c r="F255" s="277" t="s">
        <v>2749</v>
      </c>
      <c r="G255" s="278" t="s">
        <v>219</v>
      </c>
      <c r="H255" s="279">
        <v>115</v>
      </c>
      <c r="I255" s="280"/>
      <c r="J255" s="281">
        <f>ROUND(I255*H255,2)</f>
        <v>0</v>
      </c>
      <c r="K255" s="282"/>
      <c r="L255" s="283"/>
      <c r="M255" s="284" t="s">
        <v>1</v>
      </c>
      <c r="N255" s="285" t="s">
        <v>47</v>
      </c>
      <c r="O255" s="94"/>
      <c r="P255" s="260">
        <f>O255*H255</f>
        <v>0</v>
      </c>
      <c r="Q255" s="260">
        <v>0</v>
      </c>
      <c r="R255" s="260">
        <f>Q255*H255</f>
        <v>0</v>
      </c>
      <c r="S255" s="260">
        <v>0</v>
      </c>
      <c r="T255" s="261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2" t="s">
        <v>788</v>
      </c>
      <c r="AT255" s="262" t="s">
        <v>210</v>
      </c>
      <c r="AU255" s="262" t="s">
        <v>92</v>
      </c>
      <c r="AY255" s="18" t="s">
        <v>198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8" t="s">
        <v>90</v>
      </c>
      <c r="BK255" s="154">
        <f>ROUND(I255*H255,2)</f>
        <v>0</v>
      </c>
      <c r="BL255" s="18" t="s">
        <v>373</v>
      </c>
      <c r="BM255" s="262" t="s">
        <v>2750</v>
      </c>
    </row>
    <row r="256" spans="1:65" s="2" customFormat="1" ht="16.5" customHeight="1">
      <c r="A256" s="41"/>
      <c r="B256" s="42"/>
      <c r="C256" s="275" t="s">
        <v>2751</v>
      </c>
      <c r="D256" s="275" t="s">
        <v>210</v>
      </c>
      <c r="E256" s="276" t="s">
        <v>2752</v>
      </c>
      <c r="F256" s="277" t="s">
        <v>2753</v>
      </c>
      <c r="G256" s="278" t="s">
        <v>363</v>
      </c>
      <c r="H256" s="279">
        <v>63</v>
      </c>
      <c r="I256" s="280"/>
      <c r="J256" s="281">
        <f>ROUND(I256*H256,2)</f>
        <v>0</v>
      </c>
      <c r="K256" s="282"/>
      <c r="L256" s="283"/>
      <c r="M256" s="284" t="s">
        <v>1</v>
      </c>
      <c r="N256" s="285" t="s">
        <v>47</v>
      </c>
      <c r="O256" s="94"/>
      <c r="P256" s="260">
        <f>O256*H256</f>
        <v>0</v>
      </c>
      <c r="Q256" s="260">
        <v>0.0011</v>
      </c>
      <c r="R256" s="260">
        <f>Q256*H256</f>
        <v>0.0693</v>
      </c>
      <c r="S256" s="260">
        <v>0</v>
      </c>
      <c r="T256" s="261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62" t="s">
        <v>788</v>
      </c>
      <c r="AT256" s="262" t="s">
        <v>210</v>
      </c>
      <c r="AU256" s="262" t="s">
        <v>92</v>
      </c>
      <c r="AY256" s="18" t="s">
        <v>198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8" t="s">
        <v>90</v>
      </c>
      <c r="BK256" s="154">
        <f>ROUND(I256*H256,2)</f>
        <v>0</v>
      </c>
      <c r="BL256" s="18" t="s">
        <v>373</v>
      </c>
      <c r="BM256" s="262" t="s">
        <v>2754</v>
      </c>
    </row>
    <row r="257" spans="1:65" s="2" customFormat="1" ht="21.75" customHeight="1">
      <c r="A257" s="41"/>
      <c r="B257" s="42"/>
      <c r="C257" s="275" t="s">
        <v>493</v>
      </c>
      <c r="D257" s="275" t="s">
        <v>210</v>
      </c>
      <c r="E257" s="276" t="s">
        <v>2755</v>
      </c>
      <c r="F257" s="277" t="s">
        <v>2756</v>
      </c>
      <c r="G257" s="278" t="s">
        <v>363</v>
      </c>
      <c r="H257" s="279">
        <v>63</v>
      </c>
      <c r="I257" s="280"/>
      <c r="J257" s="281">
        <f>ROUND(I257*H257,2)</f>
        <v>0</v>
      </c>
      <c r="K257" s="282"/>
      <c r="L257" s="283"/>
      <c r="M257" s="284" t="s">
        <v>1</v>
      </c>
      <c r="N257" s="285" t="s">
        <v>47</v>
      </c>
      <c r="O257" s="94"/>
      <c r="P257" s="260">
        <f>O257*H257</f>
        <v>0</v>
      </c>
      <c r="Q257" s="260">
        <v>1E-05</v>
      </c>
      <c r="R257" s="260">
        <f>Q257*H257</f>
        <v>0.00063</v>
      </c>
      <c r="S257" s="260">
        <v>0</v>
      </c>
      <c r="T257" s="261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2" t="s">
        <v>788</v>
      </c>
      <c r="AT257" s="262" t="s">
        <v>210</v>
      </c>
      <c r="AU257" s="262" t="s">
        <v>92</v>
      </c>
      <c r="AY257" s="18" t="s">
        <v>198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8" t="s">
        <v>90</v>
      </c>
      <c r="BK257" s="154">
        <f>ROUND(I257*H257,2)</f>
        <v>0</v>
      </c>
      <c r="BL257" s="18" t="s">
        <v>373</v>
      </c>
      <c r="BM257" s="262" t="s">
        <v>2757</v>
      </c>
    </row>
    <row r="258" spans="1:65" s="2" customFormat="1" ht="16.5" customHeight="1">
      <c r="A258" s="41"/>
      <c r="B258" s="42"/>
      <c r="C258" s="275" t="s">
        <v>534</v>
      </c>
      <c r="D258" s="275" t="s">
        <v>210</v>
      </c>
      <c r="E258" s="276" t="s">
        <v>2758</v>
      </c>
      <c r="F258" s="277" t="s">
        <v>2759</v>
      </c>
      <c r="G258" s="278" t="s">
        <v>363</v>
      </c>
      <c r="H258" s="279">
        <v>20</v>
      </c>
      <c r="I258" s="280"/>
      <c r="J258" s="281">
        <f>ROUND(I258*H258,2)</f>
        <v>0</v>
      </c>
      <c r="K258" s="282"/>
      <c r="L258" s="283"/>
      <c r="M258" s="284" t="s">
        <v>1</v>
      </c>
      <c r="N258" s="285" t="s">
        <v>47</v>
      </c>
      <c r="O258" s="94"/>
      <c r="P258" s="260">
        <f>O258*H258</f>
        <v>0</v>
      </c>
      <c r="Q258" s="260">
        <v>5E-05</v>
      </c>
      <c r="R258" s="260">
        <f>Q258*H258</f>
        <v>0.001</v>
      </c>
      <c r="S258" s="260">
        <v>0</v>
      </c>
      <c r="T258" s="261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2" t="s">
        <v>788</v>
      </c>
      <c r="AT258" s="262" t="s">
        <v>210</v>
      </c>
      <c r="AU258" s="262" t="s">
        <v>92</v>
      </c>
      <c r="AY258" s="18" t="s">
        <v>198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8" t="s">
        <v>90</v>
      </c>
      <c r="BK258" s="154">
        <f>ROUND(I258*H258,2)</f>
        <v>0</v>
      </c>
      <c r="BL258" s="18" t="s">
        <v>373</v>
      </c>
      <c r="BM258" s="262" t="s">
        <v>2760</v>
      </c>
    </row>
    <row r="259" spans="1:65" s="2" customFormat="1" ht="21.75" customHeight="1">
      <c r="A259" s="41"/>
      <c r="B259" s="42"/>
      <c r="C259" s="275" t="s">
        <v>540</v>
      </c>
      <c r="D259" s="275" t="s">
        <v>210</v>
      </c>
      <c r="E259" s="276" t="s">
        <v>2761</v>
      </c>
      <c r="F259" s="277" t="s">
        <v>2762</v>
      </c>
      <c r="G259" s="278" t="s">
        <v>363</v>
      </c>
      <c r="H259" s="279">
        <v>4</v>
      </c>
      <c r="I259" s="280"/>
      <c r="J259" s="281">
        <f>ROUND(I259*H259,2)</f>
        <v>0</v>
      </c>
      <c r="K259" s="282"/>
      <c r="L259" s="283"/>
      <c r="M259" s="284" t="s">
        <v>1</v>
      </c>
      <c r="N259" s="285" t="s">
        <v>47</v>
      </c>
      <c r="O259" s="94"/>
      <c r="P259" s="260">
        <f>O259*H259</f>
        <v>0</v>
      </c>
      <c r="Q259" s="260">
        <v>0.00015</v>
      </c>
      <c r="R259" s="260">
        <f>Q259*H259</f>
        <v>0.0006</v>
      </c>
      <c r="S259" s="260">
        <v>0</v>
      </c>
      <c r="T259" s="261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2" t="s">
        <v>788</v>
      </c>
      <c r="AT259" s="262" t="s">
        <v>210</v>
      </c>
      <c r="AU259" s="262" t="s">
        <v>92</v>
      </c>
      <c r="AY259" s="18" t="s">
        <v>198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8" t="s">
        <v>90</v>
      </c>
      <c r="BK259" s="154">
        <f>ROUND(I259*H259,2)</f>
        <v>0</v>
      </c>
      <c r="BL259" s="18" t="s">
        <v>373</v>
      </c>
      <c r="BM259" s="262" t="s">
        <v>2763</v>
      </c>
    </row>
    <row r="260" spans="1:65" s="2" customFormat="1" ht="16.5" customHeight="1">
      <c r="A260" s="41"/>
      <c r="B260" s="42"/>
      <c r="C260" s="250" t="s">
        <v>508</v>
      </c>
      <c r="D260" s="250" t="s">
        <v>200</v>
      </c>
      <c r="E260" s="251" t="s">
        <v>2764</v>
      </c>
      <c r="F260" s="252" t="s">
        <v>2765</v>
      </c>
      <c r="G260" s="253" t="s">
        <v>363</v>
      </c>
      <c r="H260" s="254">
        <v>4</v>
      </c>
      <c r="I260" s="255"/>
      <c r="J260" s="256">
        <f>ROUND(I260*H260,2)</f>
        <v>0</v>
      </c>
      <c r="K260" s="257"/>
      <c r="L260" s="44"/>
      <c r="M260" s="258" t="s">
        <v>1</v>
      </c>
      <c r="N260" s="259" t="s">
        <v>47</v>
      </c>
      <c r="O260" s="94"/>
      <c r="P260" s="260">
        <f>O260*H260</f>
        <v>0</v>
      </c>
      <c r="Q260" s="260">
        <v>0</v>
      </c>
      <c r="R260" s="260">
        <f>Q260*H260</f>
        <v>0</v>
      </c>
      <c r="S260" s="260">
        <v>0</v>
      </c>
      <c r="T260" s="261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2" t="s">
        <v>373</v>
      </c>
      <c r="AT260" s="262" t="s">
        <v>200</v>
      </c>
      <c r="AU260" s="262" t="s">
        <v>92</v>
      </c>
      <c r="AY260" s="18" t="s">
        <v>198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8" t="s">
        <v>90</v>
      </c>
      <c r="BK260" s="154">
        <f>ROUND(I260*H260,2)</f>
        <v>0</v>
      </c>
      <c r="BL260" s="18" t="s">
        <v>373</v>
      </c>
      <c r="BM260" s="262" t="s">
        <v>2766</v>
      </c>
    </row>
    <row r="261" spans="1:65" s="2" customFormat="1" ht="16.5" customHeight="1">
      <c r="A261" s="41"/>
      <c r="B261" s="42"/>
      <c r="C261" s="250" t="s">
        <v>500</v>
      </c>
      <c r="D261" s="250" t="s">
        <v>200</v>
      </c>
      <c r="E261" s="251" t="s">
        <v>2767</v>
      </c>
      <c r="F261" s="252" t="s">
        <v>2768</v>
      </c>
      <c r="G261" s="253" t="s">
        <v>363</v>
      </c>
      <c r="H261" s="254">
        <v>5</v>
      </c>
      <c r="I261" s="255"/>
      <c r="J261" s="256">
        <f>ROUND(I261*H261,2)</f>
        <v>0</v>
      </c>
      <c r="K261" s="257"/>
      <c r="L261" s="44"/>
      <c r="M261" s="258" t="s">
        <v>1</v>
      </c>
      <c r="N261" s="259" t="s">
        <v>47</v>
      </c>
      <c r="O261" s="94"/>
      <c r="P261" s="260">
        <f>O261*H261</f>
        <v>0</v>
      </c>
      <c r="Q261" s="260">
        <v>0</v>
      </c>
      <c r="R261" s="260">
        <f>Q261*H261</f>
        <v>0</v>
      </c>
      <c r="S261" s="260">
        <v>0</v>
      </c>
      <c r="T261" s="261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2" t="s">
        <v>373</v>
      </c>
      <c r="AT261" s="262" t="s">
        <v>200</v>
      </c>
      <c r="AU261" s="262" t="s">
        <v>92</v>
      </c>
      <c r="AY261" s="18" t="s">
        <v>198</v>
      </c>
      <c r="BE261" s="154">
        <f>IF(N261="základní",J261,0)</f>
        <v>0</v>
      </c>
      <c r="BF261" s="154">
        <f>IF(N261="snížená",J261,0)</f>
        <v>0</v>
      </c>
      <c r="BG261" s="154">
        <f>IF(N261="zákl. přenesená",J261,0)</f>
        <v>0</v>
      </c>
      <c r="BH261" s="154">
        <f>IF(N261="sníž. přenesená",J261,0)</f>
        <v>0</v>
      </c>
      <c r="BI261" s="154">
        <f>IF(N261="nulová",J261,0)</f>
        <v>0</v>
      </c>
      <c r="BJ261" s="18" t="s">
        <v>90</v>
      </c>
      <c r="BK261" s="154">
        <f>ROUND(I261*H261,2)</f>
        <v>0</v>
      </c>
      <c r="BL261" s="18" t="s">
        <v>373</v>
      </c>
      <c r="BM261" s="262" t="s">
        <v>2769</v>
      </c>
    </row>
    <row r="262" spans="1:65" s="2" customFormat="1" ht="24.15" customHeight="1">
      <c r="A262" s="41"/>
      <c r="B262" s="42"/>
      <c r="C262" s="275" t="s">
        <v>504</v>
      </c>
      <c r="D262" s="275" t="s">
        <v>210</v>
      </c>
      <c r="E262" s="276" t="s">
        <v>2770</v>
      </c>
      <c r="F262" s="277" t="s">
        <v>2771</v>
      </c>
      <c r="G262" s="278" t="s">
        <v>363</v>
      </c>
      <c r="H262" s="279">
        <v>5</v>
      </c>
      <c r="I262" s="280"/>
      <c r="J262" s="281">
        <f>ROUND(I262*H262,2)</f>
        <v>0</v>
      </c>
      <c r="K262" s="282"/>
      <c r="L262" s="283"/>
      <c r="M262" s="284" t="s">
        <v>1</v>
      </c>
      <c r="N262" s="285" t="s">
        <v>47</v>
      </c>
      <c r="O262" s="94"/>
      <c r="P262" s="260">
        <f>O262*H262</f>
        <v>0</v>
      </c>
      <c r="Q262" s="260">
        <v>0</v>
      </c>
      <c r="R262" s="260">
        <f>Q262*H262</f>
        <v>0</v>
      </c>
      <c r="S262" s="260">
        <v>0</v>
      </c>
      <c r="T262" s="261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62" t="s">
        <v>788</v>
      </c>
      <c r="AT262" s="262" t="s">
        <v>210</v>
      </c>
      <c r="AU262" s="262" t="s">
        <v>92</v>
      </c>
      <c r="AY262" s="18" t="s">
        <v>198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8" t="s">
        <v>90</v>
      </c>
      <c r="BK262" s="154">
        <f>ROUND(I262*H262,2)</f>
        <v>0</v>
      </c>
      <c r="BL262" s="18" t="s">
        <v>373</v>
      </c>
      <c r="BM262" s="262" t="s">
        <v>2772</v>
      </c>
    </row>
    <row r="263" spans="1:65" s="2" customFormat="1" ht="21.75" customHeight="1">
      <c r="A263" s="41"/>
      <c r="B263" s="42"/>
      <c r="C263" s="250" t="s">
        <v>690</v>
      </c>
      <c r="D263" s="250" t="s">
        <v>200</v>
      </c>
      <c r="E263" s="251" t="s">
        <v>2773</v>
      </c>
      <c r="F263" s="252" t="s">
        <v>2774</v>
      </c>
      <c r="G263" s="253" t="s">
        <v>363</v>
      </c>
      <c r="H263" s="254">
        <v>4</v>
      </c>
      <c r="I263" s="255"/>
      <c r="J263" s="256">
        <f>ROUND(I263*H263,2)</f>
        <v>0</v>
      </c>
      <c r="K263" s="257"/>
      <c r="L263" s="44"/>
      <c r="M263" s="258" t="s">
        <v>1</v>
      </c>
      <c r="N263" s="259" t="s">
        <v>47</v>
      </c>
      <c r="O263" s="94"/>
      <c r="P263" s="260">
        <f>O263*H263</f>
        <v>0</v>
      </c>
      <c r="Q263" s="260">
        <v>0</v>
      </c>
      <c r="R263" s="260">
        <f>Q263*H263</f>
        <v>0</v>
      </c>
      <c r="S263" s="260">
        <v>0</v>
      </c>
      <c r="T263" s="261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2" t="s">
        <v>373</v>
      </c>
      <c r="AT263" s="262" t="s">
        <v>200</v>
      </c>
      <c r="AU263" s="262" t="s">
        <v>92</v>
      </c>
      <c r="AY263" s="18" t="s">
        <v>198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8" t="s">
        <v>90</v>
      </c>
      <c r="BK263" s="154">
        <f>ROUND(I263*H263,2)</f>
        <v>0</v>
      </c>
      <c r="BL263" s="18" t="s">
        <v>373</v>
      </c>
      <c r="BM263" s="262" t="s">
        <v>2775</v>
      </c>
    </row>
    <row r="264" spans="1:65" s="2" customFormat="1" ht="16.5" customHeight="1">
      <c r="A264" s="41"/>
      <c r="B264" s="42"/>
      <c r="C264" s="275" t="s">
        <v>694</v>
      </c>
      <c r="D264" s="275" t="s">
        <v>210</v>
      </c>
      <c r="E264" s="276" t="s">
        <v>2776</v>
      </c>
      <c r="F264" s="277" t="s">
        <v>2777</v>
      </c>
      <c r="G264" s="278" t="s">
        <v>363</v>
      </c>
      <c r="H264" s="279">
        <v>4</v>
      </c>
      <c r="I264" s="280"/>
      <c r="J264" s="281">
        <f>ROUND(I264*H264,2)</f>
        <v>0</v>
      </c>
      <c r="K264" s="282"/>
      <c r="L264" s="283"/>
      <c r="M264" s="284" t="s">
        <v>1</v>
      </c>
      <c r="N264" s="285" t="s">
        <v>47</v>
      </c>
      <c r="O264" s="94"/>
      <c r="P264" s="260">
        <f>O264*H264</f>
        <v>0</v>
      </c>
      <c r="Q264" s="260">
        <v>0</v>
      </c>
      <c r="R264" s="260">
        <f>Q264*H264</f>
        <v>0</v>
      </c>
      <c r="S264" s="260">
        <v>0</v>
      </c>
      <c r="T264" s="261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2" t="s">
        <v>788</v>
      </c>
      <c r="AT264" s="262" t="s">
        <v>210</v>
      </c>
      <c r="AU264" s="262" t="s">
        <v>92</v>
      </c>
      <c r="AY264" s="18" t="s">
        <v>198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8" t="s">
        <v>90</v>
      </c>
      <c r="BK264" s="154">
        <f>ROUND(I264*H264,2)</f>
        <v>0</v>
      </c>
      <c r="BL264" s="18" t="s">
        <v>373</v>
      </c>
      <c r="BM264" s="262" t="s">
        <v>2778</v>
      </c>
    </row>
    <row r="265" spans="1:65" s="2" customFormat="1" ht="16.5" customHeight="1">
      <c r="A265" s="41"/>
      <c r="B265" s="42"/>
      <c r="C265" s="250" t="s">
        <v>523</v>
      </c>
      <c r="D265" s="250" t="s">
        <v>200</v>
      </c>
      <c r="E265" s="251" t="s">
        <v>2779</v>
      </c>
      <c r="F265" s="252" t="s">
        <v>2780</v>
      </c>
      <c r="G265" s="253" t="s">
        <v>363</v>
      </c>
      <c r="H265" s="254">
        <v>4</v>
      </c>
      <c r="I265" s="255"/>
      <c r="J265" s="256">
        <f>ROUND(I265*H265,2)</f>
        <v>0</v>
      </c>
      <c r="K265" s="257"/>
      <c r="L265" s="44"/>
      <c r="M265" s="258" t="s">
        <v>1</v>
      </c>
      <c r="N265" s="259" t="s">
        <v>47</v>
      </c>
      <c r="O265" s="94"/>
      <c r="P265" s="260">
        <f>O265*H265</f>
        <v>0</v>
      </c>
      <c r="Q265" s="260">
        <v>0</v>
      </c>
      <c r="R265" s="260">
        <f>Q265*H265</f>
        <v>0</v>
      </c>
      <c r="S265" s="260">
        <v>0</v>
      </c>
      <c r="T265" s="261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2" t="s">
        <v>373</v>
      </c>
      <c r="AT265" s="262" t="s">
        <v>200</v>
      </c>
      <c r="AU265" s="262" t="s">
        <v>92</v>
      </c>
      <c r="AY265" s="18" t="s">
        <v>198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8" t="s">
        <v>90</v>
      </c>
      <c r="BK265" s="154">
        <f>ROUND(I265*H265,2)</f>
        <v>0</v>
      </c>
      <c r="BL265" s="18" t="s">
        <v>373</v>
      </c>
      <c r="BM265" s="262" t="s">
        <v>2781</v>
      </c>
    </row>
    <row r="266" spans="1:65" s="2" customFormat="1" ht="24.15" customHeight="1">
      <c r="A266" s="41"/>
      <c r="B266" s="42"/>
      <c r="C266" s="275" t="s">
        <v>1731</v>
      </c>
      <c r="D266" s="275" t="s">
        <v>210</v>
      </c>
      <c r="E266" s="276" t="s">
        <v>2782</v>
      </c>
      <c r="F266" s="277" t="s">
        <v>2783</v>
      </c>
      <c r="G266" s="278" t="s">
        <v>363</v>
      </c>
      <c r="H266" s="279">
        <v>4</v>
      </c>
      <c r="I266" s="280"/>
      <c r="J266" s="281">
        <f>ROUND(I266*H266,2)</f>
        <v>0</v>
      </c>
      <c r="K266" s="282"/>
      <c r="L266" s="283"/>
      <c r="M266" s="284" t="s">
        <v>1</v>
      </c>
      <c r="N266" s="285" t="s">
        <v>47</v>
      </c>
      <c r="O266" s="94"/>
      <c r="P266" s="260">
        <f>O266*H266</f>
        <v>0</v>
      </c>
      <c r="Q266" s="260">
        <v>0</v>
      </c>
      <c r="R266" s="260">
        <f>Q266*H266</f>
        <v>0</v>
      </c>
      <c r="S266" s="260">
        <v>0</v>
      </c>
      <c r="T266" s="261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2" t="s">
        <v>788</v>
      </c>
      <c r="AT266" s="262" t="s">
        <v>210</v>
      </c>
      <c r="AU266" s="262" t="s">
        <v>92</v>
      </c>
      <c r="AY266" s="18" t="s">
        <v>198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8" t="s">
        <v>90</v>
      </c>
      <c r="BK266" s="154">
        <f>ROUND(I266*H266,2)</f>
        <v>0</v>
      </c>
      <c r="BL266" s="18" t="s">
        <v>373</v>
      </c>
      <c r="BM266" s="262" t="s">
        <v>2784</v>
      </c>
    </row>
    <row r="267" spans="1:65" s="2" customFormat="1" ht="16.5" customHeight="1">
      <c r="A267" s="41"/>
      <c r="B267" s="42"/>
      <c r="C267" s="275" t="s">
        <v>529</v>
      </c>
      <c r="D267" s="275" t="s">
        <v>210</v>
      </c>
      <c r="E267" s="276" t="s">
        <v>2785</v>
      </c>
      <c r="F267" s="277" t="s">
        <v>2786</v>
      </c>
      <c r="G267" s="278" t="s">
        <v>363</v>
      </c>
      <c r="H267" s="279">
        <v>12</v>
      </c>
      <c r="I267" s="280"/>
      <c r="J267" s="281">
        <f>ROUND(I267*H267,2)</f>
        <v>0</v>
      </c>
      <c r="K267" s="282"/>
      <c r="L267" s="283"/>
      <c r="M267" s="284" t="s">
        <v>1</v>
      </c>
      <c r="N267" s="285" t="s">
        <v>47</v>
      </c>
      <c r="O267" s="94"/>
      <c r="P267" s="260">
        <f>O267*H267</f>
        <v>0</v>
      </c>
      <c r="Q267" s="260">
        <v>0.00888</v>
      </c>
      <c r="R267" s="260">
        <f>Q267*H267</f>
        <v>0.10656000000000002</v>
      </c>
      <c r="S267" s="260">
        <v>0</v>
      </c>
      <c r="T267" s="261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2" t="s">
        <v>788</v>
      </c>
      <c r="AT267" s="262" t="s">
        <v>210</v>
      </c>
      <c r="AU267" s="262" t="s">
        <v>92</v>
      </c>
      <c r="AY267" s="18" t="s">
        <v>198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8" t="s">
        <v>90</v>
      </c>
      <c r="BK267" s="154">
        <f>ROUND(I267*H267,2)</f>
        <v>0</v>
      </c>
      <c r="BL267" s="18" t="s">
        <v>373</v>
      </c>
      <c r="BM267" s="262" t="s">
        <v>2787</v>
      </c>
    </row>
    <row r="268" spans="1:65" s="2" customFormat="1" ht="16.5" customHeight="1">
      <c r="A268" s="41"/>
      <c r="B268" s="42"/>
      <c r="C268" s="275" t="s">
        <v>1725</v>
      </c>
      <c r="D268" s="275" t="s">
        <v>210</v>
      </c>
      <c r="E268" s="276" t="s">
        <v>2788</v>
      </c>
      <c r="F268" s="277" t="s">
        <v>2789</v>
      </c>
      <c r="G268" s="278" t="s">
        <v>363</v>
      </c>
      <c r="H268" s="279">
        <v>12</v>
      </c>
      <c r="I268" s="280"/>
      <c r="J268" s="281">
        <f>ROUND(I268*H268,2)</f>
        <v>0</v>
      </c>
      <c r="K268" s="282"/>
      <c r="L268" s="283"/>
      <c r="M268" s="284" t="s">
        <v>1</v>
      </c>
      <c r="N268" s="285" t="s">
        <v>47</v>
      </c>
      <c r="O268" s="94"/>
      <c r="P268" s="260">
        <f>O268*H268</f>
        <v>0</v>
      </c>
      <c r="Q268" s="260">
        <v>0.00015</v>
      </c>
      <c r="R268" s="260">
        <f>Q268*H268</f>
        <v>0.0018</v>
      </c>
      <c r="S268" s="260">
        <v>0</v>
      </c>
      <c r="T268" s="261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62" t="s">
        <v>788</v>
      </c>
      <c r="AT268" s="262" t="s">
        <v>210</v>
      </c>
      <c r="AU268" s="262" t="s">
        <v>92</v>
      </c>
      <c r="AY268" s="18" t="s">
        <v>198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8" t="s">
        <v>90</v>
      </c>
      <c r="BK268" s="154">
        <f>ROUND(I268*H268,2)</f>
        <v>0</v>
      </c>
      <c r="BL268" s="18" t="s">
        <v>373</v>
      </c>
      <c r="BM268" s="262" t="s">
        <v>2790</v>
      </c>
    </row>
    <row r="269" spans="1:65" s="2" customFormat="1" ht="16.5" customHeight="1">
      <c r="A269" s="41"/>
      <c r="B269" s="42"/>
      <c r="C269" s="250" t="s">
        <v>1740</v>
      </c>
      <c r="D269" s="250" t="s">
        <v>200</v>
      </c>
      <c r="E269" s="251" t="s">
        <v>2791</v>
      </c>
      <c r="F269" s="252" t="s">
        <v>2792</v>
      </c>
      <c r="G269" s="253" t="s">
        <v>363</v>
      </c>
      <c r="H269" s="254">
        <v>4</v>
      </c>
      <c r="I269" s="255"/>
      <c r="J269" s="256">
        <f>ROUND(I269*H269,2)</f>
        <v>0</v>
      </c>
      <c r="K269" s="257"/>
      <c r="L269" s="44"/>
      <c r="M269" s="258" t="s">
        <v>1</v>
      </c>
      <c r="N269" s="259" t="s">
        <v>47</v>
      </c>
      <c r="O269" s="94"/>
      <c r="P269" s="260">
        <f>O269*H269</f>
        <v>0</v>
      </c>
      <c r="Q269" s="260">
        <v>0</v>
      </c>
      <c r="R269" s="260">
        <f>Q269*H269</f>
        <v>0</v>
      </c>
      <c r="S269" s="260">
        <v>0</v>
      </c>
      <c r="T269" s="261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2" t="s">
        <v>373</v>
      </c>
      <c r="AT269" s="262" t="s">
        <v>200</v>
      </c>
      <c r="AU269" s="262" t="s">
        <v>92</v>
      </c>
      <c r="AY269" s="18" t="s">
        <v>198</v>
      </c>
      <c r="BE269" s="154">
        <f>IF(N269="základní",J269,0)</f>
        <v>0</v>
      </c>
      <c r="BF269" s="154">
        <f>IF(N269="snížená",J269,0)</f>
        <v>0</v>
      </c>
      <c r="BG269" s="154">
        <f>IF(N269="zákl. přenesená",J269,0)</f>
        <v>0</v>
      </c>
      <c r="BH269" s="154">
        <f>IF(N269="sníž. přenesená",J269,0)</f>
        <v>0</v>
      </c>
      <c r="BI269" s="154">
        <f>IF(N269="nulová",J269,0)</f>
        <v>0</v>
      </c>
      <c r="BJ269" s="18" t="s">
        <v>90</v>
      </c>
      <c r="BK269" s="154">
        <f>ROUND(I269*H269,2)</f>
        <v>0</v>
      </c>
      <c r="BL269" s="18" t="s">
        <v>373</v>
      </c>
      <c r="BM269" s="262" t="s">
        <v>2793</v>
      </c>
    </row>
    <row r="270" spans="1:65" s="2" customFormat="1" ht="24.15" customHeight="1">
      <c r="A270" s="41"/>
      <c r="B270" s="42"/>
      <c r="C270" s="275" t="s">
        <v>1744</v>
      </c>
      <c r="D270" s="275" t="s">
        <v>210</v>
      </c>
      <c r="E270" s="276" t="s">
        <v>2794</v>
      </c>
      <c r="F270" s="277" t="s">
        <v>2795</v>
      </c>
      <c r="G270" s="278" t="s">
        <v>363</v>
      </c>
      <c r="H270" s="279">
        <v>4</v>
      </c>
      <c r="I270" s="280"/>
      <c r="J270" s="281">
        <f>ROUND(I270*H270,2)</f>
        <v>0</v>
      </c>
      <c r="K270" s="282"/>
      <c r="L270" s="283"/>
      <c r="M270" s="284" t="s">
        <v>1</v>
      </c>
      <c r="N270" s="285" t="s">
        <v>47</v>
      </c>
      <c r="O270" s="94"/>
      <c r="P270" s="260">
        <f>O270*H270</f>
        <v>0</v>
      </c>
      <c r="Q270" s="260">
        <v>0</v>
      </c>
      <c r="R270" s="260">
        <f>Q270*H270</f>
        <v>0</v>
      </c>
      <c r="S270" s="260">
        <v>0</v>
      </c>
      <c r="T270" s="261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62" t="s">
        <v>788</v>
      </c>
      <c r="AT270" s="262" t="s">
        <v>210</v>
      </c>
      <c r="AU270" s="262" t="s">
        <v>92</v>
      </c>
      <c r="AY270" s="18" t="s">
        <v>198</v>
      </c>
      <c r="BE270" s="154">
        <f>IF(N270="základní",J270,0)</f>
        <v>0</v>
      </c>
      <c r="BF270" s="154">
        <f>IF(N270="snížená",J270,0)</f>
        <v>0</v>
      </c>
      <c r="BG270" s="154">
        <f>IF(N270="zákl. přenesená",J270,0)</f>
        <v>0</v>
      </c>
      <c r="BH270" s="154">
        <f>IF(N270="sníž. přenesená",J270,0)</f>
        <v>0</v>
      </c>
      <c r="BI270" s="154">
        <f>IF(N270="nulová",J270,0)</f>
        <v>0</v>
      </c>
      <c r="BJ270" s="18" t="s">
        <v>90</v>
      </c>
      <c r="BK270" s="154">
        <f>ROUND(I270*H270,2)</f>
        <v>0</v>
      </c>
      <c r="BL270" s="18" t="s">
        <v>373</v>
      </c>
      <c r="BM270" s="262" t="s">
        <v>2796</v>
      </c>
    </row>
    <row r="271" spans="1:65" s="2" customFormat="1" ht="24.15" customHeight="1">
      <c r="A271" s="41"/>
      <c r="B271" s="42"/>
      <c r="C271" s="275" t="s">
        <v>1748</v>
      </c>
      <c r="D271" s="275" t="s">
        <v>210</v>
      </c>
      <c r="E271" s="276" t="s">
        <v>2797</v>
      </c>
      <c r="F271" s="277" t="s">
        <v>2798</v>
      </c>
      <c r="G271" s="278" t="s">
        <v>363</v>
      </c>
      <c r="H271" s="279">
        <v>8</v>
      </c>
      <c r="I271" s="280"/>
      <c r="J271" s="281">
        <f>ROUND(I271*H271,2)</f>
        <v>0</v>
      </c>
      <c r="K271" s="282"/>
      <c r="L271" s="283"/>
      <c r="M271" s="284" t="s">
        <v>1</v>
      </c>
      <c r="N271" s="285" t="s">
        <v>47</v>
      </c>
      <c r="O271" s="94"/>
      <c r="P271" s="260">
        <f>O271*H271</f>
        <v>0</v>
      </c>
      <c r="Q271" s="260">
        <v>0</v>
      </c>
      <c r="R271" s="260">
        <f>Q271*H271</f>
        <v>0</v>
      </c>
      <c r="S271" s="260">
        <v>0</v>
      </c>
      <c r="T271" s="261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2" t="s">
        <v>788</v>
      </c>
      <c r="AT271" s="262" t="s">
        <v>210</v>
      </c>
      <c r="AU271" s="262" t="s">
        <v>92</v>
      </c>
      <c r="AY271" s="18" t="s">
        <v>198</v>
      </c>
      <c r="BE271" s="154">
        <f>IF(N271="základní",J271,0)</f>
        <v>0</v>
      </c>
      <c r="BF271" s="154">
        <f>IF(N271="snížená",J271,0)</f>
        <v>0</v>
      </c>
      <c r="BG271" s="154">
        <f>IF(N271="zákl. přenesená",J271,0)</f>
        <v>0</v>
      </c>
      <c r="BH271" s="154">
        <f>IF(N271="sníž. přenesená",J271,0)</f>
        <v>0</v>
      </c>
      <c r="BI271" s="154">
        <f>IF(N271="nulová",J271,0)</f>
        <v>0</v>
      </c>
      <c r="BJ271" s="18" t="s">
        <v>90</v>
      </c>
      <c r="BK271" s="154">
        <f>ROUND(I271*H271,2)</f>
        <v>0</v>
      </c>
      <c r="BL271" s="18" t="s">
        <v>373</v>
      </c>
      <c r="BM271" s="262" t="s">
        <v>2799</v>
      </c>
    </row>
    <row r="272" spans="1:65" s="2" customFormat="1" ht="24.15" customHeight="1">
      <c r="A272" s="41"/>
      <c r="B272" s="42"/>
      <c r="C272" s="250" t="s">
        <v>679</v>
      </c>
      <c r="D272" s="250" t="s">
        <v>200</v>
      </c>
      <c r="E272" s="251" t="s">
        <v>2800</v>
      </c>
      <c r="F272" s="252" t="s">
        <v>2801</v>
      </c>
      <c r="G272" s="253" t="s">
        <v>363</v>
      </c>
      <c r="H272" s="254">
        <v>1</v>
      </c>
      <c r="I272" s="255"/>
      <c r="J272" s="256">
        <f>ROUND(I272*H272,2)</f>
        <v>0</v>
      </c>
      <c r="K272" s="257"/>
      <c r="L272" s="44"/>
      <c r="M272" s="258" t="s">
        <v>1</v>
      </c>
      <c r="N272" s="259" t="s">
        <v>47</v>
      </c>
      <c r="O272" s="94"/>
      <c r="P272" s="260">
        <f>O272*H272</f>
        <v>0</v>
      </c>
      <c r="Q272" s="260">
        <v>0</v>
      </c>
      <c r="R272" s="260">
        <f>Q272*H272</f>
        <v>0</v>
      </c>
      <c r="S272" s="260">
        <v>0</v>
      </c>
      <c r="T272" s="261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62" t="s">
        <v>373</v>
      </c>
      <c r="AT272" s="262" t="s">
        <v>200</v>
      </c>
      <c r="AU272" s="262" t="s">
        <v>92</v>
      </c>
      <c r="AY272" s="18" t="s">
        <v>198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8" t="s">
        <v>90</v>
      </c>
      <c r="BK272" s="154">
        <f>ROUND(I272*H272,2)</f>
        <v>0</v>
      </c>
      <c r="BL272" s="18" t="s">
        <v>373</v>
      </c>
      <c r="BM272" s="262" t="s">
        <v>2802</v>
      </c>
    </row>
    <row r="273" spans="1:65" s="2" customFormat="1" ht="24.15" customHeight="1">
      <c r="A273" s="41"/>
      <c r="B273" s="42"/>
      <c r="C273" s="250" t="s">
        <v>686</v>
      </c>
      <c r="D273" s="250" t="s">
        <v>200</v>
      </c>
      <c r="E273" s="251" t="s">
        <v>2803</v>
      </c>
      <c r="F273" s="252" t="s">
        <v>2804</v>
      </c>
      <c r="G273" s="253" t="s">
        <v>363</v>
      </c>
      <c r="H273" s="254">
        <v>1</v>
      </c>
      <c r="I273" s="255"/>
      <c r="J273" s="256">
        <f>ROUND(I273*H273,2)</f>
        <v>0</v>
      </c>
      <c r="K273" s="257"/>
      <c r="L273" s="44"/>
      <c r="M273" s="258" t="s">
        <v>1</v>
      </c>
      <c r="N273" s="259" t="s">
        <v>47</v>
      </c>
      <c r="O273" s="94"/>
      <c r="P273" s="260">
        <f>O273*H273</f>
        <v>0</v>
      </c>
      <c r="Q273" s="260">
        <v>0</v>
      </c>
      <c r="R273" s="260">
        <f>Q273*H273</f>
        <v>0</v>
      </c>
      <c r="S273" s="260">
        <v>0</v>
      </c>
      <c r="T273" s="261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2" t="s">
        <v>373</v>
      </c>
      <c r="AT273" s="262" t="s">
        <v>200</v>
      </c>
      <c r="AU273" s="262" t="s">
        <v>92</v>
      </c>
      <c r="AY273" s="18" t="s">
        <v>198</v>
      </c>
      <c r="BE273" s="154">
        <f>IF(N273="základní",J273,0)</f>
        <v>0</v>
      </c>
      <c r="BF273" s="154">
        <f>IF(N273="snížená",J273,0)</f>
        <v>0</v>
      </c>
      <c r="BG273" s="154">
        <f>IF(N273="zákl. přenesená",J273,0)</f>
        <v>0</v>
      </c>
      <c r="BH273" s="154">
        <f>IF(N273="sníž. přenesená",J273,0)</f>
        <v>0</v>
      </c>
      <c r="BI273" s="154">
        <f>IF(N273="nulová",J273,0)</f>
        <v>0</v>
      </c>
      <c r="BJ273" s="18" t="s">
        <v>90</v>
      </c>
      <c r="BK273" s="154">
        <f>ROUND(I273*H273,2)</f>
        <v>0</v>
      </c>
      <c r="BL273" s="18" t="s">
        <v>373</v>
      </c>
      <c r="BM273" s="262" t="s">
        <v>2805</v>
      </c>
    </row>
    <row r="274" spans="1:65" s="2" customFormat="1" ht="21.75" customHeight="1">
      <c r="A274" s="41"/>
      <c r="B274" s="42"/>
      <c r="C274" s="250" t="s">
        <v>1706</v>
      </c>
      <c r="D274" s="250" t="s">
        <v>200</v>
      </c>
      <c r="E274" s="251" t="s">
        <v>2806</v>
      </c>
      <c r="F274" s="252" t="s">
        <v>2807</v>
      </c>
      <c r="G274" s="253" t="s">
        <v>363</v>
      </c>
      <c r="H274" s="254">
        <v>1</v>
      </c>
      <c r="I274" s="255"/>
      <c r="J274" s="256">
        <f>ROUND(I274*H274,2)</f>
        <v>0</v>
      </c>
      <c r="K274" s="257"/>
      <c r="L274" s="44"/>
      <c r="M274" s="258" t="s">
        <v>1</v>
      </c>
      <c r="N274" s="259" t="s">
        <v>47</v>
      </c>
      <c r="O274" s="94"/>
      <c r="P274" s="260">
        <f>O274*H274</f>
        <v>0</v>
      </c>
      <c r="Q274" s="260">
        <v>0</v>
      </c>
      <c r="R274" s="260">
        <f>Q274*H274</f>
        <v>0</v>
      </c>
      <c r="S274" s="260">
        <v>0</v>
      </c>
      <c r="T274" s="261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62" t="s">
        <v>373</v>
      </c>
      <c r="AT274" s="262" t="s">
        <v>200</v>
      </c>
      <c r="AU274" s="262" t="s">
        <v>92</v>
      </c>
      <c r="AY274" s="18" t="s">
        <v>198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8" t="s">
        <v>90</v>
      </c>
      <c r="BK274" s="154">
        <f>ROUND(I274*H274,2)</f>
        <v>0</v>
      </c>
      <c r="BL274" s="18" t="s">
        <v>373</v>
      </c>
      <c r="BM274" s="262" t="s">
        <v>2808</v>
      </c>
    </row>
    <row r="275" spans="1:65" s="2" customFormat="1" ht="16.5" customHeight="1">
      <c r="A275" s="41"/>
      <c r="B275" s="42"/>
      <c r="C275" s="250" t="s">
        <v>1710</v>
      </c>
      <c r="D275" s="250" t="s">
        <v>200</v>
      </c>
      <c r="E275" s="251" t="s">
        <v>2809</v>
      </c>
      <c r="F275" s="252" t="s">
        <v>2810</v>
      </c>
      <c r="G275" s="253" t="s">
        <v>219</v>
      </c>
      <c r="H275" s="254">
        <v>150</v>
      </c>
      <c r="I275" s="255"/>
      <c r="J275" s="256">
        <f>ROUND(I275*H275,2)</f>
        <v>0</v>
      </c>
      <c r="K275" s="257"/>
      <c r="L275" s="44"/>
      <c r="M275" s="258" t="s">
        <v>1</v>
      </c>
      <c r="N275" s="259" t="s">
        <v>47</v>
      </c>
      <c r="O275" s="94"/>
      <c r="P275" s="260">
        <f>O275*H275</f>
        <v>0</v>
      </c>
      <c r="Q275" s="260">
        <v>0</v>
      </c>
      <c r="R275" s="260">
        <f>Q275*H275</f>
        <v>0</v>
      </c>
      <c r="S275" s="260">
        <v>0</v>
      </c>
      <c r="T275" s="261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2" t="s">
        <v>373</v>
      </c>
      <c r="AT275" s="262" t="s">
        <v>200</v>
      </c>
      <c r="AU275" s="262" t="s">
        <v>92</v>
      </c>
      <c r="AY275" s="18" t="s">
        <v>198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8" t="s">
        <v>90</v>
      </c>
      <c r="BK275" s="154">
        <f>ROUND(I275*H275,2)</f>
        <v>0</v>
      </c>
      <c r="BL275" s="18" t="s">
        <v>373</v>
      </c>
      <c r="BM275" s="262" t="s">
        <v>2811</v>
      </c>
    </row>
    <row r="276" spans="1:65" s="2" customFormat="1" ht="21.75" customHeight="1">
      <c r="A276" s="41"/>
      <c r="B276" s="42"/>
      <c r="C276" s="275" t="s">
        <v>1714</v>
      </c>
      <c r="D276" s="275" t="s">
        <v>210</v>
      </c>
      <c r="E276" s="276" t="s">
        <v>2812</v>
      </c>
      <c r="F276" s="277" t="s">
        <v>2813</v>
      </c>
      <c r="G276" s="278" t="s">
        <v>219</v>
      </c>
      <c r="H276" s="279">
        <v>65</v>
      </c>
      <c r="I276" s="280"/>
      <c r="J276" s="281">
        <f>ROUND(I276*H276,2)</f>
        <v>0</v>
      </c>
      <c r="K276" s="282"/>
      <c r="L276" s="283"/>
      <c r="M276" s="284" t="s">
        <v>1</v>
      </c>
      <c r="N276" s="285" t="s">
        <v>47</v>
      </c>
      <c r="O276" s="94"/>
      <c r="P276" s="260">
        <f>O276*H276</f>
        <v>0</v>
      </c>
      <c r="Q276" s="260">
        <v>0</v>
      </c>
      <c r="R276" s="260">
        <f>Q276*H276</f>
        <v>0</v>
      </c>
      <c r="S276" s="260">
        <v>0</v>
      </c>
      <c r="T276" s="261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2" t="s">
        <v>788</v>
      </c>
      <c r="AT276" s="262" t="s">
        <v>210</v>
      </c>
      <c r="AU276" s="262" t="s">
        <v>92</v>
      </c>
      <c r="AY276" s="18" t="s">
        <v>198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8" t="s">
        <v>90</v>
      </c>
      <c r="BK276" s="154">
        <f>ROUND(I276*H276,2)</f>
        <v>0</v>
      </c>
      <c r="BL276" s="18" t="s">
        <v>373</v>
      </c>
      <c r="BM276" s="262" t="s">
        <v>2814</v>
      </c>
    </row>
    <row r="277" spans="1:65" s="2" customFormat="1" ht="16.5" customHeight="1">
      <c r="A277" s="41"/>
      <c r="B277" s="42"/>
      <c r="C277" s="275" t="s">
        <v>1453</v>
      </c>
      <c r="D277" s="275" t="s">
        <v>210</v>
      </c>
      <c r="E277" s="276" t="s">
        <v>2815</v>
      </c>
      <c r="F277" s="277" t="s">
        <v>2816</v>
      </c>
      <c r="G277" s="278" t="s">
        <v>363</v>
      </c>
      <c r="H277" s="279">
        <v>65</v>
      </c>
      <c r="I277" s="280"/>
      <c r="J277" s="281">
        <f>ROUND(I277*H277,2)</f>
        <v>0</v>
      </c>
      <c r="K277" s="282"/>
      <c r="L277" s="283"/>
      <c r="M277" s="284" t="s">
        <v>1</v>
      </c>
      <c r="N277" s="285" t="s">
        <v>47</v>
      </c>
      <c r="O277" s="94"/>
      <c r="P277" s="260">
        <f>O277*H277</f>
        <v>0</v>
      </c>
      <c r="Q277" s="260">
        <v>0.00023</v>
      </c>
      <c r="R277" s="260">
        <f>Q277*H277</f>
        <v>0.01495</v>
      </c>
      <c r="S277" s="260">
        <v>0</v>
      </c>
      <c r="T277" s="261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2" t="s">
        <v>788</v>
      </c>
      <c r="AT277" s="262" t="s">
        <v>210</v>
      </c>
      <c r="AU277" s="262" t="s">
        <v>92</v>
      </c>
      <c r="AY277" s="18" t="s">
        <v>198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8" t="s">
        <v>90</v>
      </c>
      <c r="BK277" s="154">
        <f>ROUND(I277*H277,2)</f>
        <v>0</v>
      </c>
      <c r="BL277" s="18" t="s">
        <v>373</v>
      </c>
      <c r="BM277" s="262" t="s">
        <v>2817</v>
      </c>
    </row>
    <row r="278" spans="1:65" s="2" customFormat="1" ht="16.5" customHeight="1">
      <c r="A278" s="41"/>
      <c r="B278" s="42"/>
      <c r="C278" s="275" t="s">
        <v>699</v>
      </c>
      <c r="D278" s="275" t="s">
        <v>210</v>
      </c>
      <c r="E278" s="276" t="s">
        <v>2818</v>
      </c>
      <c r="F278" s="277" t="s">
        <v>2819</v>
      </c>
      <c r="G278" s="278" t="s">
        <v>219</v>
      </c>
      <c r="H278" s="279">
        <v>85</v>
      </c>
      <c r="I278" s="280"/>
      <c r="J278" s="281">
        <f>ROUND(I278*H278,2)</f>
        <v>0</v>
      </c>
      <c r="K278" s="282"/>
      <c r="L278" s="283"/>
      <c r="M278" s="284" t="s">
        <v>1</v>
      </c>
      <c r="N278" s="285" t="s">
        <v>47</v>
      </c>
      <c r="O278" s="94"/>
      <c r="P278" s="260">
        <f>O278*H278</f>
        <v>0</v>
      </c>
      <c r="Q278" s="260">
        <v>0.00083</v>
      </c>
      <c r="R278" s="260">
        <f>Q278*H278</f>
        <v>0.07055</v>
      </c>
      <c r="S278" s="260">
        <v>0</v>
      </c>
      <c r="T278" s="261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62" t="s">
        <v>788</v>
      </c>
      <c r="AT278" s="262" t="s">
        <v>210</v>
      </c>
      <c r="AU278" s="262" t="s">
        <v>92</v>
      </c>
      <c r="AY278" s="18" t="s">
        <v>198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8" t="s">
        <v>90</v>
      </c>
      <c r="BK278" s="154">
        <f>ROUND(I278*H278,2)</f>
        <v>0</v>
      </c>
      <c r="BL278" s="18" t="s">
        <v>373</v>
      </c>
      <c r="BM278" s="262" t="s">
        <v>2820</v>
      </c>
    </row>
    <row r="279" spans="1:65" s="2" customFormat="1" ht="16.5" customHeight="1">
      <c r="A279" s="41"/>
      <c r="B279" s="42"/>
      <c r="C279" s="275" t="s">
        <v>2821</v>
      </c>
      <c r="D279" s="275" t="s">
        <v>210</v>
      </c>
      <c r="E279" s="276" t="s">
        <v>2822</v>
      </c>
      <c r="F279" s="277" t="s">
        <v>2823</v>
      </c>
      <c r="G279" s="278" t="s">
        <v>363</v>
      </c>
      <c r="H279" s="279">
        <v>85</v>
      </c>
      <c r="I279" s="280"/>
      <c r="J279" s="281">
        <f>ROUND(I279*H279,2)</f>
        <v>0</v>
      </c>
      <c r="K279" s="282"/>
      <c r="L279" s="283"/>
      <c r="M279" s="284" t="s">
        <v>1</v>
      </c>
      <c r="N279" s="285" t="s">
        <v>47</v>
      </c>
      <c r="O279" s="94"/>
      <c r="P279" s="260">
        <f>O279*H279</f>
        <v>0</v>
      </c>
      <c r="Q279" s="260">
        <v>0.00027</v>
      </c>
      <c r="R279" s="260">
        <f>Q279*H279</f>
        <v>0.02295</v>
      </c>
      <c r="S279" s="260">
        <v>0</v>
      </c>
      <c r="T279" s="261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2" t="s">
        <v>788</v>
      </c>
      <c r="AT279" s="262" t="s">
        <v>210</v>
      </c>
      <c r="AU279" s="262" t="s">
        <v>92</v>
      </c>
      <c r="AY279" s="18" t="s">
        <v>198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8" t="s">
        <v>90</v>
      </c>
      <c r="BK279" s="154">
        <f>ROUND(I279*H279,2)</f>
        <v>0</v>
      </c>
      <c r="BL279" s="18" t="s">
        <v>373</v>
      </c>
      <c r="BM279" s="262" t="s">
        <v>2824</v>
      </c>
    </row>
    <row r="280" spans="1:65" s="2" customFormat="1" ht="33" customHeight="1">
      <c r="A280" s="41"/>
      <c r="B280" s="42"/>
      <c r="C280" s="250" t="s">
        <v>1341</v>
      </c>
      <c r="D280" s="250" t="s">
        <v>200</v>
      </c>
      <c r="E280" s="251" t="s">
        <v>2825</v>
      </c>
      <c r="F280" s="252" t="s">
        <v>2826</v>
      </c>
      <c r="G280" s="253" t="s">
        <v>363</v>
      </c>
      <c r="H280" s="254">
        <v>2</v>
      </c>
      <c r="I280" s="255"/>
      <c r="J280" s="256">
        <f>ROUND(I280*H280,2)</f>
        <v>0</v>
      </c>
      <c r="K280" s="257"/>
      <c r="L280" s="44"/>
      <c r="M280" s="258" t="s">
        <v>1</v>
      </c>
      <c r="N280" s="259" t="s">
        <v>47</v>
      </c>
      <c r="O280" s="94"/>
      <c r="P280" s="260">
        <f>O280*H280</f>
        <v>0</v>
      </c>
      <c r="Q280" s="260">
        <v>4E-05</v>
      </c>
      <c r="R280" s="260">
        <f>Q280*H280</f>
        <v>8E-05</v>
      </c>
      <c r="S280" s="260">
        <v>0</v>
      </c>
      <c r="T280" s="261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62" t="s">
        <v>373</v>
      </c>
      <c r="AT280" s="262" t="s">
        <v>200</v>
      </c>
      <c r="AU280" s="262" t="s">
        <v>92</v>
      </c>
      <c r="AY280" s="18" t="s">
        <v>198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8" t="s">
        <v>90</v>
      </c>
      <c r="BK280" s="154">
        <f>ROUND(I280*H280,2)</f>
        <v>0</v>
      </c>
      <c r="BL280" s="18" t="s">
        <v>373</v>
      </c>
      <c r="BM280" s="262" t="s">
        <v>2827</v>
      </c>
    </row>
    <row r="281" spans="1:65" s="2" customFormat="1" ht="24.15" customHeight="1">
      <c r="A281" s="41"/>
      <c r="B281" s="42"/>
      <c r="C281" s="250" t="s">
        <v>708</v>
      </c>
      <c r="D281" s="250" t="s">
        <v>200</v>
      </c>
      <c r="E281" s="251" t="s">
        <v>2828</v>
      </c>
      <c r="F281" s="252" t="s">
        <v>2829</v>
      </c>
      <c r="G281" s="253" t="s">
        <v>363</v>
      </c>
      <c r="H281" s="254">
        <v>1</v>
      </c>
      <c r="I281" s="255"/>
      <c r="J281" s="256">
        <f>ROUND(I281*H281,2)</f>
        <v>0</v>
      </c>
      <c r="K281" s="257"/>
      <c r="L281" s="44"/>
      <c r="M281" s="258" t="s">
        <v>1</v>
      </c>
      <c r="N281" s="259" t="s">
        <v>47</v>
      </c>
      <c r="O281" s="94"/>
      <c r="P281" s="260">
        <f>O281*H281</f>
        <v>0</v>
      </c>
      <c r="Q281" s="260">
        <v>0</v>
      </c>
      <c r="R281" s="260">
        <f>Q281*H281</f>
        <v>0</v>
      </c>
      <c r="S281" s="260">
        <v>0</v>
      </c>
      <c r="T281" s="261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2" t="s">
        <v>373</v>
      </c>
      <c r="AT281" s="262" t="s">
        <v>200</v>
      </c>
      <c r="AU281" s="262" t="s">
        <v>92</v>
      </c>
      <c r="AY281" s="18" t="s">
        <v>198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8" t="s">
        <v>90</v>
      </c>
      <c r="BK281" s="154">
        <f>ROUND(I281*H281,2)</f>
        <v>0</v>
      </c>
      <c r="BL281" s="18" t="s">
        <v>373</v>
      </c>
      <c r="BM281" s="262" t="s">
        <v>2830</v>
      </c>
    </row>
    <row r="282" spans="1:65" s="2" customFormat="1" ht="24.15" customHeight="1">
      <c r="A282" s="41"/>
      <c r="B282" s="42"/>
      <c r="C282" s="275" t="s">
        <v>1691</v>
      </c>
      <c r="D282" s="275" t="s">
        <v>210</v>
      </c>
      <c r="E282" s="276" t="s">
        <v>2831</v>
      </c>
      <c r="F282" s="277" t="s">
        <v>2832</v>
      </c>
      <c r="G282" s="278" t="s">
        <v>363</v>
      </c>
      <c r="H282" s="279">
        <v>1</v>
      </c>
      <c r="I282" s="280"/>
      <c r="J282" s="281">
        <f>ROUND(I282*H282,2)</f>
        <v>0</v>
      </c>
      <c r="K282" s="282"/>
      <c r="L282" s="283"/>
      <c r="M282" s="284" t="s">
        <v>1</v>
      </c>
      <c r="N282" s="285" t="s">
        <v>47</v>
      </c>
      <c r="O282" s="94"/>
      <c r="P282" s="260">
        <f>O282*H282</f>
        <v>0</v>
      </c>
      <c r="Q282" s="260">
        <v>0.007</v>
      </c>
      <c r="R282" s="260">
        <f>Q282*H282</f>
        <v>0.007</v>
      </c>
      <c r="S282" s="260">
        <v>0</v>
      </c>
      <c r="T282" s="261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62" t="s">
        <v>788</v>
      </c>
      <c r="AT282" s="262" t="s">
        <v>210</v>
      </c>
      <c r="AU282" s="262" t="s">
        <v>92</v>
      </c>
      <c r="AY282" s="18" t="s">
        <v>198</v>
      </c>
      <c r="BE282" s="154">
        <f>IF(N282="základní",J282,0)</f>
        <v>0</v>
      </c>
      <c r="BF282" s="154">
        <f>IF(N282="snížená",J282,0)</f>
        <v>0</v>
      </c>
      <c r="BG282" s="154">
        <f>IF(N282="zákl. přenesená",J282,0)</f>
        <v>0</v>
      </c>
      <c r="BH282" s="154">
        <f>IF(N282="sníž. přenesená",J282,0)</f>
        <v>0</v>
      </c>
      <c r="BI282" s="154">
        <f>IF(N282="nulová",J282,0)</f>
        <v>0</v>
      </c>
      <c r="BJ282" s="18" t="s">
        <v>90</v>
      </c>
      <c r="BK282" s="154">
        <f>ROUND(I282*H282,2)</f>
        <v>0</v>
      </c>
      <c r="BL282" s="18" t="s">
        <v>373</v>
      </c>
      <c r="BM282" s="262" t="s">
        <v>2833</v>
      </c>
    </row>
    <row r="283" spans="1:65" s="2" customFormat="1" ht="21.75" customHeight="1">
      <c r="A283" s="41"/>
      <c r="B283" s="42"/>
      <c r="C283" s="250" t="s">
        <v>727</v>
      </c>
      <c r="D283" s="250" t="s">
        <v>200</v>
      </c>
      <c r="E283" s="251" t="s">
        <v>2834</v>
      </c>
      <c r="F283" s="252" t="s">
        <v>2835</v>
      </c>
      <c r="G283" s="253" t="s">
        <v>363</v>
      </c>
      <c r="H283" s="254">
        <v>1</v>
      </c>
      <c r="I283" s="255"/>
      <c r="J283" s="256">
        <f>ROUND(I283*H283,2)</f>
        <v>0</v>
      </c>
      <c r="K283" s="257"/>
      <c r="L283" s="44"/>
      <c r="M283" s="258" t="s">
        <v>1</v>
      </c>
      <c r="N283" s="259" t="s">
        <v>47</v>
      </c>
      <c r="O283" s="94"/>
      <c r="P283" s="260">
        <f>O283*H283</f>
        <v>0</v>
      </c>
      <c r="Q283" s="260">
        <v>0</v>
      </c>
      <c r="R283" s="260">
        <f>Q283*H283</f>
        <v>0</v>
      </c>
      <c r="S283" s="260">
        <v>0</v>
      </c>
      <c r="T283" s="261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2" t="s">
        <v>373</v>
      </c>
      <c r="AT283" s="262" t="s">
        <v>200</v>
      </c>
      <c r="AU283" s="262" t="s">
        <v>92</v>
      </c>
      <c r="AY283" s="18" t="s">
        <v>198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8" t="s">
        <v>90</v>
      </c>
      <c r="BK283" s="154">
        <f>ROUND(I283*H283,2)</f>
        <v>0</v>
      </c>
      <c r="BL283" s="18" t="s">
        <v>373</v>
      </c>
      <c r="BM283" s="262" t="s">
        <v>2836</v>
      </c>
    </row>
    <row r="284" spans="1:65" s="2" customFormat="1" ht="21.75" customHeight="1">
      <c r="A284" s="41"/>
      <c r="B284" s="42"/>
      <c r="C284" s="250" t="s">
        <v>732</v>
      </c>
      <c r="D284" s="250" t="s">
        <v>200</v>
      </c>
      <c r="E284" s="251" t="s">
        <v>2837</v>
      </c>
      <c r="F284" s="252" t="s">
        <v>2838</v>
      </c>
      <c r="G284" s="253" t="s">
        <v>363</v>
      </c>
      <c r="H284" s="254">
        <v>1</v>
      </c>
      <c r="I284" s="255"/>
      <c r="J284" s="256">
        <f>ROUND(I284*H284,2)</f>
        <v>0</v>
      </c>
      <c r="K284" s="257"/>
      <c r="L284" s="44"/>
      <c r="M284" s="258" t="s">
        <v>1</v>
      </c>
      <c r="N284" s="259" t="s">
        <v>47</v>
      </c>
      <c r="O284" s="94"/>
      <c r="P284" s="260">
        <f>O284*H284</f>
        <v>0</v>
      </c>
      <c r="Q284" s="260">
        <v>0</v>
      </c>
      <c r="R284" s="260">
        <f>Q284*H284</f>
        <v>0</v>
      </c>
      <c r="S284" s="260">
        <v>0</v>
      </c>
      <c r="T284" s="261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62" t="s">
        <v>373</v>
      </c>
      <c r="AT284" s="262" t="s">
        <v>200</v>
      </c>
      <c r="AU284" s="262" t="s">
        <v>92</v>
      </c>
      <c r="AY284" s="18" t="s">
        <v>198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8" t="s">
        <v>90</v>
      </c>
      <c r="BK284" s="154">
        <f>ROUND(I284*H284,2)</f>
        <v>0</v>
      </c>
      <c r="BL284" s="18" t="s">
        <v>373</v>
      </c>
      <c r="BM284" s="262" t="s">
        <v>2839</v>
      </c>
    </row>
    <row r="285" spans="1:65" s="2" customFormat="1" ht="24.15" customHeight="1">
      <c r="A285" s="41"/>
      <c r="B285" s="42"/>
      <c r="C285" s="250" t="s">
        <v>737</v>
      </c>
      <c r="D285" s="250" t="s">
        <v>200</v>
      </c>
      <c r="E285" s="251" t="s">
        <v>2840</v>
      </c>
      <c r="F285" s="252" t="s">
        <v>2841</v>
      </c>
      <c r="G285" s="253" t="s">
        <v>275</v>
      </c>
      <c r="H285" s="254">
        <v>1.246</v>
      </c>
      <c r="I285" s="255"/>
      <c r="J285" s="256">
        <f>ROUND(I285*H285,2)</f>
        <v>0</v>
      </c>
      <c r="K285" s="257"/>
      <c r="L285" s="44"/>
      <c r="M285" s="258" t="s">
        <v>1</v>
      </c>
      <c r="N285" s="259" t="s">
        <v>47</v>
      </c>
      <c r="O285" s="94"/>
      <c r="P285" s="260">
        <f>O285*H285</f>
        <v>0</v>
      </c>
      <c r="Q285" s="260">
        <v>0</v>
      </c>
      <c r="R285" s="260">
        <f>Q285*H285</f>
        <v>0</v>
      </c>
      <c r="S285" s="260">
        <v>0</v>
      </c>
      <c r="T285" s="261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2" t="s">
        <v>373</v>
      </c>
      <c r="AT285" s="262" t="s">
        <v>200</v>
      </c>
      <c r="AU285" s="262" t="s">
        <v>92</v>
      </c>
      <c r="AY285" s="18" t="s">
        <v>198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8" t="s">
        <v>90</v>
      </c>
      <c r="BK285" s="154">
        <f>ROUND(I285*H285,2)</f>
        <v>0</v>
      </c>
      <c r="BL285" s="18" t="s">
        <v>373</v>
      </c>
      <c r="BM285" s="262" t="s">
        <v>2842</v>
      </c>
    </row>
    <row r="286" spans="1:63" s="12" customFormat="1" ht="22.8" customHeight="1">
      <c r="A286" s="12"/>
      <c r="B286" s="236"/>
      <c r="C286" s="237"/>
      <c r="D286" s="238" t="s">
        <v>81</v>
      </c>
      <c r="E286" s="318" t="s">
        <v>2843</v>
      </c>
      <c r="F286" s="318" t="s">
        <v>2844</v>
      </c>
      <c r="G286" s="237"/>
      <c r="H286" s="237"/>
      <c r="I286" s="240"/>
      <c r="J286" s="319">
        <f>BK286</f>
        <v>0</v>
      </c>
      <c r="K286" s="237"/>
      <c r="L286" s="242"/>
      <c r="M286" s="243"/>
      <c r="N286" s="244"/>
      <c r="O286" s="244"/>
      <c r="P286" s="245">
        <f>SUM(P287:P295)</f>
        <v>0</v>
      </c>
      <c r="Q286" s="244"/>
      <c r="R286" s="245">
        <f>SUM(R287:R295)</f>
        <v>0.00046</v>
      </c>
      <c r="S286" s="244"/>
      <c r="T286" s="246">
        <f>SUM(T287:T295)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47" t="s">
        <v>92</v>
      </c>
      <c r="AT286" s="248" t="s">
        <v>81</v>
      </c>
      <c r="AU286" s="248" t="s">
        <v>90</v>
      </c>
      <c r="AY286" s="247" t="s">
        <v>198</v>
      </c>
      <c r="BK286" s="249">
        <f>SUM(BK287:BK295)</f>
        <v>0</v>
      </c>
    </row>
    <row r="287" spans="1:65" s="2" customFormat="1" ht="21.75" customHeight="1">
      <c r="A287" s="41"/>
      <c r="B287" s="42"/>
      <c r="C287" s="250" t="s">
        <v>743</v>
      </c>
      <c r="D287" s="250" t="s">
        <v>200</v>
      </c>
      <c r="E287" s="251" t="s">
        <v>2845</v>
      </c>
      <c r="F287" s="252" t="s">
        <v>2846</v>
      </c>
      <c r="G287" s="253" t="s">
        <v>219</v>
      </c>
      <c r="H287" s="254">
        <v>20</v>
      </c>
      <c r="I287" s="255"/>
      <c r="J287" s="256">
        <f>ROUND(I287*H287,2)</f>
        <v>0</v>
      </c>
      <c r="K287" s="257"/>
      <c r="L287" s="44"/>
      <c r="M287" s="258" t="s">
        <v>1</v>
      </c>
      <c r="N287" s="259" t="s">
        <v>47</v>
      </c>
      <c r="O287" s="94"/>
      <c r="P287" s="260">
        <f>O287*H287</f>
        <v>0</v>
      </c>
      <c r="Q287" s="260">
        <v>0</v>
      </c>
      <c r="R287" s="260">
        <f>Q287*H287</f>
        <v>0</v>
      </c>
      <c r="S287" s="260">
        <v>0</v>
      </c>
      <c r="T287" s="261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2" t="s">
        <v>373</v>
      </c>
      <c r="AT287" s="262" t="s">
        <v>200</v>
      </c>
      <c r="AU287" s="262" t="s">
        <v>92</v>
      </c>
      <c r="AY287" s="18" t="s">
        <v>198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8" t="s">
        <v>90</v>
      </c>
      <c r="BK287" s="154">
        <f>ROUND(I287*H287,2)</f>
        <v>0</v>
      </c>
      <c r="BL287" s="18" t="s">
        <v>373</v>
      </c>
      <c r="BM287" s="262" t="s">
        <v>2847</v>
      </c>
    </row>
    <row r="288" spans="1:65" s="2" customFormat="1" ht="16.5" customHeight="1">
      <c r="A288" s="41"/>
      <c r="B288" s="42"/>
      <c r="C288" s="275" t="s">
        <v>1478</v>
      </c>
      <c r="D288" s="275" t="s">
        <v>210</v>
      </c>
      <c r="E288" s="276" t="s">
        <v>2848</v>
      </c>
      <c r="F288" s="277" t="s">
        <v>2849</v>
      </c>
      <c r="G288" s="278" t="s">
        <v>219</v>
      </c>
      <c r="H288" s="279">
        <v>24</v>
      </c>
      <c r="I288" s="280"/>
      <c r="J288" s="281">
        <f>ROUND(I288*H288,2)</f>
        <v>0</v>
      </c>
      <c r="K288" s="282"/>
      <c r="L288" s="283"/>
      <c r="M288" s="284" t="s">
        <v>1</v>
      </c>
      <c r="N288" s="285" t="s">
        <v>47</v>
      </c>
      <c r="O288" s="94"/>
      <c r="P288" s="260">
        <f>O288*H288</f>
        <v>0</v>
      </c>
      <c r="Q288" s="260">
        <v>0</v>
      </c>
      <c r="R288" s="260">
        <f>Q288*H288</f>
        <v>0</v>
      </c>
      <c r="S288" s="260">
        <v>0</v>
      </c>
      <c r="T288" s="261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62" t="s">
        <v>788</v>
      </c>
      <c r="AT288" s="262" t="s">
        <v>210</v>
      </c>
      <c r="AU288" s="262" t="s">
        <v>92</v>
      </c>
      <c r="AY288" s="18" t="s">
        <v>198</v>
      </c>
      <c r="BE288" s="154">
        <f>IF(N288="základní",J288,0)</f>
        <v>0</v>
      </c>
      <c r="BF288" s="154">
        <f>IF(N288="snížená",J288,0)</f>
        <v>0</v>
      </c>
      <c r="BG288" s="154">
        <f>IF(N288="zákl. přenesená",J288,0)</f>
        <v>0</v>
      </c>
      <c r="BH288" s="154">
        <f>IF(N288="sníž. přenesená",J288,0)</f>
        <v>0</v>
      </c>
      <c r="BI288" s="154">
        <f>IF(N288="nulová",J288,0)</f>
        <v>0</v>
      </c>
      <c r="BJ288" s="18" t="s">
        <v>90</v>
      </c>
      <c r="BK288" s="154">
        <f>ROUND(I288*H288,2)</f>
        <v>0</v>
      </c>
      <c r="BL288" s="18" t="s">
        <v>373</v>
      </c>
      <c r="BM288" s="262" t="s">
        <v>2850</v>
      </c>
    </row>
    <row r="289" spans="1:51" s="13" customFormat="1" ht="12">
      <c r="A289" s="13"/>
      <c r="B289" s="263"/>
      <c r="C289" s="264"/>
      <c r="D289" s="265" t="s">
        <v>206</v>
      </c>
      <c r="E289" s="266" t="s">
        <v>1</v>
      </c>
      <c r="F289" s="267" t="s">
        <v>2851</v>
      </c>
      <c r="G289" s="264"/>
      <c r="H289" s="268">
        <v>24</v>
      </c>
      <c r="I289" s="269"/>
      <c r="J289" s="264"/>
      <c r="K289" s="264"/>
      <c r="L289" s="270"/>
      <c r="M289" s="271"/>
      <c r="N289" s="272"/>
      <c r="O289" s="272"/>
      <c r="P289" s="272"/>
      <c r="Q289" s="272"/>
      <c r="R289" s="272"/>
      <c r="S289" s="272"/>
      <c r="T289" s="27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4" t="s">
        <v>206</v>
      </c>
      <c r="AU289" s="274" t="s">
        <v>92</v>
      </c>
      <c r="AV289" s="13" t="s">
        <v>92</v>
      </c>
      <c r="AW289" s="13" t="s">
        <v>35</v>
      </c>
      <c r="AX289" s="13" t="s">
        <v>90</v>
      </c>
      <c r="AY289" s="274" t="s">
        <v>198</v>
      </c>
    </row>
    <row r="290" spans="1:65" s="2" customFormat="1" ht="24.15" customHeight="1">
      <c r="A290" s="41"/>
      <c r="B290" s="42"/>
      <c r="C290" s="250" t="s">
        <v>752</v>
      </c>
      <c r="D290" s="250" t="s">
        <v>200</v>
      </c>
      <c r="E290" s="251" t="s">
        <v>2852</v>
      </c>
      <c r="F290" s="252" t="s">
        <v>2853</v>
      </c>
      <c r="G290" s="253" t="s">
        <v>363</v>
      </c>
      <c r="H290" s="254">
        <v>1</v>
      </c>
      <c r="I290" s="255"/>
      <c r="J290" s="256">
        <f>ROUND(I290*H290,2)</f>
        <v>0</v>
      </c>
      <c r="K290" s="257"/>
      <c r="L290" s="44"/>
      <c r="M290" s="258" t="s">
        <v>1</v>
      </c>
      <c r="N290" s="259" t="s">
        <v>47</v>
      </c>
      <c r="O290" s="94"/>
      <c r="P290" s="260">
        <f>O290*H290</f>
        <v>0</v>
      </c>
      <c r="Q290" s="260">
        <v>0</v>
      </c>
      <c r="R290" s="260">
        <f>Q290*H290</f>
        <v>0</v>
      </c>
      <c r="S290" s="260">
        <v>0</v>
      </c>
      <c r="T290" s="261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62" t="s">
        <v>373</v>
      </c>
      <c r="AT290" s="262" t="s">
        <v>200</v>
      </c>
      <c r="AU290" s="262" t="s">
        <v>92</v>
      </c>
      <c r="AY290" s="18" t="s">
        <v>198</v>
      </c>
      <c r="BE290" s="154">
        <f>IF(N290="základní",J290,0)</f>
        <v>0</v>
      </c>
      <c r="BF290" s="154">
        <f>IF(N290="snížená",J290,0)</f>
        <v>0</v>
      </c>
      <c r="BG290" s="154">
        <f>IF(N290="zákl. přenesená",J290,0)</f>
        <v>0</v>
      </c>
      <c r="BH290" s="154">
        <f>IF(N290="sníž. přenesená",J290,0)</f>
        <v>0</v>
      </c>
      <c r="BI290" s="154">
        <f>IF(N290="nulová",J290,0)</f>
        <v>0</v>
      </c>
      <c r="BJ290" s="18" t="s">
        <v>90</v>
      </c>
      <c r="BK290" s="154">
        <f>ROUND(I290*H290,2)</f>
        <v>0</v>
      </c>
      <c r="BL290" s="18" t="s">
        <v>373</v>
      </c>
      <c r="BM290" s="262" t="s">
        <v>2854</v>
      </c>
    </row>
    <row r="291" spans="1:65" s="2" customFormat="1" ht="16.5" customHeight="1">
      <c r="A291" s="41"/>
      <c r="B291" s="42"/>
      <c r="C291" s="250" t="s">
        <v>748</v>
      </c>
      <c r="D291" s="250" t="s">
        <v>200</v>
      </c>
      <c r="E291" s="251" t="s">
        <v>2855</v>
      </c>
      <c r="F291" s="252" t="s">
        <v>2856</v>
      </c>
      <c r="G291" s="253" t="s">
        <v>363</v>
      </c>
      <c r="H291" s="254">
        <v>1</v>
      </c>
      <c r="I291" s="255"/>
      <c r="J291" s="256">
        <f>ROUND(I291*H291,2)</f>
        <v>0</v>
      </c>
      <c r="K291" s="257"/>
      <c r="L291" s="44"/>
      <c r="M291" s="258" t="s">
        <v>1</v>
      </c>
      <c r="N291" s="259" t="s">
        <v>47</v>
      </c>
      <c r="O291" s="94"/>
      <c r="P291" s="260">
        <f>O291*H291</f>
        <v>0</v>
      </c>
      <c r="Q291" s="260">
        <v>0</v>
      </c>
      <c r="R291" s="260">
        <f>Q291*H291</f>
        <v>0</v>
      </c>
      <c r="S291" s="260">
        <v>0</v>
      </c>
      <c r="T291" s="261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2" t="s">
        <v>373</v>
      </c>
      <c r="AT291" s="262" t="s">
        <v>200</v>
      </c>
      <c r="AU291" s="262" t="s">
        <v>92</v>
      </c>
      <c r="AY291" s="18" t="s">
        <v>198</v>
      </c>
      <c r="BE291" s="154">
        <f>IF(N291="základní",J291,0)</f>
        <v>0</v>
      </c>
      <c r="BF291" s="154">
        <f>IF(N291="snížená",J291,0)</f>
        <v>0</v>
      </c>
      <c r="BG291" s="154">
        <f>IF(N291="zákl. přenesená",J291,0)</f>
        <v>0</v>
      </c>
      <c r="BH291" s="154">
        <f>IF(N291="sníž. přenesená",J291,0)</f>
        <v>0</v>
      </c>
      <c r="BI291" s="154">
        <f>IF(N291="nulová",J291,0)</f>
        <v>0</v>
      </c>
      <c r="BJ291" s="18" t="s">
        <v>90</v>
      </c>
      <c r="BK291" s="154">
        <f>ROUND(I291*H291,2)</f>
        <v>0</v>
      </c>
      <c r="BL291" s="18" t="s">
        <v>373</v>
      </c>
      <c r="BM291" s="262" t="s">
        <v>2857</v>
      </c>
    </row>
    <row r="292" spans="1:65" s="2" customFormat="1" ht="24.15" customHeight="1">
      <c r="A292" s="41"/>
      <c r="B292" s="42"/>
      <c r="C292" s="250" t="s">
        <v>703</v>
      </c>
      <c r="D292" s="250" t="s">
        <v>200</v>
      </c>
      <c r="E292" s="251" t="s">
        <v>2858</v>
      </c>
      <c r="F292" s="252" t="s">
        <v>2859</v>
      </c>
      <c r="G292" s="253" t="s">
        <v>363</v>
      </c>
      <c r="H292" s="254">
        <v>1</v>
      </c>
      <c r="I292" s="255"/>
      <c r="J292" s="256">
        <f>ROUND(I292*H292,2)</f>
        <v>0</v>
      </c>
      <c r="K292" s="257"/>
      <c r="L292" s="44"/>
      <c r="M292" s="258" t="s">
        <v>1</v>
      </c>
      <c r="N292" s="259" t="s">
        <v>47</v>
      </c>
      <c r="O292" s="94"/>
      <c r="P292" s="260">
        <f>O292*H292</f>
        <v>0</v>
      </c>
      <c r="Q292" s="260">
        <v>0</v>
      </c>
      <c r="R292" s="260">
        <f>Q292*H292</f>
        <v>0</v>
      </c>
      <c r="S292" s="260">
        <v>0</v>
      </c>
      <c r="T292" s="261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62" t="s">
        <v>373</v>
      </c>
      <c r="AT292" s="262" t="s">
        <v>200</v>
      </c>
      <c r="AU292" s="262" t="s">
        <v>92</v>
      </c>
      <c r="AY292" s="18" t="s">
        <v>198</v>
      </c>
      <c r="BE292" s="154">
        <f>IF(N292="základní",J292,0)</f>
        <v>0</v>
      </c>
      <c r="BF292" s="154">
        <f>IF(N292="snížená",J292,0)</f>
        <v>0</v>
      </c>
      <c r="BG292" s="154">
        <f>IF(N292="zákl. přenesená",J292,0)</f>
        <v>0</v>
      </c>
      <c r="BH292" s="154">
        <f>IF(N292="sníž. přenesená",J292,0)</f>
        <v>0</v>
      </c>
      <c r="BI292" s="154">
        <f>IF(N292="nulová",J292,0)</f>
        <v>0</v>
      </c>
      <c r="BJ292" s="18" t="s">
        <v>90</v>
      </c>
      <c r="BK292" s="154">
        <f>ROUND(I292*H292,2)</f>
        <v>0</v>
      </c>
      <c r="BL292" s="18" t="s">
        <v>373</v>
      </c>
      <c r="BM292" s="262" t="s">
        <v>2860</v>
      </c>
    </row>
    <row r="293" spans="1:65" s="2" customFormat="1" ht="21.75" customHeight="1">
      <c r="A293" s="41"/>
      <c r="B293" s="42"/>
      <c r="C293" s="250" t="s">
        <v>713</v>
      </c>
      <c r="D293" s="250" t="s">
        <v>200</v>
      </c>
      <c r="E293" s="251" t="s">
        <v>2861</v>
      </c>
      <c r="F293" s="252" t="s">
        <v>2862</v>
      </c>
      <c r="G293" s="253" t="s">
        <v>363</v>
      </c>
      <c r="H293" s="254">
        <v>1</v>
      </c>
      <c r="I293" s="255"/>
      <c r="J293" s="256">
        <f>ROUND(I293*H293,2)</f>
        <v>0</v>
      </c>
      <c r="K293" s="257"/>
      <c r="L293" s="44"/>
      <c r="M293" s="258" t="s">
        <v>1</v>
      </c>
      <c r="N293" s="259" t="s">
        <v>47</v>
      </c>
      <c r="O293" s="94"/>
      <c r="P293" s="260">
        <f>O293*H293</f>
        <v>0</v>
      </c>
      <c r="Q293" s="260">
        <v>0</v>
      </c>
      <c r="R293" s="260">
        <f>Q293*H293</f>
        <v>0</v>
      </c>
      <c r="S293" s="260">
        <v>0</v>
      </c>
      <c r="T293" s="261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62" t="s">
        <v>373</v>
      </c>
      <c r="AT293" s="262" t="s">
        <v>200</v>
      </c>
      <c r="AU293" s="262" t="s">
        <v>92</v>
      </c>
      <c r="AY293" s="18" t="s">
        <v>198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8" t="s">
        <v>90</v>
      </c>
      <c r="BK293" s="154">
        <f>ROUND(I293*H293,2)</f>
        <v>0</v>
      </c>
      <c r="BL293" s="18" t="s">
        <v>373</v>
      </c>
      <c r="BM293" s="262" t="s">
        <v>2863</v>
      </c>
    </row>
    <row r="294" spans="1:65" s="2" customFormat="1" ht="16.5" customHeight="1">
      <c r="A294" s="41"/>
      <c r="B294" s="42"/>
      <c r="C294" s="250" t="s">
        <v>718</v>
      </c>
      <c r="D294" s="250" t="s">
        <v>200</v>
      </c>
      <c r="E294" s="251" t="s">
        <v>2864</v>
      </c>
      <c r="F294" s="252" t="s">
        <v>2865</v>
      </c>
      <c r="G294" s="253" t="s">
        <v>363</v>
      </c>
      <c r="H294" s="254">
        <v>1</v>
      </c>
      <c r="I294" s="255"/>
      <c r="J294" s="256">
        <f>ROUND(I294*H294,2)</f>
        <v>0</v>
      </c>
      <c r="K294" s="257"/>
      <c r="L294" s="44"/>
      <c r="M294" s="258" t="s">
        <v>1</v>
      </c>
      <c r="N294" s="259" t="s">
        <v>47</v>
      </c>
      <c r="O294" s="94"/>
      <c r="P294" s="260">
        <f>O294*H294</f>
        <v>0</v>
      </c>
      <c r="Q294" s="260">
        <v>0</v>
      </c>
      <c r="R294" s="260">
        <f>Q294*H294</f>
        <v>0</v>
      </c>
      <c r="S294" s="260">
        <v>0</v>
      </c>
      <c r="T294" s="261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62" t="s">
        <v>373</v>
      </c>
      <c r="AT294" s="262" t="s">
        <v>200</v>
      </c>
      <c r="AU294" s="262" t="s">
        <v>92</v>
      </c>
      <c r="AY294" s="18" t="s">
        <v>198</v>
      </c>
      <c r="BE294" s="154">
        <f>IF(N294="základní",J294,0)</f>
        <v>0</v>
      </c>
      <c r="BF294" s="154">
        <f>IF(N294="snížená",J294,0)</f>
        <v>0</v>
      </c>
      <c r="BG294" s="154">
        <f>IF(N294="zákl. přenesená",J294,0)</f>
        <v>0</v>
      </c>
      <c r="BH294" s="154">
        <f>IF(N294="sníž. přenesená",J294,0)</f>
        <v>0</v>
      </c>
      <c r="BI294" s="154">
        <f>IF(N294="nulová",J294,0)</f>
        <v>0</v>
      </c>
      <c r="BJ294" s="18" t="s">
        <v>90</v>
      </c>
      <c r="BK294" s="154">
        <f>ROUND(I294*H294,2)</f>
        <v>0</v>
      </c>
      <c r="BL294" s="18" t="s">
        <v>373</v>
      </c>
      <c r="BM294" s="262" t="s">
        <v>2866</v>
      </c>
    </row>
    <row r="295" spans="1:65" s="2" customFormat="1" ht="16.5" customHeight="1">
      <c r="A295" s="41"/>
      <c r="B295" s="42"/>
      <c r="C295" s="275" t="s">
        <v>723</v>
      </c>
      <c r="D295" s="275" t="s">
        <v>210</v>
      </c>
      <c r="E295" s="276" t="s">
        <v>2867</v>
      </c>
      <c r="F295" s="277" t="s">
        <v>2868</v>
      </c>
      <c r="G295" s="278" t="s">
        <v>363</v>
      </c>
      <c r="H295" s="279">
        <v>1</v>
      </c>
      <c r="I295" s="280"/>
      <c r="J295" s="281">
        <f>ROUND(I295*H295,2)</f>
        <v>0</v>
      </c>
      <c r="K295" s="282"/>
      <c r="L295" s="283"/>
      <c r="M295" s="284" t="s">
        <v>1</v>
      </c>
      <c r="N295" s="285" t="s">
        <v>47</v>
      </c>
      <c r="O295" s="94"/>
      <c r="P295" s="260">
        <f>O295*H295</f>
        <v>0</v>
      </c>
      <c r="Q295" s="260">
        <v>0.00046</v>
      </c>
      <c r="R295" s="260">
        <f>Q295*H295</f>
        <v>0.00046</v>
      </c>
      <c r="S295" s="260">
        <v>0</v>
      </c>
      <c r="T295" s="261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2" t="s">
        <v>788</v>
      </c>
      <c r="AT295" s="262" t="s">
        <v>210</v>
      </c>
      <c r="AU295" s="262" t="s">
        <v>92</v>
      </c>
      <c r="AY295" s="18" t="s">
        <v>198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8" t="s">
        <v>90</v>
      </c>
      <c r="BK295" s="154">
        <f>ROUND(I295*H295,2)</f>
        <v>0</v>
      </c>
      <c r="BL295" s="18" t="s">
        <v>373</v>
      </c>
      <c r="BM295" s="262" t="s">
        <v>2869</v>
      </c>
    </row>
    <row r="296" spans="1:63" s="12" customFormat="1" ht="25.9" customHeight="1">
      <c r="A296" s="12"/>
      <c r="B296" s="236"/>
      <c r="C296" s="237"/>
      <c r="D296" s="238" t="s">
        <v>81</v>
      </c>
      <c r="E296" s="239" t="s">
        <v>210</v>
      </c>
      <c r="F296" s="239" t="s">
        <v>1718</v>
      </c>
      <c r="G296" s="237"/>
      <c r="H296" s="237"/>
      <c r="I296" s="240"/>
      <c r="J296" s="241">
        <f>BK296</f>
        <v>0</v>
      </c>
      <c r="K296" s="237"/>
      <c r="L296" s="242"/>
      <c r="M296" s="243"/>
      <c r="N296" s="244"/>
      <c r="O296" s="244"/>
      <c r="P296" s="245">
        <f>P297</f>
        <v>0</v>
      </c>
      <c r="Q296" s="244"/>
      <c r="R296" s="245">
        <f>R297</f>
        <v>0.0312495</v>
      </c>
      <c r="S296" s="244"/>
      <c r="T296" s="246">
        <f>T297</f>
        <v>0.49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47" t="s">
        <v>281</v>
      </c>
      <c r="AT296" s="248" t="s">
        <v>81</v>
      </c>
      <c r="AU296" s="248" t="s">
        <v>82</v>
      </c>
      <c r="AY296" s="247" t="s">
        <v>198</v>
      </c>
      <c r="BK296" s="249">
        <f>BK297</f>
        <v>0</v>
      </c>
    </row>
    <row r="297" spans="1:63" s="12" customFormat="1" ht="22.8" customHeight="1">
      <c r="A297" s="12"/>
      <c r="B297" s="236"/>
      <c r="C297" s="237"/>
      <c r="D297" s="238" t="s">
        <v>81</v>
      </c>
      <c r="E297" s="318" t="s">
        <v>2870</v>
      </c>
      <c r="F297" s="318" t="s">
        <v>2871</v>
      </c>
      <c r="G297" s="237"/>
      <c r="H297" s="237"/>
      <c r="I297" s="240"/>
      <c r="J297" s="319">
        <f>BK297</f>
        <v>0</v>
      </c>
      <c r="K297" s="237"/>
      <c r="L297" s="242"/>
      <c r="M297" s="243"/>
      <c r="N297" s="244"/>
      <c r="O297" s="244"/>
      <c r="P297" s="245">
        <f>SUM(P298:P320)</f>
        <v>0</v>
      </c>
      <c r="Q297" s="244"/>
      <c r="R297" s="245">
        <f>SUM(R298:R320)</f>
        <v>0.0312495</v>
      </c>
      <c r="S297" s="244"/>
      <c r="T297" s="246">
        <f>SUM(T298:T320)</f>
        <v>0.49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47" t="s">
        <v>281</v>
      </c>
      <c r="AT297" s="248" t="s">
        <v>81</v>
      </c>
      <c r="AU297" s="248" t="s">
        <v>90</v>
      </c>
      <c r="AY297" s="247" t="s">
        <v>198</v>
      </c>
      <c r="BK297" s="249">
        <f>SUM(BK298:BK320)</f>
        <v>0</v>
      </c>
    </row>
    <row r="298" spans="1:65" s="2" customFormat="1" ht="24.15" customHeight="1">
      <c r="A298" s="41"/>
      <c r="B298" s="42"/>
      <c r="C298" s="250" t="s">
        <v>1503</v>
      </c>
      <c r="D298" s="250" t="s">
        <v>200</v>
      </c>
      <c r="E298" s="251" t="s">
        <v>2872</v>
      </c>
      <c r="F298" s="252" t="s">
        <v>2873</v>
      </c>
      <c r="G298" s="253" t="s">
        <v>2874</v>
      </c>
      <c r="H298" s="254">
        <v>0.07</v>
      </c>
      <c r="I298" s="255"/>
      <c r="J298" s="256">
        <f>ROUND(I298*H298,2)</f>
        <v>0</v>
      </c>
      <c r="K298" s="257"/>
      <c r="L298" s="44"/>
      <c r="M298" s="258" t="s">
        <v>1</v>
      </c>
      <c r="N298" s="259" t="s">
        <v>47</v>
      </c>
      <c r="O298" s="94"/>
      <c r="P298" s="260">
        <f>O298*H298</f>
        <v>0</v>
      </c>
      <c r="Q298" s="260">
        <v>0.0088</v>
      </c>
      <c r="R298" s="260">
        <f>Q298*H298</f>
        <v>0.0006160000000000001</v>
      </c>
      <c r="S298" s="260">
        <v>0</v>
      </c>
      <c r="T298" s="261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2" t="s">
        <v>1634</v>
      </c>
      <c r="AT298" s="262" t="s">
        <v>200</v>
      </c>
      <c r="AU298" s="262" t="s">
        <v>92</v>
      </c>
      <c r="AY298" s="18" t="s">
        <v>198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8" t="s">
        <v>90</v>
      </c>
      <c r="BK298" s="154">
        <f>ROUND(I298*H298,2)</f>
        <v>0</v>
      </c>
      <c r="BL298" s="18" t="s">
        <v>1634</v>
      </c>
      <c r="BM298" s="262" t="s">
        <v>2875</v>
      </c>
    </row>
    <row r="299" spans="1:65" s="2" customFormat="1" ht="21.75" customHeight="1">
      <c r="A299" s="41"/>
      <c r="B299" s="42"/>
      <c r="C299" s="250" t="s">
        <v>1507</v>
      </c>
      <c r="D299" s="250" t="s">
        <v>200</v>
      </c>
      <c r="E299" s="251" t="s">
        <v>2876</v>
      </c>
      <c r="F299" s="252" t="s">
        <v>2877</v>
      </c>
      <c r="G299" s="253" t="s">
        <v>203</v>
      </c>
      <c r="H299" s="254">
        <v>16.45</v>
      </c>
      <c r="I299" s="255"/>
      <c r="J299" s="256">
        <f>ROUND(I299*H299,2)</f>
        <v>0</v>
      </c>
      <c r="K299" s="257"/>
      <c r="L299" s="44"/>
      <c r="M299" s="258" t="s">
        <v>1</v>
      </c>
      <c r="N299" s="259" t="s">
        <v>47</v>
      </c>
      <c r="O299" s="94"/>
      <c r="P299" s="260">
        <f>O299*H299</f>
        <v>0</v>
      </c>
      <c r="Q299" s="260">
        <v>0</v>
      </c>
      <c r="R299" s="260">
        <f>Q299*H299</f>
        <v>0</v>
      </c>
      <c r="S299" s="260">
        <v>0</v>
      </c>
      <c r="T299" s="261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62" t="s">
        <v>1634</v>
      </c>
      <c r="AT299" s="262" t="s">
        <v>200</v>
      </c>
      <c r="AU299" s="262" t="s">
        <v>92</v>
      </c>
      <c r="AY299" s="18" t="s">
        <v>198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8" t="s">
        <v>90</v>
      </c>
      <c r="BK299" s="154">
        <f>ROUND(I299*H299,2)</f>
        <v>0</v>
      </c>
      <c r="BL299" s="18" t="s">
        <v>1634</v>
      </c>
      <c r="BM299" s="262" t="s">
        <v>2878</v>
      </c>
    </row>
    <row r="300" spans="1:51" s="13" customFormat="1" ht="12">
      <c r="A300" s="13"/>
      <c r="B300" s="263"/>
      <c r="C300" s="264"/>
      <c r="D300" s="265" t="s">
        <v>206</v>
      </c>
      <c r="E300" s="266" t="s">
        <v>1</v>
      </c>
      <c r="F300" s="267" t="s">
        <v>2879</v>
      </c>
      <c r="G300" s="264"/>
      <c r="H300" s="268">
        <v>16.45</v>
      </c>
      <c r="I300" s="269"/>
      <c r="J300" s="264"/>
      <c r="K300" s="264"/>
      <c r="L300" s="270"/>
      <c r="M300" s="271"/>
      <c r="N300" s="272"/>
      <c r="O300" s="272"/>
      <c r="P300" s="272"/>
      <c r="Q300" s="272"/>
      <c r="R300" s="272"/>
      <c r="S300" s="272"/>
      <c r="T300" s="27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4" t="s">
        <v>206</v>
      </c>
      <c r="AU300" s="274" t="s">
        <v>92</v>
      </c>
      <c r="AV300" s="13" t="s">
        <v>92</v>
      </c>
      <c r="AW300" s="13" t="s">
        <v>35</v>
      </c>
      <c r="AX300" s="13" t="s">
        <v>90</v>
      </c>
      <c r="AY300" s="274" t="s">
        <v>198</v>
      </c>
    </row>
    <row r="301" spans="1:65" s="2" customFormat="1" ht="24.15" customHeight="1">
      <c r="A301" s="41"/>
      <c r="B301" s="42"/>
      <c r="C301" s="250" t="s">
        <v>1511</v>
      </c>
      <c r="D301" s="250" t="s">
        <v>200</v>
      </c>
      <c r="E301" s="251" t="s">
        <v>2880</v>
      </c>
      <c r="F301" s="252" t="s">
        <v>2881</v>
      </c>
      <c r="G301" s="253" t="s">
        <v>203</v>
      </c>
      <c r="H301" s="254">
        <v>16.45</v>
      </c>
      <c r="I301" s="255"/>
      <c r="J301" s="256">
        <f>ROUND(I301*H301,2)</f>
        <v>0</v>
      </c>
      <c r="K301" s="257"/>
      <c r="L301" s="44"/>
      <c r="M301" s="258" t="s">
        <v>1</v>
      </c>
      <c r="N301" s="259" t="s">
        <v>47</v>
      </c>
      <c r="O301" s="94"/>
      <c r="P301" s="260">
        <f>O301*H301</f>
        <v>0</v>
      </c>
      <c r="Q301" s="260">
        <v>0</v>
      </c>
      <c r="R301" s="260">
        <f>Q301*H301</f>
        <v>0</v>
      </c>
      <c r="S301" s="260">
        <v>0</v>
      </c>
      <c r="T301" s="261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2" t="s">
        <v>1634</v>
      </c>
      <c r="AT301" s="262" t="s">
        <v>200</v>
      </c>
      <c r="AU301" s="262" t="s">
        <v>92</v>
      </c>
      <c r="AY301" s="18" t="s">
        <v>198</v>
      </c>
      <c r="BE301" s="154">
        <f>IF(N301="základní",J301,0)</f>
        <v>0</v>
      </c>
      <c r="BF301" s="154">
        <f>IF(N301="snížená",J301,0)</f>
        <v>0</v>
      </c>
      <c r="BG301" s="154">
        <f>IF(N301="zákl. přenesená",J301,0)</f>
        <v>0</v>
      </c>
      <c r="BH301" s="154">
        <f>IF(N301="sníž. přenesená",J301,0)</f>
        <v>0</v>
      </c>
      <c r="BI301" s="154">
        <f>IF(N301="nulová",J301,0)</f>
        <v>0</v>
      </c>
      <c r="BJ301" s="18" t="s">
        <v>90</v>
      </c>
      <c r="BK301" s="154">
        <f>ROUND(I301*H301,2)</f>
        <v>0</v>
      </c>
      <c r="BL301" s="18" t="s">
        <v>1634</v>
      </c>
      <c r="BM301" s="262" t="s">
        <v>2882</v>
      </c>
    </row>
    <row r="302" spans="1:51" s="13" customFormat="1" ht="12">
      <c r="A302" s="13"/>
      <c r="B302" s="263"/>
      <c r="C302" s="264"/>
      <c r="D302" s="265" t="s">
        <v>206</v>
      </c>
      <c r="E302" s="266" t="s">
        <v>1</v>
      </c>
      <c r="F302" s="267" t="s">
        <v>2879</v>
      </c>
      <c r="G302" s="264"/>
      <c r="H302" s="268">
        <v>16.45</v>
      </c>
      <c r="I302" s="269"/>
      <c r="J302" s="264"/>
      <c r="K302" s="264"/>
      <c r="L302" s="270"/>
      <c r="M302" s="271"/>
      <c r="N302" s="272"/>
      <c r="O302" s="272"/>
      <c r="P302" s="272"/>
      <c r="Q302" s="272"/>
      <c r="R302" s="272"/>
      <c r="S302" s="272"/>
      <c r="T302" s="27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4" t="s">
        <v>206</v>
      </c>
      <c r="AU302" s="274" t="s">
        <v>92</v>
      </c>
      <c r="AV302" s="13" t="s">
        <v>92</v>
      </c>
      <c r="AW302" s="13" t="s">
        <v>35</v>
      </c>
      <c r="AX302" s="13" t="s">
        <v>90</v>
      </c>
      <c r="AY302" s="274" t="s">
        <v>198</v>
      </c>
    </row>
    <row r="303" spans="1:65" s="2" customFormat="1" ht="24.15" customHeight="1">
      <c r="A303" s="41"/>
      <c r="B303" s="42"/>
      <c r="C303" s="250" t="s">
        <v>1515</v>
      </c>
      <c r="D303" s="250" t="s">
        <v>200</v>
      </c>
      <c r="E303" s="251" t="s">
        <v>2883</v>
      </c>
      <c r="F303" s="252" t="s">
        <v>2884</v>
      </c>
      <c r="G303" s="253" t="s">
        <v>219</v>
      </c>
      <c r="H303" s="254">
        <v>70</v>
      </c>
      <c r="I303" s="255"/>
      <c r="J303" s="256">
        <f>ROUND(I303*H303,2)</f>
        <v>0</v>
      </c>
      <c r="K303" s="257"/>
      <c r="L303" s="44"/>
      <c r="M303" s="258" t="s">
        <v>1</v>
      </c>
      <c r="N303" s="259" t="s">
        <v>47</v>
      </c>
      <c r="O303" s="94"/>
      <c r="P303" s="260">
        <f>O303*H303</f>
        <v>0</v>
      </c>
      <c r="Q303" s="260">
        <v>0</v>
      </c>
      <c r="R303" s="260">
        <f>Q303*H303</f>
        <v>0</v>
      </c>
      <c r="S303" s="260">
        <v>0</v>
      </c>
      <c r="T303" s="261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2" t="s">
        <v>1634</v>
      </c>
      <c r="AT303" s="262" t="s">
        <v>200</v>
      </c>
      <c r="AU303" s="262" t="s">
        <v>92</v>
      </c>
      <c r="AY303" s="18" t="s">
        <v>198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8" t="s">
        <v>90</v>
      </c>
      <c r="BK303" s="154">
        <f>ROUND(I303*H303,2)</f>
        <v>0</v>
      </c>
      <c r="BL303" s="18" t="s">
        <v>1634</v>
      </c>
      <c r="BM303" s="262" t="s">
        <v>2885</v>
      </c>
    </row>
    <row r="304" spans="1:65" s="2" customFormat="1" ht="37.8" customHeight="1">
      <c r="A304" s="41"/>
      <c r="B304" s="42"/>
      <c r="C304" s="250" t="s">
        <v>1520</v>
      </c>
      <c r="D304" s="250" t="s">
        <v>200</v>
      </c>
      <c r="E304" s="251" t="s">
        <v>2886</v>
      </c>
      <c r="F304" s="252" t="s">
        <v>2887</v>
      </c>
      <c r="G304" s="253" t="s">
        <v>260</v>
      </c>
      <c r="H304" s="254">
        <v>1.278</v>
      </c>
      <c r="I304" s="255"/>
      <c r="J304" s="256">
        <f>ROUND(I304*H304,2)</f>
        <v>0</v>
      </c>
      <c r="K304" s="257"/>
      <c r="L304" s="44"/>
      <c r="M304" s="258" t="s">
        <v>1</v>
      </c>
      <c r="N304" s="259" t="s">
        <v>47</v>
      </c>
      <c r="O304" s="94"/>
      <c r="P304" s="260">
        <f>O304*H304</f>
        <v>0</v>
      </c>
      <c r="Q304" s="260">
        <v>0</v>
      </c>
      <c r="R304" s="260">
        <f>Q304*H304</f>
        <v>0</v>
      </c>
      <c r="S304" s="260">
        <v>0</v>
      </c>
      <c r="T304" s="261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62" t="s">
        <v>1634</v>
      </c>
      <c r="AT304" s="262" t="s">
        <v>200</v>
      </c>
      <c r="AU304" s="262" t="s">
        <v>92</v>
      </c>
      <c r="AY304" s="18" t="s">
        <v>198</v>
      </c>
      <c r="BE304" s="154">
        <f>IF(N304="základní",J304,0)</f>
        <v>0</v>
      </c>
      <c r="BF304" s="154">
        <f>IF(N304="snížená",J304,0)</f>
        <v>0</v>
      </c>
      <c r="BG304" s="154">
        <f>IF(N304="zákl. přenesená",J304,0)</f>
        <v>0</v>
      </c>
      <c r="BH304" s="154">
        <f>IF(N304="sníž. přenesená",J304,0)</f>
        <v>0</v>
      </c>
      <c r="BI304" s="154">
        <f>IF(N304="nulová",J304,0)</f>
        <v>0</v>
      </c>
      <c r="BJ304" s="18" t="s">
        <v>90</v>
      </c>
      <c r="BK304" s="154">
        <f>ROUND(I304*H304,2)</f>
        <v>0</v>
      </c>
      <c r="BL304" s="18" t="s">
        <v>1634</v>
      </c>
      <c r="BM304" s="262" t="s">
        <v>2888</v>
      </c>
    </row>
    <row r="305" spans="1:65" s="2" customFormat="1" ht="37.8" customHeight="1">
      <c r="A305" s="41"/>
      <c r="B305" s="42"/>
      <c r="C305" s="250" t="s">
        <v>2889</v>
      </c>
      <c r="D305" s="250" t="s">
        <v>200</v>
      </c>
      <c r="E305" s="251" t="s">
        <v>2890</v>
      </c>
      <c r="F305" s="252" t="s">
        <v>2891</v>
      </c>
      <c r="G305" s="253" t="s">
        <v>260</v>
      </c>
      <c r="H305" s="254">
        <v>12.78</v>
      </c>
      <c r="I305" s="255"/>
      <c r="J305" s="256">
        <f>ROUND(I305*H305,2)</f>
        <v>0</v>
      </c>
      <c r="K305" s="257"/>
      <c r="L305" s="44"/>
      <c r="M305" s="258" t="s">
        <v>1</v>
      </c>
      <c r="N305" s="259" t="s">
        <v>47</v>
      </c>
      <c r="O305" s="94"/>
      <c r="P305" s="260">
        <f>O305*H305</f>
        <v>0</v>
      </c>
      <c r="Q305" s="260">
        <v>0</v>
      </c>
      <c r="R305" s="260">
        <f>Q305*H305</f>
        <v>0</v>
      </c>
      <c r="S305" s="260">
        <v>0</v>
      </c>
      <c r="T305" s="261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62" t="s">
        <v>1634</v>
      </c>
      <c r="AT305" s="262" t="s">
        <v>200</v>
      </c>
      <c r="AU305" s="262" t="s">
        <v>92</v>
      </c>
      <c r="AY305" s="18" t="s">
        <v>198</v>
      </c>
      <c r="BE305" s="154">
        <f>IF(N305="základní",J305,0)</f>
        <v>0</v>
      </c>
      <c r="BF305" s="154">
        <f>IF(N305="snížená",J305,0)</f>
        <v>0</v>
      </c>
      <c r="BG305" s="154">
        <f>IF(N305="zákl. přenesená",J305,0)</f>
        <v>0</v>
      </c>
      <c r="BH305" s="154">
        <f>IF(N305="sníž. přenesená",J305,0)</f>
        <v>0</v>
      </c>
      <c r="BI305" s="154">
        <f>IF(N305="nulová",J305,0)</f>
        <v>0</v>
      </c>
      <c r="BJ305" s="18" t="s">
        <v>90</v>
      </c>
      <c r="BK305" s="154">
        <f>ROUND(I305*H305,2)</f>
        <v>0</v>
      </c>
      <c r="BL305" s="18" t="s">
        <v>1634</v>
      </c>
      <c r="BM305" s="262" t="s">
        <v>2892</v>
      </c>
    </row>
    <row r="306" spans="1:51" s="13" customFormat="1" ht="12">
      <c r="A306" s="13"/>
      <c r="B306" s="263"/>
      <c r="C306" s="264"/>
      <c r="D306" s="265" t="s">
        <v>206</v>
      </c>
      <c r="E306" s="266" t="s">
        <v>1</v>
      </c>
      <c r="F306" s="267" t="s">
        <v>2893</v>
      </c>
      <c r="G306" s="264"/>
      <c r="H306" s="268">
        <v>12.78</v>
      </c>
      <c r="I306" s="269"/>
      <c r="J306" s="264"/>
      <c r="K306" s="264"/>
      <c r="L306" s="270"/>
      <c r="M306" s="271"/>
      <c r="N306" s="272"/>
      <c r="O306" s="272"/>
      <c r="P306" s="272"/>
      <c r="Q306" s="272"/>
      <c r="R306" s="272"/>
      <c r="S306" s="272"/>
      <c r="T306" s="27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74" t="s">
        <v>206</v>
      </c>
      <c r="AU306" s="274" t="s">
        <v>92</v>
      </c>
      <c r="AV306" s="13" t="s">
        <v>92</v>
      </c>
      <c r="AW306" s="13" t="s">
        <v>35</v>
      </c>
      <c r="AX306" s="13" t="s">
        <v>90</v>
      </c>
      <c r="AY306" s="274" t="s">
        <v>198</v>
      </c>
    </row>
    <row r="307" spans="1:65" s="2" customFormat="1" ht="24.15" customHeight="1">
      <c r="A307" s="41"/>
      <c r="B307" s="42"/>
      <c r="C307" s="250" t="s">
        <v>2894</v>
      </c>
      <c r="D307" s="250" t="s">
        <v>200</v>
      </c>
      <c r="E307" s="251" t="s">
        <v>2895</v>
      </c>
      <c r="F307" s="252" t="s">
        <v>2896</v>
      </c>
      <c r="G307" s="253" t="s">
        <v>275</v>
      </c>
      <c r="H307" s="254">
        <v>1.278</v>
      </c>
      <c r="I307" s="255"/>
      <c r="J307" s="256">
        <f>ROUND(I307*H307,2)</f>
        <v>0</v>
      </c>
      <c r="K307" s="257"/>
      <c r="L307" s="44"/>
      <c r="M307" s="258" t="s">
        <v>1</v>
      </c>
      <c r="N307" s="259" t="s">
        <v>47</v>
      </c>
      <c r="O307" s="94"/>
      <c r="P307" s="260">
        <f>O307*H307</f>
        <v>0</v>
      </c>
      <c r="Q307" s="260">
        <v>0</v>
      </c>
      <c r="R307" s="260">
        <f>Q307*H307</f>
        <v>0</v>
      </c>
      <c r="S307" s="260">
        <v>0</v>
      </c>
      <c r="T307" s="261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62" t="s">
        <v>1634</v>
      </c>
      <c r="AT307" s="262" t="s">
        <v>200</v>
      </c>
      <c r="AU307" s="262" t="s">
        <v>92</v>
      </c>
      <c r="AY307" s="18" t="s">
        <v>198</v>
      </c>
      <c r="BE307" s="154">
        <f>IF(N307="základní",J307,0)</f>
        <v>0</v>
      </c>
      <c r="BF307" s="154">
        <f>IF(N307="snížená",J307,0)</f>
        <v>0</v>
      </c>
      <c r="BG307" s="154">
        <f>IF(N307="zákl. přenesená",J307,0)</f>
        <v>0</v>
      </c>
      <c r="BH307" s="154">
        <f>IF(N307="sníž. přenesená",J307,0)</f>
        <v>0</v>
      </c>
      <c r="BI307" s="154">
        <f>IF(N307="nulová",J307,0)</f>
        <v>0</v>
      </c>
      <c r="BJ307" s="18" t="s">
        <v>90</v>
      </c>
      <c r="BK307" s="154">
        <f>ROUND(I307*H307,2)</f>
        <v>0</v>
      </c>
      <c r="BL307" s="18" t="s">
        <v>1634</v>
      </c>
      <c r="BM307" s="262" t="s">
        <v>2897</v>
      </c>
    </row>
    <row r="308" spans="1:65" s="2" customFormat="1" ht="24.15" customHeight="1">
      <c r="A308" s="41"/>
      <c r="B308" s="42"/>
      <c r="C308" s="250" t="s">
        <v>1124</v>
      </c>
      <c r="D308" s="250" t="s">
        <v>200</v>
      </c>
      <c r="E308" s="251" t="s">
        <v>2898</v>
      </c>
      <c r="F308" s="252" t="s">
        <v>2899</v>
      </c>
      <c r="G308" s="253" t="s">
        <v>260</v>
      </c>
      <c r="H308" s="254">
        <v>1.278</v>
      </c>
      <c r="I308" s="255"/>
      <c r="J308" s="256">
        <f>ROUND(I308*H308,2)</f>
        <v>0</v>
      </c>
      <c r="K308" s="257"/>
      <c r="L308" s="44"/>
      <c r="M308" s="258" t="s">
        <v>1</v>
      </c>
      <c r="N308" s="259" t="s">
        <v>47</v>
      </c>
      <c r="O308" s="94"/>
      <c r="P308" s="260">
        <f>O308*H308</f>
        <v>0</v>
      </c>
      <c r="Q308" s="260">
        <v>0</v>
      </c>
      <c r="R308" s="260">
        <f>Q308*H308</f>
        <v>0</v>
      </c>
      <c r="S308" s="260">
        <v>0</v>
      </c>
      <c r="T308" s="261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62" t="s">
        <v>1634</v>
      </c>
      <c r="AT308" s="262" t="s">
        <v>200</v>
      </c>
      <c r="AU308" s="262" t="s">
        <v>92</v>
      </c>
      <c r="AY308" s="18" t="s">
        <v>198</v>
      </c>
      <c r="BE308" s="154">
        <f>IF(N308="základní",J308,0)</f>
        <v>0</v>
      </c>
      <c r="BF308" s="154">
        <f>IF(N308="snížená",J308,0)</f>
        <v>0</v>
      </c>
      <c r="BG308" s="154">
        <f>IF(N308="zákl. přenesená",J308,0)</f>
        <v>0</v>
      </c>
      <c r="BH308" s="154">
        <f>IF(N308="sníž. přenesená",J308,0)</f>
        <v>0</v>
      </c>
      <c r="BI308" s="154">
        <f>IF(N308="nulová",J308,0)</f>
        <v>0</v>
      </c>
      <c r="BJ308" s="18" t="s">
        <v>90</v>
      </c>
      <c r="BK308" s="154">
        <f>ROUND(I308*H308,2)</f>
        <v>0</v>
      </c>
      <c r="BL308" s="18" t="s">
        <v>1634</v>
      </c>
      <c r="BM308" s="262" t="s">
        <v>2900</v>
      </c>
    </row>
    <row r="309" spans="1:65" s="2" customFormat="1" ht="24.15" customHeight="1">
      <c r="A309" s="41"/>
      <c r="B309" s="42"/>
      <c r="C309" s="250" t="s">
        <v>1128</v>
      </c>
      <c r="D309" s="250" t="s">
        <v>200</v>
      </c>
      <c r="E309" s="251" t="s">
        <v>2901</v>
      </c>
      <c r="F309" s="252" t="s">
        <v>2902</v>
      </c>
      <c r="G309" s="253" t="s">
        <v>219</v>
      </c>
      <c r="H309" s="254">
        <v>70</v>
      </c>
      <c r="I309" s="255"/>
      <c r="J309" s="256">
        <f>ROUND(I309*H309,2)</f>
        <v>0</v>
      </c>
      <c r="K309" s="257"/>
      <c r="L309" s="44"/>
      <c r="M309" s="258" t="s">
        <v>1</v>
      </c>
      <c r="N309" s="259" t="s">
        <v>47</v>
      </c>
      <c r="O309" s="94"/>
      <c r="P309" s="260">
        <f>O309*H309</f>
        <v>0</v>
      </c>
      <c r="Q309" s="260">
        <v>0</v>
      </c>
      <c r="R309" s="260">
        <f>Q309*H309</f>
        <v>0</v>
      </c>
      <c r="S309" s="260">
        <v>0</v>
      </c>
      <c r="T309" s="261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62" t="s">
        <v>1634</v>
      </c>
      <c r="AT309" s="262" t="s">
        <v>200</v>
      </c>
      <c r="AU309" s="262" t="s">
        <v>92</v>
      </c>
      <c r="AY309" s="18" t="s">
        <v>198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8" t="s">
        <v>90</v>
      </c>
      <c r="BK309" s="154">
        <f>ROUND(I309*H309,2)</f>
        <v>0</v>
      </c>
      <c r="BL309" s="18" t="s">
        <v>1634</v>
      </c>
      <c r="BM309" s="262" t="s">
        <v>2903</v>
      </c>
    </row>
    <row r="310" spans="1:65" s="2" customFormat="1" ht="24.15" customHeight="1">
      <c r="A310" s="41"/>
      <c r="B310" s="42"/>
      <c r="C310" s="250" t="s">
        <v>1132</v>
      </c>
      <c r="D310" s="250" t="s">
        <v>200</v>
      </c>
      <c r="E310" s="251" t="s">
        <v>2904</v>
      </c>
      <c r="F310" s="252" t="s">
        <v>2905</v>
      </c>
      <c r="G310" s="253" t="s">
        <v>203</v>
      </c>
      <c r="H310" s="254">
        <v>24.5</v>
      </c>
      <c r="I310" s="255"/>
      <c r="J310" s="256">
        <f>ROUND(I310*H310,2)</f>
        <v>0</v>
      </c>
      <c r="K310" s="257"/>
      <c r="L310" s="44"/>
      <c r="M310" s="258" t="s">
        <v>1</v>
      </c>
      <c r="N310" s="259" t="s">
        <v>47</v>
      </c>
      <c r="O310" s="94"/>
      <c r="P310" s="260">
        <f>O310*H310</f>
        <v>0</v>
      </c>
      <c r="Q310" s="260">
        <v>0</v>
      </c>
      <c r="R310" s="260">
        <f>Q310*H310</f>
        <v>0</v>
      </c>
      <c r="S310" s="260">
        <v>0</v>
      </c>
      <c r="T310" s="261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62" t="s">
        <v>1634</v>
      </c>
      <c r="AT310" s="262" t="s">
        <v>200</v>
      </c>
      <c r="AU310" s="262" t="s">
        <v>92</v>
      </c>
      <c r="AY310" s="18" t="s">
        <v>198</v>
      </c>
      <c r="BE310" s="154">
        <f>IF(N310="základní",J310,0)</f>
        <v>0</v>
      </c>
      <c r="BF310" s="154">
        <f>IF(N310="snížená",J310,0)</f>
        <v>0</v>
      </c>
      <c r="BG310" s="154">
        <f>IF(N310="zákl. přenesená",J310,0)</f>
        <v>0</v>
      </c>
      <c r="BH310" s="154">
        <f>IF(N310="sníž. přenesená",J310,0)</f>
        <v>0</v>
      </c>
      <c r="BI310" s="154">
        <f>IF(N310="nulová",J310,0)</f>
        <v>0</v>
      </c>
      <c r="BJ310" s="18" t="s">
        <v>90</v>
      </c>
      <c r="BK310" s="154">
        <f>ROUND(I310*H310,2)</f>
        <v>0</v>
      </c>
      <c r="BL310" s="18" t="s">
        <v>1634</v>
      </c>
      <c r="BM310" s="262" t="s">
        <v>2906</v>
      </c>
    </row>
    <row r="311" spans="1:51" s="13" customFormat="1" ht="12">
      <c r="A311" s="13"/>
      <c r="B311" s="263"/>
      <c r="C311" s="264"/>
      <c r="D311" s="265" t="s">
        <v>206</v>
      </c>
      <c r="E311" s="266" t="s">
        <v>1</v>
      </c>
      <c r="F311" s="267" t="s">
        <v>2907</v>
      </c>
      <c r="G311" s="264"/>
      <c r="H311" s="268">
        <v>24.5</v>
      </c>
      <c r="I311" s="269"/>
      <c r="J311" s="264"/>
      <c r="K311" s="264"/>
      <c r="L311" s="270"/>
      <c r="M311" s="271"/>
      <c r="N311" s="272"/>
      <c r="O311" s="272"/>
      <c r="P311" s="272"/>
      <c r="Q311" s="272"/>
      <c r="R311" s="272"/>
      <c r="S311" s="272"/>
      <c r="T311" s="27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4" t="s">
        <v>206</v>
      </c>
      <c r="AU311" s="274" t="s">
        <v>92</v>
      </c>
      <c r="AV311" s="13" t="s">
        <v>92</v>
      </c>
      <c r="AW311" s="13" t="s">
        <v>35</v>
      </c>
      <c r="AX311" s="13" t="s">
        <v>90</v>
      </c>
      <c r="AY311" s="274" t="s">
        <v>198</v>
      </c>
    </row>
    <row r="312" spans="1:65" s="2" customFormat="1" ht="16.5" customHeight="1">
      <c r="A312" s="41"/>
      <c r="B312" s="42"/>
      <c r="C312" s="250" t="s">
        <v>1137</v>
      </c>
      <c r="D312" s="250" t="s">
        <v>200</v>
      </c>
      <c r="E312" s="251" t="s">
        <v>2908</v>
      </c>
      <c r="F312" s="252" t="s">
        <v>2909</v>
      </c>
      <c r="G312" s="253" t="s">
        <v>203</v>
      </c>
      <c r="H312" s="254">
        <v>16.45</v>
      </c>
      <c r="I312" s="255"/>
      <c r="J312" s="256">
        <f>ROUND(I312*H312,2)</f>
        <v>0</v>
      </c>
      <c r="K312" s="257"/>
      <c r="L312" s="44"/>
      <c r="M312" s="258" t="s">
        <v>1</v>
      </c>
      <c r="N312" s="259" t="s">
        <v>47</v>
      </c>
      <c r="O312" s="94"/>
      <c r="P312" s="260">
        <f>O312*H312</f>
        <v>0</v>
      </c>
      <c r="Q312" s="260">
        <v>3E-05</v>
      </c>
      <c r="R312" s="260">
        <f>Q312*H312</f>
        <v>0.0004935</v>
      </c>
      <c r="S312" s="260">
        <v>0</v>
      </c>
      <c r="T312" s="261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62" t="s">
        <v>1634</v>
      </c>
      <c r="AT312" s="262" t="s">
        <v>200</v>
      </c>
      <c r="AU312" s="262" t="s">
        <v>92</v>
      </c>
      <c r="AY312" s="18" t="s">
        <v>198</v>
      </c>
      <c r="BE312" s="154">
        <f>IF(N312="základní",J312,0)</f>
        <v>0</v>
      </c>
      <c r="BF312" s="154">
        <f>IF(N312="snížená",J312,0)</f>
        <v>0</v>
      </c>
      <c r="BG312" s="154">
        <f>IF(N312="zákl. přenesená",J312,0)</f>
        <v>0</v>
      </c>
      <c r="BH312" s="154">
        <f>IF(N312="sníž. přenesená",J312,0)</f>
        <v>0</v>
      </c>
      <c r="BI312" s="154">
        <f>IF(N312="nulová",J312,0)</f>
        <v>0</v>
      </c>
      <c r="BJ312" s="18" t="s">
        <v>90</v>
      </c>
      <c r="BK312" s="154">
        <f>ROUND(I312*H312,2)</f>
        <v>0</v>
      </c>
      <c r="BL312" s="18" t="s">
        <v>1634</v>
      </c>
      <c r="BM312" s="262" t="s">
        <v>2910</v>
      </c>
    </row>
    <row r="313" spans="1:51" s="13" customFormat="1" ht="12">
      <c r="A313" s="13"/>
      <c r="B313" s="263"/>
      <c r="C313" s="264"/>
      <c r="D313" s="265" t="s">
        <v>206</v>
      </c>
      <c r="E313" s="266" t="s">
        <v>1</v>
      </c>
      <c r="F313" s="267" t="s">
        <v>2879</v>
      </c>
      <c r="G313" s="264"/>
      <c r="H313" s="268">
        <v>16.45</v>
      </c>
      <c r="I313" s="269"/>
      <c r="J313" s="264"/>
      <c r="K313" s="264"/>
      <c r="L313" s="270"/>
      <c r="M313" s="271"/>
      <c r="N313" s="272"/>
      <c r="O313" s="272"/>
      <c r="P313" s="272"/>
      <c r="Q313" s="272"/>
      <c r="R313" s="272"/>
      <c r="S313" s="272"/>
      <c r="T313" s="27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4" t="s">
        <v>206</v>
      </c>
      <c r="AU313" s="274" t="s">
        <v>92</v>
      </c>
      <c r="AV313" s="13" t="s">
        <v>92</v>
      </c>
      <c r="AW313" s="13" t="s">
        <v>35</v>
      </c>
      <c r="AX313" s="13" t="s">
        <v>90</v>
      </c>
      <c r="AY313" s="274" t="s">
        <v>198</v>
      </c>
    </row>
    <row r="314" spans="1:65" s="2" customFormat="1" ht="24.15" customHeight="1">
      <c r="A314" s="41"/>
      <c r="B314" s="42"/>
      <c r="C314" s="250" t="s">
        <v>2911</v>
      </c>
      <c r="D314" s="250" t="s">
        <v>200</v>
      </c>
      <c r="E314" s="251" t="s">
        <v>2912</v>
      </c>
      <c r="F314" s="252" t="s">
        <v>2913</v>
      </c>
      <c r="G314" s="253" t="s">
        <v>219</v>
      </c>
      <c r="H314" s="254">
        <v>70</v>
      </c>
      <c r="I314" s="255"/>
      <c r="J314" s="256">
        <f>ROUND(I314*H314,2)</f>
        <v>0</v>
      </c>
      <c r="K314" s="257"/>
      <c r="L314" s="44"/>
      <c r="M314" s="258" t="s">
        <v>1</v>
      </c>
      <c r="N314" s="259" t="s">
        <v>47</v>
      </c>
      <c r="O314" s="94"/>
      <c r="P314" s="260">
        <f>O314*H314</f>
        <v>0</v>
      </c>
      <c r="Q314" s="260">
        <v>0</v>
      </c>
      <c r="R314" s="260">
        <f>Q314*H314</f>
        <v>0</v>
      </c>
      <c r="S314" s="260">
        <v>0</v>
      </c>
      <c r="T314" s="261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62" t="s">
        <v>1634</v>
      </c>
      <c r="AT314" s="262" t="s">
        <v>200</v>
      </c>
      <c r="AU314" s="262" t="s">
        <v>92</v>
      </c>
      <c r="AY314" s="18" t="s">
        <v>198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8" t="s">
        <v>90</v>
      </c>
      <c r="BK314" s="154">
        <f>ROUND(I314*H314,2)</f>
        <v>0</v>
      </c>
      <c r="BL314" s="18" t="s">
        <v>1634</v>
      </c>
      <c r="BM314" s="262" t="s">
        <v>2914</v>
      </c>
    </row>
    <row r="315" spans="1:65" s="2" customFormat="1" ht="16.5" customHeight="1">
      <c r="A315" s="41"/>
      <c r="B315" s="42"/>
      <c r="C315" s="250" t="s">
        <v>2915</v>
      </c>
      <c r="D315" s="250" t="s">
        <v>200</v>
      </c>
      <c r="E315" s="251" t="s">
        <v>2916</v>
      </c>
      <c r="F315" s="252" t="s">
        <v>2917</v>
      </c>
      <c r="G315" s="253" t="s">
        <v>219</v>
      </c>
      <c r="H315" s="254">
        <v>70</v>
      </c>
      <c r="I315" s="255"/>
      <c r="J315" s="256">
        <f>ROUND(I315*H315,2)</f>
        <v>0</v>
      </c>
      <c r="K315" s="257"/>
      <c r="L315" s="44"/>
      <c r="M315" s="258" t="s">
        <v>1</v>
      </c>
      <c r="N315" s="259" t="s">
        <v>47</v>
      </c>
      <c r="O315" s="94"/>
      <c r="P315" s="260">
        <f>O315*H315</f>
        <v>0</v>
      </c>
      <c r="Q315" s="260">
        <v>7E-05</v>
      </c>
      <c r="R315" s="260">
        <f>Q315*H315</f>
        <v>0.0049</v>
      </c>
      <c r="S315" s="260">
        <v>0</v>
      </c>
      <c r="T315" s="261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62" t="s">
        <v>1634</v>
      </c>
      <c r="AT315" s="262" t="s">
        <v>200</v>
      </c>
      <c r="AU315" s="262" t="s">
        <v>92</v>
      </c>
      <c r="AY315" s="18" t="s">
        <v>198</v>
      </c>
      <c r="BE315" s="154">
        <f>IF(N315="základní",J315,0)</f>
        <v>0</v>
      </c>
      <c r="BF315" s="154">
        <f>IF(N315="snížená",J315,0)</f>
        <v>0</v>
      </c>
      <c r="BG315" s="154">
        <f>IF(N315="zákl. přenesená",J315,0)</f>
        <v>0</v>
      </c>
      <c r="BH315" s="154">
        <f>IF(N315="sníž. přenesená",J315,0)</f>
        <v>0</v>
      </c>
      <c r="BI315" s="154">
        <f>IF(N315="nulová",J315,0)</f>
        <v>0</v>
      </c>
      <c r="BJ315" s="18" t="s">
        <v>90</v>
      </c>
      <c r="BK315" s="154">
        <f>ROUND(I315*H315,2)</f>
        <v>0</v>
      </c>
      <c r="BL315" s="18" t="s">
        <v>1634</v>
      </c>
      <c r="BM315" s="262" t="s">
        <v>2918</v>
      </c>
    </row>
    <row r="316" spans="1:65" s="2" customFormat="1" ht="24.15" customHeight="1">
      <c r="A316" s="41"/>
      <c r="B316" s="42"/>
      <c r="C316" s="250" t="s">
        <v>1323</v>
      </c>
      <c r="D316" s="250" t="s">
        <v>200</v>
      </c>
      <c r="E316" s="251" t="s">
        <v>2919</v>
      </c>
      <c r="F316" s="252" t="s">
        <v>2920</v>
      </c>
      <c r="G316" s="253" t="s">
        <v>219</v>
      </c>
      <c r="H316" s="254">
        <v>2</v>
      </c>
      <c r="I316" s="255"/>
      <c r="J316" s="256">
        <f>ROUND(I316*H316,2)</f>
        <v>0</v>
      </c>
      <c r="K316" s="257"/>
      <c r="L316" s="44"/>
      <c r="M316" s="258" t="s">
        <v>1</v>
      </c>
      <c r="N316" s="259" t="s">
        <v>47</v>
      </c>
      <c r="O316" s="94"/>
      <c r="P316" s="260">
        <f>O316*H316</f>
        <v>0</v>
      </c>
      <c r="Q316" s="260">
        <v>0</v>
      </c>
      <c r="R316" s="260">
        <f>Q316*H316</f>
        <v>0</v>
      </c>
      <c r="S316" s="260">
        <v>0</v>
      </c>
      <c r="T316" s="261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62" t="s">
        <v>1634</v>
      </c>
      <c r="AT316" s="262" t="s">
        <v>200</v>
      </c>
      <c r="AU316" s="262" t="s">
        <v>92</v>
      </c>
      <c r="AY316" s="18" t="s">
        <v>198</v>
      </c>
      <c r="BE316" s="154">
        <f>IF(N316="základní",J316,0)</f>
        <v>0</v>
      </c>
      <c r="BF316" s="154">
        <f>IF(N316="snížená",J316,0)</f>
        <v>0</v>
      </c>
      <c r="BG316" s="154">
        <f>IF(N316="zákl. přenesená",J316,0)</f>
        <v>0</v>
      </c>
      <c r="BH316" s="154">
        <f>IF(N316="sníž. přenesená",J316,0)</f>
        <v>0</v>
      </c>
      <c r="BI316" s="154">
        <f>IF(N316="nulová",J316,0)</f>
        <v>0</v>
      </c>
      <c r="BJ316" s="18" t="s">
        <v>90</v>
      </c>
      <c r="BK316" s="154">
        <f>ROUND(I316*H316,2)</f>
        <v>0</v>
      </c>
      <c r="BL316" s="18" t="s">
        <v>1634</v>
      </c>
      <c r="BM316" s="262" t="s">
        <v>2921</v>
      </c>
    </row>
    <row r="317" spans="1:65" s="2" customFormat="1" ht="33" customHeight="1">
      <c r="A317" s="41"/>
      <c r="B317" s="42"/>
      <c r="C317" s="250" t="s">
        <v>1328</v>
      </c>
      <c r="D317" s="250" t="s">
        <v>200</v>
      </c>
      <c r="E317" s="251" t="s">
        <v>2922</v>
      </c>
      <c r="F317" s="252" t="s">
        <v>2923</v>
      </c>
      <c r="G317" s="253" t="s">
        <v>363</v>
      </c>
      <c r="H317" s="254">
        <v>1</v>
      </c>
      <c r="I317" s="255"/>
      <c r="J317" s="256">
        <f>ROUND(I317*H317,2)</f>
        <v>0</v>
      </c>
      <c r="K317" s="257"/>
      <c r="L317" s="44"/>
      <c r="M317" s="258" t="s">
        <v>1</v>
      </c>
      <c r="N317" s="259" t="s">
        <v>47</v>
      </c>
      <c r="O317" s="94"/>
      <c r="P317" s="260">
        <f>O317*H317</f>
        <v>0</v>
      </c>
      <c r="Q317" s="260">
        <v>0.02524</v>
      </c>
      <c r="R317" s="260">
        <f>Q317*H317</f>
        <v>0.02524</v>
      </c>
      <c r="S317" s="260">
        <v>0</v>
      </c>
      <c r="T317" s="261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62" t="s">
        <v>1634</v>
      </c>
      <c r="AT317" s="262" t="s">
        <v>200</v>
      </c>
      <c r="AU317" s="262" t="s">
        <v>92</v>
      </c>
      <c r="AY317" s="18" t="s">
        <v>198</v>
      </c>
      <c r="BE317" s="154">
        <f>IF(N317="základní",J317,0)</f>
        <v>0</v>
      </c>
      <c r="BF317" s="154">
        <f>IF(N317="snížená",J317,0)</f>
        <v>0</v>
      </c>
      <c r="BG317" s="154">
        <f>IF(N317="zákl. přenesená",J317,0)</f>
        <v>0</v>
      </c>
      <c r="BH317" s="154">
        <f>IF(N317="sníž. přenesená",J317,0)</f>
        <v>0</v>
      </c>
      <c r="BI317" s="154">
        <f>IF(N317="nulová",J317,0)</f>
        <v>0</v>
      </c>
      <c r="BJ317" s="18" t="s">
        <v>90</v>
      </c>
      <c r="BK317" s="154">
        <f>ROUND(I317*H317,2)</f>
        <v>0</v>
      </c>
      <c r="BL317" s="18" t="s">
        <v>1634</v>
      </c>
      <c r="BM317" s="262" t="s">
        <v>2924</v>
      </c>
    </row>
    <row r="318" spans="1:65" s="2" customFormat="1" ht="37.8" customHeight="1">
      <c r="A318" s="41"/>
      <c r="B318" s="42"/>
      <c r="C318" s="250" t="s">
        <v>1332</v>
      </c>
      <c r="D318" s="250" t="s">
        <v>200</v>
      </c>
      <c r="E318" s="251" t="s">
        <v>2925</v>
      </c>
      <c r="F318" s="252" t="s">
        <v>2926</v>
      </c>
      <c r="G318" s="253" t="s">
        <v>219</v>
      </c>
      <c r="H318" s="254">
        <v>2</v>
      </c>
      <c r="I318" s="255"/>
      <c r="J318" s="256">
        <f>ROUND(I318*H318,2)</f>
        <v>0</v>
      </c>
      <c r="K318" s="257"/>
      <c r="L318" s="44"/>
      <c r="M318" s="258" t="s">
        <v>1</v>
      </c>
      <c r="N318" s="259" t="s">
        <v>47</v>
      </c>
      <c r="O318" s="94"/>
      <c r="P318" s="260">
        <f>O318*H318</f>
        <v>0</v>
      </c>
      <c r="Q318" s="260">
        <v>0</v>
      </c>
      <c r="R318" s="260">
        <f>Q318*H318</f>
        <v>0</v>
      </c>
      <c r="S318" s="260">
        <v>0.23</v>
      </c>
      <c r="T318" s="261">
        <f>S318*H318</f>
        <v>0.46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62" t="s">
        <v>1634</v>
      </c>
      <c r="AT318" s="262" t="s">
        <v>200</v>
      </c>
      <c r="AU318" s="262" t="s">
        <v>92</v>
      </c>
      <c r="AY318" s="18" t="s">
        <v>198</v>
      </c>
      <c r="BE318" s="154">
        <f>IF(N318="základní",J318,0)</f>
        <v>0</v>
      </c>
      <c r="BF318" s="154">
        <f>IF(N318="snížená",J318,0)</f>
        <v>0</v>
      </c>
      <c r="BG318" s="154">
        <f>IF(N318="zákl. přenesená",J318,0)</f>
        <v>0</v>
      </c>
      <c r="BH318" s="154">
        <f>IF(N318="sníž. přenesená",J318,0)</f>
        <v>0</v>
      </c>
      <c r="BI318" s="154">
        <f>IF(N318="nulová",J318,0)</f>
        <v>0</v>
      </c>
      <c r="BJ318" s="18" t="s">
        <v>90</v>
      </c>
      <c r="BK318" s="154">
        <f>ROUND(I318*H318,2)</f>
        <v>0</v>
      </c>
      <c r="BL318" s="18" t="s">
        <v>1634</v>
      </c>
      <c r="BM318" s="262" t="s">
        <v>2927</v>
      </c>
    </row>
    <row r="319" spans="1:65" s="2" customFormat="1" ht="33" customHeight="1">
      <c r="A319" s="41"/>
      <c r="B319" s="42"/>
      <c r="C319" s="250" t="s">
        <v>1337</v>
      </c>
      <c r="D319" s="250" t="s">
        <v>200</v>
      </c>
      <c r="E319" s="251" t="s">
        <v>2928</v>
      </c>
      <c r="F319" s="252" t="s">
        <v>2929</v>
      </c>
      <c r="G319" s="253" t="s">
        <v>363</v>
      </c>
      <c r="H319" s="254">
        <v>1</v>
      </c>
      <c r="I319" s="255"/>
      <c r="J319" s="256">
        <f>ROUND(I319*H319,2)</f>
        <v>0</v>
      </c>
      <c r="K319" s="257"/>
      <c r="L319" s="44"/>
      <c r="M319" s="258" t="s">
        <v>1</v>
      </c>
      <c r="N319" s="259" t="s">
        <v>47</v>
      </c>
      <c r="O319" s="94"/>
      <c r="P319" s="260">
        <f>O319*H319</f>
        <v>0</v>
      </c>
      <c r="Q319" s="260">
        <v>0</v>
      </c>
      <c r="R319" s="260">
        <f>Q319*H319</f>
        <v>0</v>
      </c>
      <c r="S319" s="260">
        <v>0.03</v>
      </c>
      <c r="T319" s="261">
        <f>S319*H319</f>
        <v>0.03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62" t="s">
        <v>1634</v>
      </c>
      <c r="AT319" s="262" t="s">
        <v>200</v>
      </c>
      <c r="AU319" s="262" t="s">
        <v>92</v>
      </c>
      <c r="AY319" s="18" t="s">
        <v>198</v>
      </c>
      <c r="BE319" s="154">
        <f>IF(N319="základní",J319,0)</f>
        <v>0</v>
      </c>
      <c r="BF319" s="154">
        <f>IF(N319="snížená",J319,0)</f>
        <v>0</v>
      </c>
      <c r="BG319" s="154">
        <f>IF(N319="zákl. přenesená",J319,0)</f>
        <v>0</v>
      </c>
      <c r="BH319" s="154">
        <f>IF(N319="sníž. přenesená",J319,0)</f>
        <v>0</v>
      </c>
      <c r="BI319" s="154">
        <f>IF(N319="nulová",J319,0)</f>
        <v>0</v>
      </c>
      <c r="BJ319" s="18" t="s">
        <v>90</v>
      </c>
      <c r="BK319" s="154">
        <f>ROUND(I319*H319,2)</f>
        <v>0</v>
      </c>
      <c r="BL319" s="18" t="s">
        <v>1634</v>
      </c>
      <c r="BM319" s="262" t="s">
        <v>2930</v>
      </c>
    </row>
    <row r="320" spans="1:65" s="2" customFormat="1" ht="16.5" customHeight="1">
      <c r="A320" s="41"/>
      <c r="B320" s="42"/>
      <c r="C320" s="250" t="s">
        <v>2931</v>
      </c>
      <c r="D320" s="250" t="s">
        <v>200</v>
      </c>
      <c r="E320" s="251" t="s">
        <v>2932</v>
      </c>
      <c r="F320" s="252" t="s">
        <v>2933</v>
      </c>
      <c r="G320" s="253" t="s">
        <v>2344</v>
      </c>
      <c r="H320" s="254">
        <v>1</v>
      </c>
      <c r="I320" s="255"/>
      <c r="J320" s="256">
        <f>ROUND(I320*H320,2)</f>
        <v>0</v>
      </c>
      <c r="K320" s="257"/>
      <c r="L320" s="44"/>
      <c r="M320" s="321" t="s">
        <v>1</v>
      </c>
      <c r="N320" s="322" t="s">
        <v>47</v>
      </c>
      <c r="O320" s="323"/>
      <c r="P320" s="324">
        <f>O320*H320</f>
        <v>0</v>
      </c>
      <c r="Q320" s="324">
        <v>0</v>
      </c>
      <c r="R320" s="324">
        <f>Q320*H320</f>
        <v>0</v>
      </c>
      <c r="S320" s="324">
        <v>0</v>
      </c>
      <c r="T320" s="3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62" t="s">
        <v>1634</v>
      </c>
      <c r="AT320" s="262" t="s">
        <v>200</v>
      </c>
      <c r="AU320" s="262" t="s">
        <v>92</v>
      </c>
      <c r="AY320" s="18" t="s">
        <v>198</v>
      </c>
      <c r="BE320" s="154">
        <f>IF(N320="základní",J320,0)</f>
        <v>0</v>
      </c>
      <c r="BF320" s="154">
        <f>IF(N320="snížená",J320,0)</f>
        <v>0</v>
      </c>
      <c r="BG320" s="154">
        <f>IF(N320="zákl. přenesená",J320,0)</f>
        <v>0</v>
      </c>
      <c r="BH320" s="154">
        <f>IF(N320="sníž. přenesená",J320,0)</f>
        <v>0</v>
      </c>
      <c r="BI320" s="154">
        <f>IF(N320="nulová",J320,0)</f>
        <v>0</v>
      </c>
      <c r="BJ320" s="18" t="s">
        <v>90</v>
      </c>
      <c r="BK320" s="154">
        <f>ROUND(I320*H320,2)</f>
        <v>0</v>
      </c>
      <c r="BL320" s="18" t="s">
        <v>1634</v>
      </c>
      <c r="BM320" s="262" t="s">
        <v>2934</v>
      </c>
    </row>
    <row r="321" spans="1:31" s="2" customFormat="1" ht="6.95" customHeight="1">
      <c r="A321" s="41"/>
      <c r="B321" s="69"/>
      <c r="C321" s="70"/>
      <c r="D321" s="70"/>
      <c r="E321" s="70"/>
      <c r="F321" s="70"/>
      <c r="G321" s="70"/>
      <c r="H321" s="70"/>
      <c r="I321" s="70"/>
      <c r="J321" s="70"/>
      <c r="K321" s="70"/>
      <c r="L321" s="44"/>
      <c r="M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</row>
  </sheetData>
  <sheetProtection password="CC35" sheet="1" objects="1" scenarios="1" formatColumns="0" formatRows="0" autoFilter="0"/>
  <autoFilter ref="C134:K32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Rakyta</dc:creator>
  <cp:keywords/>
  <dc:description/>
  <cp:lastModifiedBy>Vladimír Rakyta</cp:lastModifiedBy>
  <dcterms:created xsi:type="dcterms:W3CDTF">2024-02-20T15:05:45Z</dcterms:created>
  <dcterms:modified xsi:type="dcterms:W3CDTF">2024-02-20T15:06:04Z</dcterms:modified>
  <cp:category/>
  <cp:version/>
  <cp:contentType/>
  <cp:contentStatus/>
</cp:coreProperties>
</file>