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1280" yWindow="1030" windowWidth="36790" windowHeight="19040" activeTab="4"/>
  </bookViews>
  <sheets>
    <sheet name="Rekapitulace stavby" sheetId="1" r:id="rId1"/>
    <sheet name="1 - Stavební část" sheetId="2" r:id="rId2"/>
    <sheet name="2 - Přeložka plynovodu" sheetId="3" r:id="rId3"/>
    <sheet name="3 - Elektro" sheetId="4" r:id="rId4"/>
    <sheet name="VRN - Ostatní a vedlejší ..." sheetId="5" r:id="rId5"/>
    <sheet name="Pokyny pro vyplnění" sheetId="6" r:id="rId6"/>
  </sheets>
  <definedNames>
    <definedName name="_xlnm._FilterDatabase" localSheetId="1" hidden="1">'1 - Stavební část'!$C$100:$K$306</definedName>
    <definedName name="_xlnm._FilterDatabase" localSheetId="2" hidden="1">'2 - Přeložka plynovodu'!$C$80:$K$85</definedName>
    <definedName name="_xlnm._FilterDatabase" localSheetId="3" hidden="1">'3 - Elektro'!$C$80:$K$86</definedName>
    <definedName name="_xlnm._FilterDatabase" localSheetId="4" hidden="1">'VRN - Ostatní a vedlejší ...'!$C$79:$K$91</definedName>
    <definedName name="_xlnm.Print_Area" localSheetId="1">'1 - Stavební část'!$C$4:$J$39,'1 - Stavební část'!$C$45:$J$82,'1 - Stavební část'!$C$88:$K$306</definedName>
    <definedName name="_xlnm.Print_Area" localSheetId="2">'2 - Přeložka plynovodu'!$C$4:$J$39,'2 - Přeložka plynovodu'!$C$45:$J$62,'2 - Přeložka plynovodu'!$C$68:$K$85</definedName>
    <definedName name="_xlnm.Print_Area" localSheetId="3">'3 - Elektro'!$C$4:$J$39,'3 - Elektro'!$C$45:$J$62,'3 - Elektro'!$C$68:$K$86</definedName>
    <definedName name="_xlnm.Print_Area" localSheetId="5">'Pokyny pro vyplnění'!$B$2:$K$71,'Pokyny pro vyplnění'!$B$74:$K$118,'Pokyny pro vyplnění'!$B$121:$K$161,'Pokyny pro vyplnění'!$B$164:$K$218</definedName>
    <definedName name="_xlnm.Print_Area" localSheetId="0">'Rekapitulace stavby'!$D$4:$AO$36,'Rekapitulace stavby'!$C$42:$AQ$59</definedName>
    <definedName name="_xlnm.Print_Area" localSheetId="4">'VRN - Ostatní a vedlejší ...'!$C$4:$J$39,'VRN - Ostatní a vedlejší ...'!$C$45:$J$61,'VRN - Ostatní a vedlejší ...'!$C$67:$K$91</definedName>
    <definedName name="_xlnm.Print_Titles" localSheetId="0">'Rekapitulace stavby'!$52:$52</definedName>
    <definedName name="_xlnm.Print_Titles" localSheetId="1">'1 - Stavební část'!$100:$100</definedName>
    <definedName name="_xlnm.Print_Titles" localSheetId="2">'2 - Přeložka plynovodu'!$80:$80</definedName>
    <definedName name="_xlnm.Print_Titles" localSheetId="3">'3 - Elektro'!$80:$80</definedName>
    <definedName name="_xlnm.Print_Titles" localSheetId="4">'VRN - Ostatní a vedlejší ...'!$79:$79</definedName>
  </definedNames>
  <calcPr calcId="191029"/>
</workbook>
</file>

<file path=xl/sharedStrings.xml><?xml version="1.0" encoding="utf-8"?>
<sst xmlns="http://schemas.openxmlformats.org/spreadsheetml/2006/main" count="3343" uniqueCount="813">
  <si>
    <t>Export Komplet</t>
  </si>
  <si>
    <t>VZ</t>
  </si>
  <si>
    <t>2.0</t>
  </si>
  <si>
    <t/>
  </si>
  <si>
    <t>False</t>
  </si>
  <si>
    <t>{efdcc3a3-7248-4ae8-b6f3-3e5faf4dfa87}</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</si>
  <si>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</si>
  <si>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</si>
  <si>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</si>
  <si>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</si>
  <si>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</si>
  <si>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</si>
  <si>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</si>
  <si>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</si>
  <si>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</si>
  <si>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</si>
  <si>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</si>
  <si>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</si>
  <si>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Nemocnice K.Vary, řešení nového vstupu pavilonu N</t>
  </si>
  <si>
    <t>KSO:</t>
  </si>
  <si>
    <t>CC-CZ:</t>
  </si>
  <si>
    <t>Místo:</t>
  </si>
  <si>
    <t xml:space="preserve"> </t>
  </si>
  <si>
    <t>Datum:</t>
  </si>
  <si>
    <t>26. 9. 2023</t>
  </si>
  <si>
    <t>Zadavatel:</t>
  </si>
  <si>
    <t>IČ:</t>
  </si>
  <si>
    <t>Karlovarská krajská nemocnice a.s.</t>
  </si>
  <si>
    <t>DIČ:</t>
  </si>
  <si>
    <t>Uchazeč:</t>
  </si>
  <si>
    <t>Vyplň údaj</t>
  </si>
  <si>
    <t>Projektant:</t>
  </si>
  <si>
    <t>ard architects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</si>
  <si>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</si>
  <si>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</si>
  <si>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</si>
  <si>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</si>
  <si>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</si>
  <si>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</si>
  <si>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</si>
  <si>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</si>
  <si>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</si>
  <si>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</si>
  <si>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</si>
  <si>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</si>
  <si>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</si>
  <si>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</si>
  <si>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</si>
  <si>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</si>
  <si>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</si>
  <si>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</si>
  <si>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</si>
  <si>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</si>
  <si>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</si>
  <si>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</si>
  <si>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</si>
  <si>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</si>
  <si>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</si>
  <si>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</si>
  <si>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</si>
  <si>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</si>
  <si>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</si>
  <si>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</si>
  <si>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</si>
  <si>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</si>
  <si>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</si>
  <si>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</si>
  <si>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</si>
  <si>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</si>
  <si>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</si>
  <si>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</si>
  <si>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</si>
  <si>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</si>
  <si>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</si>
  <si>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</si>
  <si>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</si>
  <si>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Stavební část</t>
  </si>
  <si>
    <t>STA</t>
  </si>
  <si>
    <t>{71c09ba4-c46a-4eea-a2b4-209440ff7e68}</t>
  </si>
  <si>
    <t>2</t>
  </si>
  <si>
    <t>Přeložka plynovodu</t>
  </si>
  <si>
    <t>{a70955eb-c196-458b-9d1d-73349af68678}</t>
  </si>
  <si>
    <t>3</t>
  </si>
  <si>
    <t>Elektro</t>
  </si>
  <si>
    <t>{b11b2610-48b2-4215-bb99-d74ce6998f4f}</t>
  </si>
  <si>
    <t>VRN</t>
  </si>
  <si>
    <t>Ostatní a vedlejší náklady</t>
  </si>
  <si>
    <t>{4ce6dcb2-f3fc-40c8-9568-7970f974d07d}</t>
  </si>
  <si>
    <t>KRYCÍ LIST SOUPISU PRACÍ</t>
  </si>
  <si>
    <t>Objekt:</t>
  </si>
  <si>
    <t>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</si>
  <si>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</si>
  <si>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</si>
  <si>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</si>
  <si>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</si>
  <si>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</si>
  <si>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</si>
  <si>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</si>
  <si>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</si>
  <si>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</si>
  <si>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</si>
  <si>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</si>
  <si>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62 - Úprava povrchů vnějších</t>
  </si>
  <si>
    <t xml:space="preserve">    9 - Ostatní konstrukce a práce, bourání</t>
  </si>
  <si>
    <t xml:space="preserve">      91 - Doplňující konstrukce a práce pozemních komunikací, letišť a ploch</t>
  </si>
  <si>
    <t xml:space="preserve">      94 - Lešení a stavební výtahy</t>
  </si>
  <si>
    <t xml:space="preserve">      98 - Demolice a sanace</t>
  </si>
  <si>
    <t xml:space="preserve">    997 - Přesun sutě</t>
  </si>
  <si>
    <t xml:space="preserve">    998 - Přesun hmot</t>
  </si>
  <si>
    <t>PSV - Práce a dodávky PSV</t>
  </si>
  <si>
    <t xml:space="preserve">    712 - Povlakové krytiny</t>
  </si>
  <si>
    <t xml:space="preserve">    762 - Konstrukce tesařské</t>
  </si>
  <si>
    <t xml:space="preserve">    764 - Konstrukce klempířské</t>
  </si>
  <si>
    <t xml:space="preserve">    767 - Konstrukce zámečnické</t>
  </si>
  <si>
    <t xml:space="preserve">    783 - Dokončovací práce - nátěry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</si>
  <si>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</si>
  <si>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</si>
  <si>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</si>
  <si>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</si>
  <si>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</si>
  <si>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</si>
  <si>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</si>
  <si>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</si>
  <si>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</si>
  <si>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</si>
  <si>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</si>
  <si>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</si>
  <si>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</si>
  <si>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</si>
  <si>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</si>
  <si>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</si>
  <si>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</si>
  <si>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</si>
  <si>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</si>
  <si>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</si>
  <si>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</si>
  <si>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</si>
  <si>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</si>
  <si>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2023 02</t>
  </si>
  <si>
    <t>4</t>
  </si>
  <si>
    <t>-576906962</t>
  </si>
  <si>
    <t>Online PSC</t>
  </si>
  <si>
    <t>https://podminky.urs.cz/item/CS_URS_2023_02/113106123</t>
  </si>
  <si>
    <t>VV</t>
  </si>
  <si>
    <t>13,5+3,5+5,0</t>
  </si>
  <si>
    <t>113204111</t>
  </si>
  <si>
    <t>Vytrhání obrub s vybouráním lože, s přemístěním hmot na skládku na vzdálenost do 3 m nebo s naložením na dopravní prostředek záhonových</t>
  </si>
  <si>
    <t>m</t>
  </si>
  <si>
    <t>-572217124</t>
  </si>
  <si>
    <t>https://podminky.urs.cz/item/CS_URS_2023_02/113204111</t>
  </si>
  <si>
    <t>9,5+3,0+8,5+3,0+3,0</t>
  </si>
  <si>
    <t>122251101</t>
  </si>
  <si>
    <t>Odkopávky a prokopávky nezapažené strojně v hornině třídy těžitelnosti I skupiny 3 do 20 m3</t>
  </si>
  <si>
    <t>m3</t>
  </si>
  <si>
    <t>-634801924</t>
  </si>
  <si>
    <t>https://podminky.urs.cz/item/CS_URS_2023_02/122251101</t>
  </si>
  <si>
    <t>zpevněné plochy</t>
  </si>
  <si>
    <t>44,0*(0,06+0,04+0,15)</t>
  </si>
  <si>
    <t>131251102</t>
  </si>
  <si>
    <t>Hloubení nezapažených jam a zářezů strojně s urovnáním dna do předepsaného profilu a spádu v hornině třídy těžitelnosti I skupiny 3 přes 20 do 50 m3</t>
  </si>
  <si>
    <t>520048881</t>
  </si>
  <si>
    <t>https://podminky.urs.cz/item/CS_URS_2023_02/131251102</t>
  </si>
  <si>
    <t>3,8*12,5</t>
  </si>
  <si>
    <t>5</t>
  </si>
  <si>
    <t>162251102</t>
  </si>
  <si>
    <t>Vodorovné přemístění výkopku nebo sypaniny po suchu na obvyklém dopravním prostředku, bez naložení výkopku, avšak se složením bez rozhrnutí z horniny třídy těžitelnosti I skupiny 1 až 3 na vzdálenost přes 20 do 50 m</t>
  </si>
  <si>
    <t>-1258178050</t>
  </si>
  <si>
    <t>https://podminky.urs.cz/item/CS_URS_2023_02/162251102</t>
  </si>
  <si>
    <t>zásyp na deponii a zpět</t>
  </si>
  <si>
    <t>42,012*2</t>
  </si>
  <si>
    <t>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</si>
  <si>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</si>
  <si>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</si>
  <si>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-232566070</t>
  </si>
  <si>
    <t>https://podminky.urs.cz/item/CS_URS_2023_02/162751117</t>
  </si>
  <si>
    <t>výkop- zásyp</t>
  </si>
  <si>
    <t>47,5+11,0-42,012</t>
  </si>
  <si>
    <t>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</si>
  <si>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</si>
  <si>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</si>
  <si>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-320536452</t>
  </si>
  <si>
    <t>https://podminky.urs.cz/item/CS_URS_2023_02/162751119</t>
  </si>
  <si>
    <t>16,488*5 'Přepočtené koeficientem množství</t>
  </si>
  <si>
    <t>8</t>
  </si>
  <si>
    <t>167151101</t>
  </si>
  <si>
    <t>Nakládání, skládání a překládání neulehlého výkopku nebo sypaniny strojně nakládání, množství do 100 m3, z horniny třídy těžitelnosti I, skupiny 1 až 3</t>
  </si>
  <si>
    <t>437279932</t>
  </si>
  <si>
    <t>https://podminky.urs.cz/item/CS_URS_2023_02/167151101</t>
  </si>
  <si>
    <t>zásyp z deponie</t>
  </si>
  <si>
    <t>42,012</t>
  </si>
  <si>
    <t>9</t>
  </si>
  <si>
    <t>171201231</t>
  </si>
  <si>
    <t>Poplatek za uložení stavebního odpadu na recyklační skládce (skládkovné) zeminy a kamení zatříděného do Katalogu odpadů pod kódem 17 05 04</t>
  </si>
  <si>
    <t>t</t>
  </si>
  <si>
    <t>1880569572</t>
  </si>
  <si>
    <t>https://podminky.urs.cz/item/CS_URS_2023_02/171201231</t>
  </si>
  <si>
    <t>16,488*2 'Přepočtené koeficientem množství</t>
  </si>
  <si>
    <t>10</t>
  </si>
  <si>
    <t>171251201</t>
  </si>
  <si>
    <t>Uložení sypaniny na skládky nebo meziskládky bez hutnění s upravením uložené sypaniny do předepsaného tvaru</t>
  </si>
  <si>
    <t>1367780705</t>
  </si>
  <si>
    <t>https://podminky.urs.cz/item/CS_URS_2023_02/171251201</t>
  </si>
  <si>
    <t>11</t>
  </si>
  <si>
    <t>174151101</t>
  </si>
  <si>
    <t>Zásyp sypaninou z jakékoliv horniny strojně s uložením výkopku ve vrstvách se zhutněním jam, šachet, rýh nebo kolem objektů v těchto vykopávkách</t>
  </si>
  <si>
    <t>1449933381</t>
  </si>
  <si>
    <t>https://podminky.urs.cz/item/CS_URS_2023_02/174151101</t>
  </si>
  <si>
    <t>výkop</t>
  </si>
  <si>
    <t>47,5</t>
  </si>
  <si>
    <t>-(podsyp+podkladní beton+ lité pasy)</t>
  </si>
  <si>
    <t>-(0,806+0,403+3,08)</t>
  </si>
  <si>
    <t>-šalovací tvárnice</t>
  </si>
  <si>
    <t>-(1,75+1,75+1,75)*0,7*0,25</t>
  </si>
  <si>
    <t>-(0,4+0,4+0,4+0,4)*0,7*0,25</t>
  </si>
  <si>
    <t>Součet</t>
  </si>
  <si>
    <t>12</t>
  </si>
  <si>
    <t>181351003</t>
  </si>
  <si>
    <t>Rozprostření a urovnání ornice v rovině nebo ve svahu sklonu do 1:5 strojně při souvislé ploše do 100 m2, tl. vrstvy do 200 mm</t>
  </si>
  <si>
    <t>381651452</t>
  </si>
  <si>
    <t>https://podminky.urs.cz/item/CS_URS_2023_02/181351003</t>
  </si>
  <si>
    <t>13</t>
  </si>
  <si>
    <t>M</t>
  </si>
  <si>
    <t>10364101</t>
  </si>
  <si>
    <t>zemina pro terénní úpravy - ornice</t>
  </si>
  <si>
    <t>1213427977</t>
  </si>
  <si>
    <t>37,0*0,15</t>
  </si>
  <si>
    <t>5,55*2 'Přepočtené koeficientem množství</t>
  </si>
  <si>
    <t>14</t>
  </si>
  <si>
    <t>181411131</t>
  </si>
  <si>
    <t>Založení trávníku na půdě předem připravené plochy do 1000 m2 výsevem včetně utažení parkového v rovině nebo na svahu do 1:5</t>
  </si>
  <si>
    <t>-604636697</t>
  </si>
  <si>
    <t>https://podminky.urs.cz/item/CS_URS_2023_02/181411131</t>
  </si>
  <si>
    <t>7,0+24,0+6,0</t>
  </si>
  <si>
    <t>00572410</t>
  </si>
  <si>
    <t>osivo směs travní parková</t>
  </si>
  <si>
    <t>kg</t>
  </si>
  <si>
    <t>-912017814</t>
  </si>
  <si>
    <t>37*0,02 'Přepočtené koeficientem množství</t>
  </si>
  <si>
    <t>16</t>
  </si>
  <si>
    <t>181951112</t>
  </si>
  <si>
    <t>Úprava pláně vyrovnáním výškových rozdílů strojně v hornině třídy těžitelnosti I, skupiny 1 až 3 se zhutněním</t>
  </si>
  <si>
    <t>-1536174053</t>
  </si>
  <si>
    <t>https://podminky.urs.cz/item/CS_URS_2023_02/181951112</t>
  </si>
  <si>
    <t>dlažba</t>
  </si>
  <si>
    <t>44,0</t>
  </si>
  <si>
    <t>Zakládání</t>
  </si>
  <si>
    <t>17</t>
  </si>
  <si>
    <t>271542211</t>
  </si>
  <si>
    <t>Podsyp pod základové konstrukce se zhutněním a urovnáním povrchu ze štěrkodrtě netříděné</t>
  </si>
  <si>
    <t>823872439</t>
  </si>
  <si>
    <t>https://podminky.urs.cz/item/CS_URS_2023_02/271542211</t>
  </si>
  <si>
    <t>(2,15+2,15+2,15+2,15+2,15)*0,75*0,1</t>
  </si>
  <si>
    <t>18</t>
  </si>
  <si>
    <t>274313511</t>
  </si>
  <si>
    <t>Základy z betonu prostého pasy betonu kamenem neprokládaného tř. C 12/15</t>
  </si>
  <si>
    <t>-129101892</t>
  </si>
  <si>
    <t>https://podminky.urs.cz/item/CS_URS_2023_02/274313511</t>
  </si>
  <si>
    <t>(2,15+2,15+2,15+2,15+2,15)*0,75*0,05</t>
  </si>
  <si>
    <t>19</t>
  </si>
  <si>
    <t>274321411</t>
  </si>
  <si>
    <t>Základy z betonu železového (bez výztuže) pasy z betonu bez zvláštních nároků na prostředí tř. C 20/25</t>
  </si>
  <si>
    <t>-646978830</t>
  </si>
  <si>
    <t>https://podminky.urs.cz/item/CS_URS_2023_02/274321411</t>
  </si>
  <si>
    <t>(2,15+2,15+2,15+2,15+2,15)*0,75*0,35</t>
  </si>
  <si>
    <t>(2,15+2,15)*0,2*0,3</t>
  </si>
  <si>
    <t>20</t>
  </si>
  <si>
    <t>274351121</t>
  </si>
  <si>
    <t>Bednění základů pasů rovné zřízení</t>
  </si>
  <si>
    <t>-674493238</t>
  </si>
  <si>
    <t>https://podminky.urs.cz/item/CS_URS_2023_02/274351121</t>
  </si>
  <si>
    <t>(2,15+0,75+0,75+2,15+0,75+0,75+2,15+0,75+0,75+2,15+0,75+0,75+2,15+0,75+0,75)*0,35*1,05</t>
  </si>
  <si>
    <t>(2,15+2,15+0,75+0,75)*0,3*1,05</t>
  </si>
  <si>
    <t>274351122</t>
  </si>
  <si>
    <t>Bednění základů pasů rovné odstranění</t>
  </si>
  <si>
    <t>-1853321631</t>
  </si>
  <si>
    <t>https://podminky.urs.cz/item/CS_URS_2023_02/274351122</t>
  </si>
  <si>
    <t>22</t>
  </si>
  <si>
    <t>K012</t>
  </si>
  <si>
    <t>Příplatek za bednění drážky v základovém pasu pro uložení schodiště</t>
  </si>
  <si>
    <t>kpl</t>
  </si>
  <si>
    <t>25067070</t>
  </si>
  <si>
    <t>23</t>
  </si>
  <si>
    <t>279113143</t>
  </si>
  <si>
    <t>Základové zdi z tvárnic ztraceného bednění včetně výplně z betonu bez zvláštních nároků na vliv prostředí třídy C 20/25, tloušťky zdiva přes 200 do 250 mm</t>
  </si>
  <si>
    <t>-58991198</t>
  </si>
  <si>
    <t>https://podminky.urs.cz/item/CS_URS_2023_02/279113143</t>
  </si>
  <si>
    <t>(1,75+1,75+1,75)*2,25</t>
  </si>
  <si>
    <t>(1,75)*2,0</t>
  </si>
  <si>
    <t>(0,4+0,4+0,4+0,4)*0,75</t>
  </si>
  <si>
    <t>24</t>
  </si>
  <si>
    <t>279361821</t>
  </si>
  <si>
    <t>Výztuž základových zdí nosných svislých nebo odkloněných od svislice, rovinných nebo oblých, deskových nebo žebrových, včetně výztuže jejich žeber z betonářské oceli 10 505 (R) nebo BSt 500</t>
  </si>
  <si>
    <t>280534371</t>
  </si>
  <si>
    <t>https://podminky.urs.cz/item/CS_URS_2023_02/279361821</t>
  </si>
  <si>
    <t>0,415</t>
  </si>
  <si>
    <t>25</t>
  </si>
  <si>
    <t>K010</t>
  </si>
  <si>
    <t>D+M prefa základový práh ozn. ZP1- podrobný popis viz. PD</t>
  </si>
  <si>
    <t>kus</t>
  </si>
  <si>
    <t>-2132863007</t>
  </si>
  <si>
    <t>26</t>
  </si>
  <si>
    <t>K013</t>
  </si>
  <si>
    <t>D+M zabetonování paty schodiště</t>
  </si>
  <si>
    <t>-1818843324</t>
  </si>
  <si>
    <t>2,15*0,3*0,05*2</t>
  </si>
  <si>
    <t>2,15*0,25*0,03</t>
  </si>
  <si>
    <t>Svislé a kompletní konstrukce</t>
  </si>
  <si>
    <t>27</t>
  </si>
  <si>
    <t>33717x</t>
  </si>
  <si>
    <t>Montáž nosné ocelové konstrukce</t>
  </si>
  <si>
    <t>527439119</t>
  </si>
  <si>
    <t>28</t>
  </si>
  <si>
    <t>M001</t>
  </si>
  <si>
    <t>IPE 300 vč. svařování a povrchové úpravy</t>
  </si>
  <si>
    <t>518646693</t>
  </si>
  <si>
    <t>0,595*1,08 'Přepočtené koeficientem množství</t>
  </si>
  <si>
    <t>29</t>
  </si>
  <si>
    <t>M002</t>
  </si>
  <si>
    <t>IPE 140 vč. svařování a povrchové úpravy</t>
  </si>
  <si>
    <t>-1307437002</t>
  </si>
  <si>
    <t>0,184*1,08 'Přepočtené koeficientem množství</t>
  </si>
  <si>
    <t>30</t>
  </si>
  <si>
    <t>M003</t>
  </si>
  <si>
    <t>pl. 8 vč. svařování a povrchové úpravy</t>
  </si>
  <si>
    <t>1361227925</t>
  </si>
  <si>
    <t>0,012*1,08 'Přepočtené koeficientem množství</t>
  </si>
  <si>
    <t>31</t>
  </si>
  <si>
    <t>M004</t>
  </si>
  <si>
    <t>pl. 6 vč. svařování a povrchové úpravy</t>
  </si>
  <si>
    <t>-1819779951</t>
  </si>
  <si>
    <t>0,003*1,08 'Přepočtené koeficientem množství</t>
  </si>
  <si>
    <t>32</t>
  </si>
  <si>
    <t>-885055282</t>
  </si>
  <si>
    <t>0,005*1,08 'Přepočtené koeficientem množství</t>
  </si>
  <si>
    <t>33</t>
  </si>
  <si>
    <t>-1573516233</t>
  </si>
  <si>
    <t>34</t>
  </si>
  <si>
    <t>M005</t>
  </si>
  <si>
    <t>ocel 20x3 vč. svařování a povrchové úpravy</t>
  </si>
  <si>
    <t>-1565923985</t>
  </si>
  <si>
    <t>0,007*1,08 'Přepočtené koeficientem množství</t>
  </si>
  <si>
    <t>35</t>
  </si>
  <si>
    <t>M006</t>
  </si>
  <si>
    <t>L50x50x5 vč. svařování a povrchové úpravy</t>
  </si>
  <si>
    <t>-2130392928</t>
  </si>
  <si>
    <t>0,027*1,08 'Přepočtené koeficientem množství</t>
  </si>
  <si>
    <t>36</t>
  </si>
  <si>
    <t>-1272050391</t>
  </si>
  <si>
    <t>37</t>
  </si>
  <si>
    <t>K011</t>
  </si>
  <si>
    <t>Příplatek za kotvení sloupů do základové kce</t>
  </si>
  <si>
    <t>-1698541240</t>
  </si>
  <si>
    <t>Vodorovné konstrukce</t>
  </si>
  <si>
    <t>38</t>
  </si>
  <si>
    <t>K007</t>
  </si>
  <si>
    <t>D+M prefa schodišťový panel ozn. P1 (protiskluzový povrch)- podrobný popis viz. PD</t>
  </si>
  <si>
    <t>53773948</t>
  </si>
  <si>
    <t>39</t>
  </si>
  <si>
    <t>K008</t>
  </si>
  <si>
    <t>D+M prefa stropní panel ozn. P2 (protiskluzový povrch)- podrobný popis viz. PD</t>
  </si>
  <si>
    <t>-1329055397</t>
  </si>
  <si>
    <t>40</t>
  </si>
  <si>
    <t>K009</t>
  </si>
  <si>
    <t>D+M prefa stropní panel ozn. P3 (protiskluzový povrch)- podrobný popis viz. PD</t>
  </si>
  <si>
    <t>466935237</t>
  </si>
  <si>
    <t>41</t>
  </si>
  <si>
    <t>K0091</t>
  </si>
  <si>
    <t>D+M prefa stropní panel ozn. P4 (protiskluzový povrch)- podrobný popis viz. PD</t>
  </si>
  <si>
    <t>778984820</t>
  </si>
  <si>
    <t>42</t>
  </si>
  <si>
    <t>K014</t>
  </si>
  <si>
    <t>Příplatek za kotvení prefabrikátů</t>
  </si>
  <si>
    <t>-2033564716</t>
  </si>
  <si>
    <t>Komunikace pozemní</t>
  </si>
  <si>
    <t>43</t>
  </si>
  <si>
    <t>564750001</t>
  </si>
  <si>
    <t>Podklad nebo kryt z kameniva hrubého drceného vel. 8-16 mm s rozprostřením a zhutněním plochy jednotlivě do 100 m2, po zhutnění tl. 150 mm</t>
  </si>
  <si>
    <t>-294374228</t>
  </si>
  <si>
    <t>https://podminky.urs.cz/item/CS_URS_2023_02/564750001</t>
  </si>
  <si>
    <t>44</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</si>
  <si>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</si>
  <si>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</si>
  <si>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-1453798337</t>
  </si>
  <si>
    <t>https://podminky.urs.cz/item/CS_URS_2023_02/596211110</t>
  </si>
  <si>
    <t>45</t>
  </si>
  <si>
    <t>59245018</t>
  </si>
  <si>
    <t>dlažba tvar obdélník betonová 200x100x60mm přírodní</t>
  </si>
  <si>
    <t>-1633662847</t>
  </si>
  <si>
    <t>44*1,03 'Přepočtené koeficientem množství</t>
  </si>
  <si>
    <t>Úpravy povrchů, podlahy a osazování výplní</t>
  </si>
  <si>
    <t>62</t>
  </si>
  <si>
    <t>Úprava povrchů vnějších</t>
  </si>
  <si>
    <t>46</t>
  </si>
  <si>
    <t>K021</t>
  </si>
  <si>
    <t>D+M doplnění fasádní bosáže</t>
  </si>
  <si>
    <t>829757423</t>
  </si>
  <si>
    <t>47</t>
  </si>
  <si>
    <t>K022</t>
  </si>
  <si>
    <t>D+M doplnění fasádní římsy</t>
  </si>
  <si>
    <t>1796219761</t>
  </si>
  <si>
    <t>Ostatní konstrukce a práce, bourání</t>
  </si>
  <si>
    <t>91</t>
  </si>
  <si>
    <t>Doplňující konstrukce a práce pozemních komunikací, letišť a ploch</t>
  </si>
  <si>
    <t>48</t>
  </si>
  <si>
    <t>916331112</t>
  </si>
  <si>
    <t>Osazení zahradního obrubníku betonového s ložem tl. od 50 do 100 mm z betonu prostého tř. C 12/15 s boční opěrou z betonu prostého tř. C 12/15</t>
  </si>
  <si>
    <t>-257549847</t>
  </si>
  <si>
    <t>https://podminky.urs.cz/item/CS_URS_2023_02/916331112</t>
  </si>
  <si>
    <t>55,0-(1,6+1,2+1,6)</t>
  </si>
  <si>
    <t>49</t>
  </si>
  <si>
    <t>59217001</t>
  </si>
  <si>
    <t>obrubník betonový zahradní 1000x50x250mm</t>
  </si>
  <si>
    <t>-1309650434</t>
  </si>
  <si>
    <t>94</t>
  </si>
  <si>
    <t>Lešení a stavební výtahy</t>
  </si>
  <si>
    <t>50</t>
  </si>
  <si>
    <t>949101111</t>
  </si>
  <si>
    <t>Lešení pomocné pracovní pro objekty pozemních staveb pro zatížení do 150 kg/m2, o výšce lešeňové podlahy do 1,9 m</t>
  </si>
  <si>
    <t>-1737608800</t>
  </si>
  <si>
    <t>https://podminky.urs.cz/item/CS_URS_2023_02/949101111</t>
  </si>
  <si>
    <t>25,5</t>
  </si>
  <si>
    <t>98</t>
  </si>
  <si>
    <t>Demolice a sanace</t>
  </si>
  <si>
    <t>51</t>
  </si>
  <si>
    <t>981011313</t>
  </si>
  <si>
    <t>Demolice budov postupným rozebíráním z cihel, kamene, smíšeného nebo hrázděného zdiva, tvárnic na maltu vápennou nebo vápenocementovou s podílem konstrukcí přes 15 do 20 %</t>
  </si>
  <si>
    <t>161691411</t>
  </si>
  <si>
    <t>https://podminky.urs.cz/item/CS_URS_2023_02/981011313</t>
  </si>
  <si>
    <t>18,5*5,0</t>
  </si>
  <si>
    <t>4,0*2,0</t>
  </si>
  <si>
    <t>52</t>
  </si>
  <si>
    <t>981513114</t>
  </si>
  <si>
    <t>Demolice konstrukcí objektů těžkými mechanizačními prostředky konstrukcí ze železobetonu</t>
  </si>
  <si>
    <t>1249072853</t>
  </si>
  <si>
    <t>https://podminky.urs.cz/item/CS_URS_2023_02/981513114</t>
  </si>
  <si>
    <t>patky odhad</t>
  </si>
  <si>
    <t>1,0*1,0*1,2*4</t>
  </si>
  <si>
    <t>997</t>
  </si>
  <si>
    <t>Přesun sutě</t>
  </si>
  <si>
    <t>53</t>
  </si>
  <si>
    <t>997013111</t>
  </si>
  <si>
    <t>Vnitrostaveništní doprava suti a vybouraných hmot vodorovně do 50 m svisle s použitím mechanizace pro budovy a haly výšky do 6 m</t>
  </si>
  <si>
    <t>1859619076</t>
  </si>
  <si>
    <t>https://podminky.urs.cz/item/CS_URS_2023_02/997013111</t>
  </si>
  <si>
    <t>54</t>
  </si>
  <si>
    <t>997013501</t>
  </si>
  <si>
    <t>Odvoz suti a vybouraných hmot na skládku nebo meziskládku se složením, na vzdálenost do 1 km</t>
  </si>
  <si>
    <t>686107707</t>
  </si>
  <si>
    <t>https://podminky.urs.cz/item/CS_URS_2023_02/997013501</t>
  </si>
  <si>
    <t>55</t>
  </si>
  <si>
    <t>997013509</t>
  </si>
  <si>
    <t>Odvoz suti a vybouraných hmot na skládku nebo meziskládku se složením, na vzdálenost Příplatek k ceně za každý další i započatý 1 km přes 1 km</t>
  </si>
  <si>
    <t>1849447590</t>
  </si>
  <si>
    <t>https://podminky.urs.cz/item/CS_URS_2023_02/997013509</t>
  </si>
  <si>
    <t>53,543*15 'Přepočtené koeficientem množství</t>
  </si>
  <si>
    <t>56</t>
  </si>
  <si>
    <t>997013631</t>
  </si>
  <si>
    <t>Poplatek za uložení stavebního odpadu na skládce (skládkovné) směsného stavebního a demoličního zatříděného do Katalogu odpadů pod kódem 17 09 04</t>
  </si>
  <si>
    <t>1505959592</t>
  </si>
  <si>
    <t>https://podminky.urs.cz/item/CS_URS_2023_02/997013631</t>
  </si>
  <si>
    <t>998</t>
  </si>
  <si>
    <t>Přesun hmot</t>
  </si>
  <si>
    <t>57</t>
  </si>
  <si>
    <t>998014211</t>
  </si>
  <si>
    <t>Přesun hmot pro budovy a haly občanské výstavby, bydlení, výrobu a služby s nosnou svislou konstrukcí montovanou z dílců kovových vodorovná dopravní vzdálenost do 100 m, pro budovy a haly jednopodlažní</t>
  </si>
  <si>
    <t>-1433329495</t>
  </si>
  <si>
    <t>https://podminky.urs.cz/item/CS_URS_2023_02/998014211</t>
  </si>
  <si>
    <t>PSV</t>
  </si>
  <si>
    <t>Práce a dodávky PSV</t>
  </si>
  <si>
    <t>712</t>
  </si>
  <si>
    <t>Povlakové krytiny</t>
  </si>
  <si>
    <t>58</t>
  </si>
  <si>
    <t>712363411</t>
  </si>
  <si>
    <t>Provedení povlakové krytiny střech plochých do 10° s mechanicky kotvenou izolací včetně položení fólie a horkovzdušného svaření tl. tepelné izolace do 100 mm budovy výšky do 18 m, kotvené do trapézového plechu nebo do dřeva vnitřní pole</t>
  </si>
  <si>
    <t>530848673</t>
  </si>
  <si>
    <t>https://podminky.urs.cz/item/CS_URS_2023_02/712363411</t>
  </si>
  <si>
    <t>59</t>
  </si>
  <si>
    <t>28322000</t>
  </si>
  <si>
    <t>fólie hydroizolační střešní mPVC mechanicky kotvená šedá tl 2,0mm</t>
  </si>
  <si>
    <t>-6135192</t>
  </si>
  <si>
    <t>25,5*1,1655 'Přepočtené koeficientem množství</t>
  </si>
  <si>
    <t>60</t>
  </si>
  <si>
    <t>712391171</t>
  </si>
  <si>
    <t>Provedení povlakové krytiny střech plochých do 10° -ostatní práce provedení vrstvy textilní podkladní</t>
  </si>
  <si>
    <t>-1666760834</t>
  </si>
  <si>
    <t>https://podminky.urs.cz/item/CS_URS_2023_02/712391171</t>
  </si>
  <si>
    <t>61</t>
  </si>
  <si>
    <t>FTR.32100825</t>
  </si>
  <si>
    <t>skleněné rouno 120g/m2</t>
  </si>
  <si>
    <t>1016720270</t>
  </si>
  <si>
    <t>25,5*1,155 'Přepočtené koeficientem množství</t>
  </si>
  <si>
    <t>998712101</t>
  </si>
  <si>
    <t>Přesun hmot pro povlakové krytiny stanovený z hmotnosti přesunovaného materiálu vodorovná dopravní vzdálenost do 50 m v objektech výšky do 6 m</t>
  </si>
  <si>
    <t>712485753</t>
  </si>
  <si>
    <t>https://podminky.urs.cz/item/CS_URS_2023_02/998712101</t>
  </si>
  <si>
    <t>762</t>
  </si>
  <si>
    <t>Konstrukce tesařské</t>
  </si>
  <si>
    <t>63</t>
  </si>
  <si>
    <t>K006</t>
  </si>
  <si>
    <t>D+M CLT panely typ L3s (L20/C20/L20)</t>
  </si>
  <si>
    <t>1725935431</t>
  </si>
  <si>
    <t>64</t>
  </si>
  <si>
    <t>998762201</t>
  </si>
  <si>
    <t>Přesun hmot pro konstrukce tesařské stanovený procentní sazbou (%) z ceny vodorovná dopravní vzdálenost do 50 m v objektech výšky do 6 m</t>
  </si>
  <si>
    <t>%</t>
  </si>
  <si>
    <t>1086593912</t>
  </si>
  <si>
    <t>https://podminky.urs.cz/item/CS_URS_2023_02/998762201</t>
  </si>
  <si>
    <t>764</t>
  </si>
  <si>
    <t>Konstrukce klempířské</t>
  </si>
  <si>
    <t>65</t>
  </si>
  <si>
    <t>K001</t>
  </si>
  <si>
    <t>D+M prvku ozn. W01- Závětrná lišta z poplastovaného plechu- podrobný popis viz. PD</t>
  </si>
  <si>
    <t>289335193</t>
  </si>
  <si>
    <t>66</t>
  </si>
  <si>
    <t>K002</t>
  </si>
  <si>
    <t>D+M prvku ozn. W02- Okapnice z poplastovaného plechu- podrobný popis viz. PD</t>
  </si>
  <si>
    <t>-446361924</t>
  </si>
  <si>
    <t>67</t>
  </si>
  <si>
    <t>K003</t>
  </si>
  <si>
    <t>D+M prvku ozn. W03- Dilatační lišta- podrobný popis viz. PD</t>
  </si>
  <si>
    <t>1229493655</t>
  </si>
  <si>
    <t>68</t>
  </si>
  <si>
    <t>K004</t>
  </si>
  <si>
    <t>D+M prvku ozn. W04- Okapový žlab vč. kotlíku- podrobný popis viz. PD</t>
  </si>
  <si>
    <t>-731654651</t>
  </si>
  <si>
    <t>69</t>
  </si>
  <si>
    <t>K005</t>
  </si>
  <si>
    <t>D+M prvku ozn. W05- Okapový svod- podrobný popis viz. PD</t>
  </si>
  <si>
    <t>1877119816</t>
  </si>
  <si>
    <t>70</t>
  </si>
  <si>
    <t>K017</t>
  </si>
  <si>
    <t>Úprava stávajícího dešťového svodu v návaznosti na nový vstup</t>
  </si>
  <si>
    <t>-791000276</t>
  </si>
  <si>
    <t>71</t>
  </si>
  <si>
    <t>998764201</t>
  </si>
  <si>
    <t>Přesun hmot pro konstrukce klempířské stanovený procentní sazbou (%) z ceny vodorovná dopravní vzdálenost do 50 m v objektech výšky do 6 m</t>
  </si>
  <si>
    <t>553196911</t>
  </si>
  <si>
    <t>https://podminky.urs.cz/item/CS_URS_2023_02/998764201</t>
  </si>
  <si>
    <t>767</t>
  </si>
  <si>
    <t>Konstrukce zámečnické</t>
  </si>
  <si>
    <t>72</t>
  </si>
  <si>
    <t>K015</t>
  </si>
  <si>
    <t>D+M zábradlí vč. dubového madla a laserově vyřezávaného nápisu- kompletní provedení viz. výkres- Zámečnické prvky</t>
  </si>
  <si>
    <t>-154004067</t>
  </si>
  <si>
    <t>73</t>
  </si>
  <si>
    <t>K020</t>
  </si>
  <si>
    <t>D+M ocelový sloupek pro kotvení přesahu pojezdu rampy vč. povrchové úpravy</t>
  </si>
  <si>
    <t>-1952511672</t>
  </si>
  <si>
    <t>74</t>
  </si>
  <si>
    <t>998767201</t>
  </si>
  <si>
    <t>Přesun hmot pro zámečnické konstrukce stanovený procentní sazbou (%) z ceny vodorovná dopravní vzdálenost do 50 m v objektech výšky do 6 m</t>
  </si>
  <si>
    <t>-1886316685</t>
  </si>
  <si>
    <t>https://podminky.urs.cz/item/CS_URS_2023_02/998767201</t>
  </si>
  <si>
    <t>783</t>
  </si>
  <si>
    <t>Dokončovací práce - nátěry</t>
  </si>
  <si>
    <t>75</t>
  </si>
  <si>
    <t>783827125</t>
  </si>
  <si>
    <t>Krycí (ochranný ) nátěr omítek jednonásobný hladkých omítek hladkých, zrnitých tenkovrstvých nebo štukových stupně členitosti 1 a 2 silikonový</t>
  </si>
  <si>
    <t>-1520240597</t>
  </si>
  <si>
    <t>https://podminky.urs.cz/item/CS_URS_2023_02/783827125</t>
  </si>
  <si>
    <t>fasáda v místě vstupu</t>
  </si>
  <si>
    <t>50,0</t>
  </si>
  <si>
    <t>76</t>
  </si>
  <si>
    <t>783827425</t>
  </si>
  <si>
    <t>Krycí (ochranný ) nátěr omítek dvojnásobný hladkých omítek hladkých, zrnitých tenkovrstvých nebo štukových stupně členitosti 1 a 2 silikonový</t>
  </si>
  <si>
    <t>-45080957</t>
  </si>
  <si>
    <t>https://podminky.urs.cz/item/CS_URS_2023_02/783827425</t>
  </si>
  <si>
    <t>Práce a dodávky M</t>
  </si>
  <si>
    <t>33-M</t>
  </si>
  <si>
    <t>Montáže dopr.zaříz.,sklad. zař. a váh</t>
  </si>
  <si>
    <t>77</t>
  </si>
  <si>
    <t>K016</t>
  </si>
  <si>
    <t>D+M Schodišťová plošina pro handicapované
- přímá, kotvená do stěny vč. napojení pohonu do stávajícího rozvaděče</t>
  </si>
  <si>
    <t>-1864133129</t>
  </si>
  <si>
    <t>2 - Přeložka plynovodu</t>
  </si>
  <si>
    <t xml:space="preserve">    8 - Trubní vedení</t>
  </si>
  <si>
    <t>Trubní vedení</t>
  </si>
  <si>
    <t>K018</t>
  </si>
  <si>
    <t>Rušená část NTL přípojky (vč. zemních prací a odvozu a likvidace suti)</t>
  </si>
  <si>
    <t>2062451806</t>
  </si>
  <si>
    <t>K019</t>
  </si>
  <si>
    <t>D+M přeložka stávající přípojky NTL HDPE100SDR 11 63/3mm (vč. zemních prací)</t>
  </si>
  <si>
    <t>-1404914711</t>
  </si>
  <si>
    <t>3 - Elektro</t>
  </si>
  <si>
    <t xml:space="preserve">    741 - Elektroinstalace</t>
  </si>
  <si>
    <t>741</t>
  </si>
  <si>
    <t>Elektroinstalace</t>
  </si>
  <si>
    <t>K023</t>
  </si>
  <si>
    <t>D+M přisazené LED svítidlo s krytím IP65 1000x150x40mm</t>
  </si>
  <si>
    <t>-1082532323</t>
  </si>
  <si>
    <t>K024</t>
  </si>
  <si>
    <t>D+M kabeláž ke svítidlům vč. napojení do rozvaděče</t>
  </si>
  <si>
    <t>-161109554</t>
  </si>
  <si>
    <t>K025</t>
  </si>
  <si>
    <t>Stavební přípomoce (vysekání, zahození atd.)</t>
  </si>
  <si>
    <t>524812525</t>
  </si>
  <si>
    <t>VRN - Ostatní a vedlejší náklady</t>
  </si>
  <si>
    <t>VRN - Vedlejší rozpočtové náklady</t>
  </si>
  <si>
    <t>Vedlejší rozpočtové náklady</t>
  </si>
  <si>
    <t>K034</t>
  </si>
  <si>
    <t>Revize, zkoušky, měření, testy</t>
  </si>
  <si>
    <t>-178648645</t>
  </si>
  <si>
    <t>K042</t>
  </si>
  <si>
    <t>Koordinační činnost</t>
  </si>
  <si>
    <t>1909920919</t>
  </si>
  <si>
    <t>K045</t>
  </si>
  <si>
    <t>Zajištění podkladů ke kolaudaci stavby</t>
  </si>
  <si>
    <t>809446305</t>
  </si>
  <si>
    <t>K102</t>
  </si>
  <si>
    <t>Návrh a zpracování plánu organizace výstavby, harmonogram prací</t>
  </si>
  <si>
    <t>-927148353</t>
  </si>
  <si>
    <t>K141</t>
  </si>
  <si>
    <t>Vzorkování</t>
  </si>
  <si>
    <t>1363666587</t>
  </si>
  <si>
    <t>K618</t>
  </si>
  <si>
    <t>Dočasný zábor vč. vyřízení, poplatku, projektu a realizace DIO</t>
  </si>
  <si>
    <t>577623938</t>
  </si>
  <si>
    <t>x1</t>
  </si>
  <si>
    <t>Geodetické práce
geodetické zaměření skutečného provedení, zhotovení geometrického plánu, vytýčení sítí, vytýčení stavby atd.</t>
  </si>
  <si>
    <t>-303463524</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</si>
  <si>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</si>
  <si>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</si>
  <si>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-430528444</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</si>
  <si>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</si>
  <si>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</si>
  <si>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1641188969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</si>
  <si>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</si>
  <si>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</si>
  <si>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</si>
  <si>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</si>
  <si>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</si>
  <si>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</si>
  <si>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</si>
  <si>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</si>
  <si>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</si>
  <si>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</si>
  <si>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</si>
  <si>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</si>
  <si>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</si>
  <si>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</si>
  <si>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</si>
  <si>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</si>
  <si>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</si>
  <si>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</si>
  <si>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</si>
  <si>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</si>
  <si>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</si>
  <si>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</si>
  <si>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</si>
  <si>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</si>
  <si>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</si>
  <si>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</si>
  <si>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</si>
  <si>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</si>
  <si>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</si>
  <si>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</si>
  <si>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</si>
  <si>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</si>
  <si>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</si>
  <si>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</si>
  <si>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</si>
  <si>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</si>
  <si>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</si>
  <si>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</si>
  <si>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</si>
  <si>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</si>
  <si>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</si>
  <si>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</si>
  <si>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</si>
  <si>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</si>
  <si>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</si>
  <si>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</si>
  <si>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</si>
  <si>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</si>
  <si>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</si>
  <si>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</si>
  <si>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</si>
  <si>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</si>
  <si>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</si>
  <si>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</si>
  <si>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</si>
  <si>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</si>
  <si>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</si>
  <si>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</si>
  <si>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</si>
  <si>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</si>
  <si>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</si>
  <si>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</si>
  <si>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</si>
  <si>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</si>
  <si>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</si>
  <si>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</si>
  <si>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</si>
  <si>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</si>
  <si>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</si>
  <si>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</si>
  <si>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</si>
  <si>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</si>
  <si>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</si>
  <si>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</si>
  <si>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</si>
  <si>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</si>
  <si>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</si>
  <si>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</si>
  <si>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</si>
  <si>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</si>
  <si>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</si>
  <si>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</si>
  <si>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</si>
  <si>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</si>
  <si>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</si>
  <si>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</si>
  <si>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</si>
  <si>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</si>
  <si>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</si>
  <si>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</si>
  <si>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</si>
  <si>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</si>
  <si>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</si>
  <si>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</si>
  <si>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</si>
  <si>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</si>
  <si>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</si>
  <si>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</si>
  <si>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</si>
  <si>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</si>
  <si>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</si>
  <si>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</si>
  <si>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</si>
  <si>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</si>
  <si>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</si>
  <si>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</si>
  <si>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</si>
  <si>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</si>
  <si>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</si>
  <si>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</si>
  <si>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</si>
  <si>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</si>
  <si>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</si>
  <si>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</si>
  <si>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</si>
  <si>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</si>
  <si>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</si>
  <si>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</si>
  <si>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</si>
  <si>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</si>
  <si>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</si>
  <si>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</si>
  <si>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</si>
  <si>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</si>
  <si>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</si>
  <si>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</si>
  <si>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</si>
  <si>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</si>
  <si>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</si>
  <si>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</si>
  <si>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</si>
  <si>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</si>
  <si>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</si>
  <si>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</si>
  <si>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</si>
  <si>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</si>
  <si>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</si>
  <si>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</si>
  <si>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</si>
  <si>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</si>
  <si>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</si>
  <si>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</si>
  <si>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</si>
  <si>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</si>
  <si>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</si>
  <si>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</si>
  <si>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</si>
  <si>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</si>
  <si>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</si>
  <si>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</si>
  <si>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</si>
  <si>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</si>
  <si>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</si>
  <si>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</si>
  <si>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</si>
  <si>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</si>
  <si>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</si>
  <si>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</si>
  <si>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</si>
  <si>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</si>
  <si>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</si>
  <si>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</si>
  <si>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</si>
  <si>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</si>
  <si>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</si>
  <si>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</si>
  <si>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</si>
  <si>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</si>
  <si>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</si>
  <si>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</si>
  <si>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</si>
  <si>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</si>
  <si>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</si>
  <si>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</si>
  <si>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</si>
  <si>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</si>
  <si>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</si>
  <si>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</si>
  <si>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</si>
  <si>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</si>
  <si>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</si>
  <si>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</si>
  <si>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</si>
  <si>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</si>
  <si>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</si>
  <si>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</si>
  <si>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Zkrácení plynovodní přípojky včetně nového šoupěte-vše v režii Gasnet, nutno zkordinovat s rozvody za šoupetem viz kapitola přeložka plynovodu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</si>
</sst>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9">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
      <left style="hair">
        <color rgb="FF969696"/>
      </left>
      <right style="hair">
        <color rgb="FF969696"/>
      </right>
      <top style="hair">
        <color rgb="FF969696"/>
      </top>
      <bottom style="thin">
        <color theme="0" tint="-0.1499900072813034"/>
      </bottom>
    </border>
    <border>
      <left/>
      <right style="hair">
        <color rgb="FF969696"/>
      </right>
      <top/>
      <bottom style="thin">
        <color theme="0" tint="-0.1499900072813034"/>
      </bottom>
    </border>
    <border>
      <left/>
      <right/>
      <top/>
      <bottom style="thin">
        <color theme="0" tint="-0.1499900072813034"/>
      </bottom>
    </border>
    <border>
      <left style="hair">
        <color rgb="FF969696"/>
      </left>
      <right style="hair">
        <color rgb="FF969696"/>
      </right>
      <top/>
      <bottom style="hair">
        <color rgb="FF969696"/>
      </bottom>
    </border>
    <border>
      <left style="hair">
        <color rgb="FF969696"/>
      </left>
      <right/>
      <top/>
      <bottom style="thin">
        <color theme="0" tint="-0.1499900072813034"/>
      </bottom>
    </border>
    <border>
      <left style="hair">
        <color rgb="FF969696"/>
      </left>
      <right style="thin">
        <color rgb="FF000000"/>
      </right>
      <top style="hair">
        <color rgb="FF969696"/>
      </top>
      <bottom style="thin">
        <color theme="0" tint="-0.149990007281303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2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2" fillId="0" borderId="10" xfId="0" applyNumberFormat="1" applyFont="1" applyBorder="1"/>
    <xf numFmtId="166" fontId="32" fillId="0" borderId="11"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Alignment="1">
      <alignment horizontal="center"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167" fontId="22" fillId="0" borderId="22" xfId="0" applyNumberFormat="1" applyFont="1" applyBorder="1" applyAlignment="1">
      <alignment vertical="center"/>
    </xf>
    <xf numFmtId="167" fontId="10" fillId="0" borderId="0" xfId="0" applyNumberFormat="1" applyFont="1" applyAlignment="1">
      <alignment vertical="center"/>
    </xf>
    <xf numFmtId="167" fontId="12" fillId="0" borderId="0" xfId="0" applyNumberFormat="1" applyFont="1" applyAlignment="1">
      <alignment vertical="center"/>
    </xf>
    <xf numFmtId="167" fontId="37" fillId="0" borderId="22" xfId="0" applyNumberFormat="1" applyFont="1" applyBorder="1" applyAlignment="1">
      <alignment vertical="center"/>
    </xf>
    <xf numFmtId="167" fontId="22" fillId="2" borderId="22" xfId="0" applyNumberFormat="1" applyFont="1" applyFill="1" applyBorder="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14" fillId="5" borderId="0" xfId="0" applyFont="1" applyFill="1" applyAlignment="1">
      <alignment horizontal="center" vertical="center"/>
    </xf>
    <xf numFmtId="0" fontId="0" fillId="0" borderId="0" xfId="0"/>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xf numFmtId="4" fontId="22" fillId="2" borderId="14" xfId="0" applyNumberFormat="1" applyFont="1" applyFill="1" applyBorder="1" applyAlignment="1" applyProtection="1">
      <alignment vertical="center"/>
      <protection locked="0"/>
    </xf>
    <xf numFmtId="0" fontId="22" fillId="0" borderId="16" xfId="0" applyFont="1" applyBorder="1" applyAlignment="1" applyProtection="1">
      <alignment horizontal="left" vertical="center" wrapText="1"/>
      <protection locked="0"/>
    </xf>
    <xf numFmtId="4" fontId="7" fillId="0" borderId="0" xfId="0" applyNumberFormat="1" applyFont="1" applyBorder="1"/>
    <xf numFmtId="4" fontId="7" fillId="0" borderId="31" xfId="0" applyNumberFormat="1" applyFont="1" applyBorder="1"/>
    <xf numFmtId="4" fontId="7" fillId="0" borderId="32" xfId="0" applyNumberFormat="1" applyFont="1" applyBorder="1"/>
    <xf numFmtId="4" fontId="22" fillId="2" borderId="33" xfId="0" applyNumberFormat="1" applyFont="1" applyFill="1" applyBorder="1" applyAlignment="1" applyProtection="1">
      <alignment vertical="center"/>
      <protection locked="0"/>
    </xf>
    <xf numFmtId="4" fontId="7" fillId="0" borderId="34" xfId="0" applyNumberFormat="1" applyFont="1" applyBorder="1"/>
    <xf numFmtId="4" fontId="22" fillId="2" borderId="19" xfId="0" applyNumberFormat="1" applyFont="1" applyFill="1" applyBorder="1" applyAlignment="1" applyProtection="1">
      <alignment vertical="center"/>
      <protection locked="0"/>
    </xf>
    <xf numFmtId="4" fontId="7" fillId="0" borderId="35" xfId="0" applyNumberFormat="1" applyFont="1" applyBorder="1"/>
    <xf numFmtId="0" fontId="22" fillId="0" borderId="36" xfId="0" applyFont="1" applyBorder="1" applyAlignment="1" applyProtection="1">
      <alignment horizontal="left" vertical="center" wrapText="1"/>
      <protection locked="0"/>
    </xf>
    <xf numFmtId="4" fontId="7" fillId="0" borderId="37" xfId="0" applyNumberFormat="1" applyFont="1" applyBorder="1"/>
    <xf numFmtId="0" fontId="22" fillId="0" borderId="38" xfId="0" applyFont="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3106123" TargetMode="External" /><Relationship Id="rId2" Type="http://schemas.openxmlformats.org/officeDocument/2006/relationships/hyperlink" Target="https://podminky.urs.cz/item/CS_URS_2023_02/113204111" TargetMode="External" /><Relationship Id="rId3" Type="http://schemas.openxmlformats.org/officeDocument/2006/relationships/hyperlink" Target="https://podminky.urs.cz/item/CS_URS_2023_02/122251101" TargetMode="External" /><Relationship Id="rId4" Type="http://schemas.openxmlformats.org/officeDocument/2006/relationships/hyperlink" Target="https://podminky.urs.cz/item/CS_URS_2023_02/131251102" TargetMode="External" /><Relationship Id="rId5" Type="http://schemas.openxmlformats.org/officeDocument/2006/relationships/hyperlink" Target="https://podminky.urs.cz/item/CS_URS_2023_02/162251102" TargetMode="External" /><Relationship Id="rId6" Type="http://schemas.openxmlformats.org/officeDocument/2006/relationships/hyperlink" Target="https://podminky.urs.cz/item/CS_URS_2023_02/162751117" TargetMode="External" /><Relationship Id="rId7" Type="http://schemas.openxmlformats.org/officeDocument/2006/relationships/hyperlink" Target="https://podminky.urs.cz/item/CS_URS_2023_02/162751119" TargetMode="External" /><Relationship Id="rId8" Type="http://schemas.openxmlformats.org/officeDocument/2006/relationships/hyperlink" Target="https://podminky.urs.cz/item/CS_URS_2023_02/167151101"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1251201" TargetMode="External" /><Relationship Id="rId11" Type="http://schemas.openxmlformats.org/officeDocument/2006/relationships/hyperlink" Target="https://podminky.urs.cz/item/CS_URS_2023_02/174151101" TargetMode="External" /><Relationship Id="rId12" Type="http://schemas.openxmlformats.org/officeDocument/2006/relationships/hyperlink" Target="https://podminky.urs.cz/item/CS_URS_2023_02/181351003" TargetMode="External" /><Relationship Id="rId13" Type="http://schemas.openxmlformats.org/officeDocument/2006/relationships/hyperlink" Target="https://podminky.urs.cz/item/CS_URS_2023_02/181411131" TargetMode="External" /><Relationship Id="rId14" Type="http://schemas.openxmlformats.org/officeDocument/2006/relationships/hyperlink" Target="https://podminky.urs.cz/item/CS_URS_2023_02/181951112" TargetMode="External" /><Relationship Id="rId15" Type="http://schemas.openxmlformats.org/officeDocument/2006/relationships/hyperlink" Target="https://podminky.urs.cz/item/CS_URS_2023_02/271542211" TargetMode="External" /><Relationship Id="rId16" Type="http://schemas.openxmlformats.org/officeDocument/2006/relationships/hyperlink" Target="https://podminky.urs.cz/item/CS_URS_2023_02/274313511" TargetMode="External" /><Relationship Id="rId17" Type="http://schemas.openxmlformats.org/officeDocument/2006/relationships/hyperlink" Target="https://podminky.urs.cz/item/CS_URS_2023_02/274321411" TargetMode="External" /><Relationship Id="rId18" Type="http://schemas.openxmlformats.org/officeDocument/2006/relationships/hyperlink" Target="https://podminky.urs.cz/item/CS_URS_2023_02/274351121" TargetMode="External" /><Relationship Id="rId19" Type="http://schemas.openxmlformats.org/officeDocument/2006/relationships/hyperlink" Target="https://podminky.urs.cz/item/CS_URS_2023_02/274351122" TargetMode="External" /><Relationship Id="rId20" Type="http://schemas.openxmlformats.org/officeDocument/2006/relationships/hyperlink" Target="https://podminky.urs.cz/item/CS_URS_2023_02/279113143" TargetMode="External" /><Relationship Id="rId21" Type="http://schemas.openxmlformats.org/officeDocument/2006/relationships/hyperlink" Target="https://podminky.urs.cz/item/CS_URS_2023_02/279361821" TargetMode="External" /><Relationship Id="rId22" Type="http://schemas.openxmlformats.org/officeDocument/2006/relationships/hyperlink" Target="https://podminky.urs.cz/item/CS_URS_2023_02/564750001" TargetMode="External" /><Relationship Id="rId23" Type="http://schemas.openxmlformats.org/officeDocument/2006/relationships/hyperlink" Target="https://podminky.urs.cz/item/CS_URS_2023_02/596211110" TargetMode="External" /><Relationship Id="rId24" Type="http://schemas.openxmlformats.org/officeDocument/2006/relationships/hyperlink" Target="https://podminky.urs.cz/item/CS_URS_2023_02/916331112" TargetMode="External" /><Relationship Id="rId25" Type="http://schemas.openxmlformats.org/officeDocument/2006/relationships/hyperlink" Target="https://podminky.urs.cz/item/CS_URS_2023_02/949101111" TargetMode="External" /><Relationship Id="rId26" Type="http://schemas.openxmlformats.org/officeDocument/2006/relationships/hyperlink" Target="https://podminky.urs.cz/item/CS_URS_2023_02/981011313" TargetMode="External" /><Relationship Id="rId27" Type="http://schemas.openxmlformats.org/officeDocument/2006/relationships/hyperlink" Target="https://podminky.urs.cz/item/CS_URS_2023_02/981513114" TargetMode="External" /><Relationship Id="rId28" Type="http://schemas.openxmlformats.org/officeDocument/2006/relationships/hyperlink" Target="https://podminky.urs.cz/item/CS_URS_2023_02/997013111" TargetMode="External" /><Relationship Id="rId29" Type="http://schemas.openxmlformats.org/officeDocument/2006/relationships/hyperlink" Target="https://podminky.urs.cz/item/CS_URS_2023_02/997013501" TargetMode="External" /><Relationship Id="rId30" Type="http://schemas.openxmlformats.org/officeDocument/2006/relationships/hyperlink" Target="https://podminky.urs.cz/item/CS_URS_2023_02/997013509" TargetMode="External" /><Relationship Id="rId31" Type="http://schemas.openxmlformats.org/officeDocument/2006/relationships/hyperlink" Target="https://podminky.urs.cz/item/CS_URS_2023_02/997013631" TargetMode="External" /><Relationship Id="rId32" Type="http://schemas.openxmlformats.org/officeDocument/2006/relationships/hyperlink" Target="https://podminky.urs.cz/item/CS_URS_2023_02/998014211" TargetMode="External" /><Relationship Id="rId33" Type="http://schemas.openxmlformats.org/officeDocument/2006/relationships/hyperlink" Target="https://podminky.urs.cz/item/CS_URS_2023_02/712363411" TargetMode="External" /><Relationship Id="rId34" Type="http://schemas.openxmlformats.org/officeDocument/2006/relationships/hyperlink" Target="https://podminky.urs.cz/item/CS_URS_2023_02/712391171" TargetMode="External" /><Relationship Id="rId35" Type="http://schemas.openxmlformats.org/officeDocument/2006/relationships/hyperlink" Target="https://podminky.urs.cz/item/CS_URS_2023_02/998712101" TargetMode="External" /><Relationship Id="rId36" Type="http://schemas.openxmlformats.org/officeDocument/2006/relationships/hyperlink" Target="https://podminky.urs.cz/item/CS_URS_2023_02/998762201" TargetMode="External" /><Relationship Id="rId37" Type="http://schemas.openxmlformats.org/officeDocument/2006/relationships/hyperlink" Target="https://podminky.urs.cz/item/CS_URS_2023_02/998764201" TargetMode="External" /><Relationship Id="rId38" Type="http://schemas.openxmlformats.org/officeDocument/2006/relationships/hyperlink" Target="https://podminky.urs.cz/item/CS_URS_2023_02/998767201" TargetMode="External" /><Relationship Id="rId39" Type="http://schemas.openxmlformats.org/officeDocument/2006/relationships/hyperlink" Target="https://podminky.urs.cz/item/CS_URS_2023_02/783827125" TargetMode="External" /><Relationship Id="rId40" Type="http://schemas.openxmlformats.org/officeDocument/2006/relationships/hyperlink" Target="https://podminky.urs.cz/item/CS_URS_2023_02/783827425" TargetMode="External" /><Relationship Id="rId4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0"/>
  <sheetViews>
    <sheetView showGridLines="0" workbookViewId="0" topLeftCell="A15">
      <selection activeCell="BE53" sqref="BE53"/>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7" customHeight="1">
      <c r="AR2" s="285" t="s">
        <v>6</v>
      </c>
      <c r="AS2" s="286"/>
      <c r="AT2" s="286"/>
      <c r="AU2" s="286"/>
      <c r="AV2" s="286"/>
      <c r="AW2" s="286"/>
      <c r="AX2" s="286"/>
      <c r="AY2" s="286"/>
      <c r="AZ2" s="286"/>
      <c r="BA2" s="286"/>
      <c r="BB2" s="286"/>
      <c r="BC2" s="286"/>
      <c r="BD2" s="286"/>
      <c r="BE2" s="286"/>
      <c r="BS2" s="17" t="s">
        <v>7</v>
      </c>
      <c r="BT2" s="17" t="s">
        <v>8</v>
      </c>
    </row>
    <row r="3" spans="2:72"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5" customHeight="1">
      <c r="B4" s="20"/>
      <c r="D4" s="21" t="s">
        <v>10</v>
      </c>
      <c r="AR4" s="20"/>
      <c r="AS4" s="22" t="s">
        <v>11</v>
      </c>
      <c r="BE4" s="23" t="s">
        <v>12</v>
      </c>
      <c r="BS4" s="17" t="s">
        <v>13</v>
      </c>
    </row>
    <row r="5" spans="2:71" ht="12" customHeight="1">
      <c r="B5" s="20"/>
      <c r="D5" s="24" t="s">
        <v>14</v>
      </c>
      <c r="K5" s="294" t="s">
        <v>15</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R5" s="20"/>
      <c r="BE5" s="291" t="s">
        <v>16</v>
      </c>
      <c r="BS5" s="17" t="s">
        <v>7</v>
      </c>
    </row>
    <row r="6" spans="2:71" ht="37" customHeight="1">
      <c r="B6" s="20"/>
      <c r="D6" s="26" t="s">
        <v>17</v>
      </c>
      <c r="K6" s="295" t="s">
        <v>18</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R6" s="20"/>
      <c r="BE6" s="292"/>
      <c r="BS6" s="17" t="s">
        <v>7</v>
      </c>
    </row>
    <row r="7" spans="2:71" ht="12" customHeight="1">
      <c r="B7" s="20"/>
      <c r="D7" s="27" t="s">
        <v>19</v>
      </c>
      <c r="K7" s="25" t="s">
        <v>3</v>
      </c>
      <c r="AK7" s="27" t="s">
        <v>20</v>
      </c>
      <c r="AN7" s="25" t="s">
        <v>3</v>
      </c>
      <c r="AR7" s="20"/>
      <c r="BE7" s="292"/>
      <c r="BS7" s="17" t="s">
        <v>7</v>
      </c>
    </row>
    <row r="8" spans="2:71" ht="12" customHeight="1">
      <c r="B8" s="20"/>
      <c r="D8" s="27" t="s">
        <v>21</v>
      </c>
      <c r="K8" s="25" t="s">
        <v>22</v>
      </c>
      <c r="AK8" s="27" t="s">
        <v>23</v>
      </c>
      <c r="AN8" s="28" t="s">
        <v>24</v>
      </c>
      <c r="AR8" s="20"/>
      <c r="BE8" s="292"/>
      <c r="BS8" s="17" t="s">
        <v>7</v>
      </c>
    </row>
    <row r="9" spans="2:71" ht="14.4" customHeight="1">
      <c r="B9" s="20"/>
      <c r="AR9" s="20"/>
      <c r="BE9" s="292"/>
      <c r="BS9" s="17" t="s">
        <v>7</v>
      </c>
    </row>
    <row r="10" spans="2:71" ht="12" customHeight="1">
      <c r="B10" s="20"/>
      <c r="D10" s="27" t="s">
        <v>25</v>
      </c>
      <c r="AK10" s="27" t="s">
        <v>26</v>
      </c>
      <c r="AN10" s="25" t="s">
        <v>3</v>
      </c>
      <c r="AR10" s="20"/>
      <c r="BE10" s="292"/>
      <c r="BS10" s="17" t="s">
        <v>7</v>
      </c>
    </row>
    <row r="11" spans="2:71" ht="18.5" customHeight="1">
      <c r="B11" s="20"/>
      <c r="E11" s="25" t="s">
        <v>27</v>
      </c>
      <c r="AK11" s="27" t="s">
        <v>28</v>
      </c>
      <c r="AN11" s="25" t="s">
        <v>3</v>
      </c>
      <c r="AR11" s="20"/>
      <c r="BE11" s="292"/>
      <c r="BS11" s="17" t="s">
        <v>7</v>
      </c>
    </row>
    <row r="12" spans="2:71" ht="7" customHeight="1">
      <c r="B12" s="20"/>
      <c r="AR12" s="20"/>
      <c r="BE12" s="292"/>
      <c r="BS12" s="17" t="s">
        <v>7</v>
      </c>
    </row>
    <row r="13" spans="2:71" ht="12" customHeight="1">
      <c r="B13" s="20"/>
      <c r="D13" s="27" t="s">
        <v>29</v>
      </c>
      <c r="AK13" s="27" t="s">
        <v>26</v>
      </c>
      <c r="AN13" s="29" t="s">
        <v>30</v>
      </c>
      <c r="AR13" s="20"/>
      <c r="BE13" s="292"/>
      <c r="BS13" s="17" t="s">
        <v>7</v>
      </c>
    </row>
    <row r="14" spans="2:71" ht="12.5">
      <c r="B14" s="20"/>
      <c r="E14" s="296" t="s">
        <v>30</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7" t="s">
        <v>28</v>
      </c>
      <c r="AN14" s="29" t="s">
        <v>30</v>
      </c>
      <c r="AR14" s="20"/>
      <c r="BE14" s="292"/>
      <c r="BS14" s="17" t="s">
        <v>7</v>
      </c>
    </row>
    <row r="15" spans="2:71" ht="7" customHeight="1">
      <c r="B15" s="20"/>
      <c r="AR15" s="20"/>
      <c r="BE15" s="292"/>
      <c r="BS15" s="17" t="s">
        <v>4</v>
      </c>
    </row>
    <row r="16" spans="2:71" ht="12" customHeight="1">
      <c r="B16" s="20"/>
      <c r="D16" s="27" t="s">
        <v>31</v>
      </c>
      <c r="AK16" s="27" t="s">
        <v>26</v>
      </c>
      <c r="AN16" s="25" t="s">
        <v>3</v>
      </c>
      <c r="AR16" s="20"/>
      <c r="BE16" s="292"/>
      <c r="BS16" s="17" t="s">
        <v>4</v>
      </c>
    </row>
    <row r="17" spans="2:71" ht="18.5" customHeight="1">
      <c r="B17" s="20"/>
      <c r="E17" s="25" t="s">
        <v>32</v>
      </c>
      <c r="AK17" s="27" t="s">
        <v>28</v>
      </c>
      <c r="AN17" s="25" t="s">
        <v>3</v>
      </c>
      <c r="AR17" s="20"/>
      <c r="BE17" s="292"/>
      <c r="BS17" s="17" t="s">
        <v>33</v>
      </c>
    </row>
    <row r="18" spans="2:71" ht="7" customHeight="1">
      <c r="B18" s="20"/>
      <c r="AR18" s="20"/>
      <c r="BE18" s="292"/>
      <c r="BS18" s="17" t="s">
        <v>7</v>
      </c>
    </row>
    <row r="19" spans="2:71" ht="12" customHeight="1">
      <c r="B19" s="20"/>
      <c r="D19" s="27" t="s">
        <v>34</v>
      </c>
      <c r="AK19" s="27" t="s">
        <v>26</v>
      </c>
      <c r="AN19" s="25" t="s">
        <v>3</v>
      </c>
      <c r="AR19" s="20"/>
      <c r="BE19" s="292"/>
      <c r="BS19" s="17" t="s">
        <v>7</v>
      </c>
    </row>
    <row r="20" spans="2:71" ht="18.5" customHeight="1">
      <c r="B20" s="20"/>
      <c r="E20" s="25" t="s">
        <v>22</v>
      </c>
      <c r="AK20" s="27" t="s">
        <v>28</v>
      </c>
      <c r="AN20" s="25" t="s">
        <v>3</v>
      </c>
      <c r="AR20" s="20"/>
      <c r="BE20" s="292"/>
      <c r="BS20" s="17" t="s">
        <v>4</v>
      </c>
    </row>
    <row r="21" spans="2:57" ht="7" customHeight="1">
      <c r="B21" s="20"/>
      <c r="AR21" s="20"/>
      <c r="BE21" s="292"/>
    </row>
    <row r="22" spans="2:57" ht="12" customHeight="1">
      <c r="B22" s="20"/>
      <c r="D22" s="27" t="s">
        <v>35</v>
      </c>
      <c r="AR22" s="20"/>
      <c r="BE22" s="292"/>
    </row>
    <row r="23" spans="2:57" ht="59.25" customHeight="1">
      <c r="B23" s="20"/>
      <c r="E23" s="298" t="s">
        <v>36</v>
      </c>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R23" s="20"/>
      <c r="BE23" s="292"/>
    </row>
    <row r="24" spans="2:57" ht="7" customHeight="1">
      <c r="B24" s="20"/>
      <c r="AR24" s="20"/>
      <c r="BE24" s="292"/>
    </row>
    <row r="25" spans="2:57" ht="7"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92"/>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82">
        <f>ROUND(AG54,2)</f>
        <v>0</v>
      </c>
      <c r="AL26" s="283"/>
      <c r="AM26" s="283"/>
      <c r="AN26" s="283"/>
      <c r="AO26" s="283"/>
      <c r="AR26" s="32"/>
      <c r="BE26" s="292"/>
    </row>
    <row r="27" spans="2:57" s="1" customFormat="1" ht="7" customHeight="1">
      <c r="B27" s="32"/>
      <c r="AR27" s="32"/>
      <c r="BE27" s="292"/>
    </row>
    <row r="28" spans="2:57" s="1" customFormat="1" ht="12.5">
      <c r="B28" s="32"/>
      <c r="L28" s="284" t="s">
        <v>38</v>
      </c>
      <c r="M28" s="284"/>
      <c r="N28" s="284"/>
      <c r="O28" s="284"/>
      <c r="P28" s="284"/>
      <c r="W28" s="284" t="s">
        <v>39</v>
      </c>
      <c r="X28" s="284"/>
      <c r="Y28" s="284"/>
      <c r="Z28" s="284"/>
      <c r="AA28" s="284"/>
      <c r="AB28" s="284"/>
      <c r="AC28" s="284"/>
      <c r="AD28" s="284"/>
      <c r="AE28" s="284"/>
      <c r="AK28" s="284" t="s">
        <v>40</v>
      </c>
      <c r="AL28" s="284"/>
      <c r="AM28" s="284"/>
      <c r="AN28" s="284"/>
      <c r="AO28" s="284"/>
      <c r="AR28" s="32"/>
      <c r="BE28" s="292"/>
    </row>
    <row r="29" spans="2:57" s="2" customFormat="1" ht="14.4" customHeight="1">
      <c r="B29" s="36"/>
      <c r="D29" s="27" t="s">
        <v>41</v>
      </c>
      <c r="F29" s="27" t="s">
        <v>42</v>
      </c>
      <c r="L29" s="276">
        <v>0.21</v>
      </c>
      <c r="M29" s="275"/>
      <c r="N29" s="275"/>
      <c r="O29" s="275"/>
      <c r="P29" s="275"/>
      <c r="W29" s="274">
        <f>ROUND(AZ54,2)</f>
        <v>0</v>
      </c>
      <c r="X29" s="275"/>
      <c r="Y29" s="275"/>
      <c r="Z29" s="275"/>
      <c r="AA29" s="275"/>
      <c r="AB29" s="275"/>
      <c r="AC29" s="275"/>
      <c r="AD29" s="275"/>
      <c r="AE29" s="275"/>
      <c r="AK29" s="274">
        <f>ROUND(AV54,2)</f>
        <v>0</v>
      </c>
      <c r="AL29" s="275"/>
      <c r="AM29" s="275"/>
      <c r="AN29" s="275"/>
      <c r="AO29" s="275"/>
      <c r="AR29" s="36"/>
      <c r="BE29" s="293"/>
    </row>
    <row r="30" spans="2:57" s="2" customFormat="1" ht="14.4" customHeight="1">
      <c r="B30" s="36"/>
      <c r="F30" s="27" t="s">
        <v>43</v>
      </c>
      <c r="L30" s="276">
        <v>0.15</v>
      </c>
      <c r="M30" s="275"/>
      <c r="N30" s="275"/>
      <c r="O30" s="275"/>
      <c r="P30" s="275"/>
      <c r="W30" s="274">
        <f>ROUND(BA54,2)</f>
        <v>0</v>
      </c>
      <c r="X30" s="275"/>
      <c r="Y30" s="275"/>
      <c r="Z30" s="275"/>
      <c r="AA30" s="275"/>
      <c r="AB30" s="275"/>
      <c r="AC30" s="275"/>
      <c r="AD30" s="275"/>
      <c r="AE30" s="275"/>
      <c r="AK30" s="274">
        <f>ROUND(AW54,2)</f>
        <v>0</v>
      </c>
      <c r="AL30" s="275"/>
      <c r="AM30" s="275"/>
      <c r="AN30" s="275"/>
      <c r="AO30" s="275"/>
      <c r="AR30" s="36"/>
      <c r="BE30" s="293"/>
    </row>
    <row r="31" spans="2:57" s="2" customFormat="1" ht="14.4" customHeight="1" hidden="1">
      <c r="B31" s="36"/>
      <c r="F31" s="27" t="s">
        <v>44</v>
      </c>
      <c r="L31" s="276">
        <v>0.21</v>
      </c>
      <c r="M31" s="275"/>
      <c r="N31" s="275"/>
      <c r="O31" s="275"/>
      <c r="P31" s="275"/>
      <c r="W31" s="274">
        <f>ROUND(BB54,2)</f>
        <v>0</v>
      </c>
      <c r="X31" s="275"/>
      <c r="Y31" s="275"/>
      <c r="Z31" s="275"/>
      <c r="AA31" s="275"/>
      <c r="AB31" s="275"/>
      <c r="AC31" s="275"/>
      <c r="AD31" s="275"/>
      <c r="AE31" s="275"/>
      <c r="AK31" s="274">
        <v>0</v>
      </c>
      <c r="AL31" s="275"/>
      <c r="AM31" s="275"/>
      <c r="AN31" s="275"/>
      <c r="AO31" s="275"/>
      <c r="AR31" s="36"/>
      <c r="BE31" s="293"/>
    </row>
    <row r="32" spans="2:57" s="2" customFormat="1" ht="14.4" customHeight="1" hidden="1">
      <c r="B32" s="36"/>
      <c r="F32" s="27" t="s">
        <v>45</v>
      </c>
      <c r="L32" s="276">
        <v>0.15</v>
      </c>
      <c r="M32" s="275"/>
      <c r="N32" s="275"/>
      <c r="O32" s="275"/>
      <c r="P32" s="275"/>
      <c r="W32" s="274">
        <f>ROUND(BC54,2)</f>
        <v>0</v>
      </c>
      <c r="X32" s="275"/>
      <c r="Y32" s="275"/>
      <c r="Z32" s="275"/>
      <c r="AA32" s="275"/>
      <c r="AB32" s="275"/>
      <c r="AC32" s="275"/>
      <c r="AD32" s="275"/>
      <c r="AE32" s="275"/>
      <c r="AK32" s="274">
        <v>0</v>
      </c>
      <c r="AL32" s="275"/>
      <c r="AM32" s="275"/>
      <c r="AN32" s="275"/>
      <c r="AO32" s="275"/>
      <c r="AR32" s="36"/>
      <c r="BE32" s="293"/>
    </row>
    <row r="33" spans="2:44" s="2" customFormat="1" ht="14.4" customHeight="1" hidden="1">
      <c r="B33" s="36"/>
      <c r="F33" s="27" t="s">
        <v>46</v>
      </c>
      <c r="L33" s="276">
        <v>0</v>
      </c>
      <c r="M33" s="275"/>
      <c r="N33" s="275"/>
      <c r="O33" s="275"/>
      <c r="P33" s="275"/>
      <c r="W33" s="274">
        <f>ROUND(BD54,2)</f>
        <v>0</v>
      </c>
      <c r="X33" s="275"/>
      <c r="Y33" s="275"/>
      <c r="Z33" s="275"/>
      <c r="AA33" s="275"/>
      <c r="AB33" s="275"/>
      <c r="AC33" s="275"/>
      <c r="AD33" s="275"/>
      <c r="AE33" s="275"/>
      <c r="AK33" s="274">
        <v>0</v>
      </c>
      <c r="AL33" s="275"/>
      <c r="AM33" s="275"/>
      <c r="AN33" s="275"/>
      <c r="AO33" s="275"/>
      <c r="AR33" s="36"/>
    </row>
    <row r="34" spans="2:44" s="1" customFormat="1" ht="7" customHeight="1">
      <c r="B34" s="32"/>
      <c r="AR34" s="32"/>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90" t="s">
        <v>49</v>
      </c>
      <c r="Y35" s="288"/>
      <c r="Z35" s="288"/>
      <c r="AA35" s="288"/>
      <c r="AB35" s="288"/>
      <c r="AC35" s="39"/>
      <c r="AD35" s="39"/>
      <c r="AE35" s="39"/>
      <c r="AF35" s="39"/>
      <c r="AG35" s="39"/>
      <c r="AH35" s="39"/>
      <c r="AI35" s="39"/>
      <c r="AJ35" s="39"/>
      <c r="AK35" s="287">
        <f>SUM(AK26:AK33)</f>
        <v>0</v>
      </c>
      <c r="AL35" s="288"/>
      <c r="AM35" s="288"/>
      <c r="AN35" s="288"/>
      <c r="AO35" s="289"/>
      <c r="AP35" s="37"/>
      <c r="AQ35" s="37"/>
      <c r="AR35" s="32"/>
    </row>
    <row r="36" spans="2:44" s="1" customFormat="1" ht="7" customHeight="1">
      <c r="B36" s="32"/>
      <c r="AR36" s="32"/>
    </row>
    <row r="37" spans="2:44" s="1" customFormat="1" ht="7"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7"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5" customHeight="1">
      <c r="B42" s="32"/>
      <c r="C42" s="21" t="s">
        <v>50</v>
      </c>
      <c r="AR42" s="32"/>
    </row>
    <row r="43" spans="2:44" s="1" customFormat="1" ht="7" customHeight="1">
      <c r="B43" s="32"/>
      <c r="AR43" s="32"/>
    </row>
    <row r="44" spans="2:44" s="3" customFormat="1" ht="12" customHeight="1">
      <c r="B44" s="45"/>
      <c r="C44" s="27" t="s">
        <v>14</v>
      </c>
      <c r="L44" s="3" t="str">
        <f>K5</f>
        <v>1</v>
      </c>
      <c r="AR44" s="45"/>
    </row>
    <row r="45" spans="2:44" s="4" customFormat="1" ht="37" customHeight="1">
      <c r="B45" s="46"/>
      <c r="C45" s="47" t="s">
        <v>17</v>
      </c>
      <c r="L45" s="277" t="str">
        <f>K6</f>
        <v>Nemocnice K.Vary, řešení nového vstupu pavilonu N</v>
      </c>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R45" s="46"/>
    </row>
    <row r="46" spans="2:44" s="1" customFormat="1" ht="7" customHeight="1">
      <c r="B46" s="32"/>
      <c r="AR46" s="32"/>
    </row>
    <row r="47" spans="2:44" s="1" customFormat="1" ht="12" customHeight="1">
      <c r="B47" s="32"/>
      <c r="C47" s="27" t="s">
        <v>21</v>
      </c>
      <c r="L47" s="48" t="str">
        <f>IF(K8="","",K8)</f>
        <v xml:space="preserve"> </v>
      </c>
      <c r="AI47" s="27" t="s">
        <v>23</v>
      </c>
      <c r="AM47" s="279" t="str">
        <f>IF(AN8="","",AN8)</f>
        <v>26. 9. 2023</v>
      </c>
      <c r="AN47" s="279"/>
      <c r="AR47" s="32"/>
    </row>
    <row r="48" spans="2:44" s="1" customFormat="1" ht="7" customHeight="1">
      <c r="B48" s="32"/>
      <c r="AR48" s="32"/>
    </row>
    <row r="49" spans="2:56" s="1" customFormat="1" ht="15.15" customHeight="1">
      <c r="B49" s="32"/>
      <c r="C49" s="27" t="s">
        <v>25</v>
      </c>
      <c r="L49" s="3" t="str">
        <f>IF(E11="","",E11)</f>
        <v>Karlovarská krajská nemocnice a.s.</v>
      </c>
      <c r="AI49" s="27" t="s">
        <v>31</v>
      </c>
      <c r="AM49" s="265" t="str">
        <f>IF(E17="","",E17)</f>
        <v>ard architects s.r.o.</v>
      </c>
      <c r="AN49" s="266"/>
      <c r="AO49" s="266"/>
      <c r="AP49" s="266"/>
      <c r="AR49" s="32"/>
      <c r="AS49" s="261" t="s">
        <v>51</v>
      </c>
      <c r="AT49" s="262"/>
      <c r="AU49" s="50"/>
      <c r="AV49" s="50"/>
      <c r="AW49" s="50"/>
      <c r="AX49" s="50"/>
      <c r="AY49" s="50"/>
      <c r="AZ49" s="50"/>
      <c r="BA49" s="50"/>
      <c r="BB49" s="50"/>
      <c r="BC49" s="50"/>
      <c r="BD49" s="51"/>
    </row>
    <row r="50" spans="2:56" s="1" customFormat="1" ht="15.15" customHeight="1">
      <c r="B50" s="32"/>
      <c r="C50" s="27" t="s">
        <v>29</v>
      </c>
      <c r="L50" s="3" t="str">
        <f>IF(E14="Vyplň údaj","",E14)</f>
        <v/>
      </c>
      <c r="AI50" s="27" t="s">
        <v>34</v>
      </c>
      <c r="AM50" s="265" t="str">
        <f>IF(E20="","",E20)</f>
        <v xml:space="preserve"> </v>
      </c>
      <c r="AN50" s="266"/>
      <c r="AO50" s="266"/>
      <c r="AP50" s="266"/>
      <c r="AR50" s="32"/>
      <c r="AS50" s="263"/>
      <c r="AT50" s="264"/>
      <c r="BD50" s="53"/>
    </row>
    <row r="51" spans="2:56" s="1" customFormat="1" ht="10.75" customHeight="1">
      <c r="B51" s="32"/>
      <c r="AR51" s="32"/>
      <c r="AS51" s="263"/>
      <c r="AT51" s="264"/>
      <c r="BD51" s="53"/>
    </row>
    <row r="52" spans="2:56" s="1" customFormat="1" ht="29.25" customHeight="1">
      <c r="B52" s="32"/>
      <c r="C52" s="267" t="s">
        <v>52</v>
      </c>
      <c r="D52" s="268"/>
      <c r="E52" s="268"/>
      <c r="F52" s="268"/>
      <c r="G52" s="268"/>
      <c r="H52" s="54"/>
      <c r="I52" s="270" t="s">
        <v>53</v>
      </c>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9" t="s">
        <v>54</v>
      </c>
      <c r="AH52" s="268"/>
      <c r="AI52" s="268"/>
      <c r="AJ52" s="268"/>
      <c r="AK52" s="268"/>
      <c r="AL52" s="268"/>
      <c r="AM52" s="268"/>
      <c r="AN52" s="270" t="s">
        <v>55</v>
      </c>
      <c r="AO52" s="268"/>
      <c r="AP52" s="268"/>
      <c r="AQ52" s="55" t="s">
        <v>56</v>
      </c>
      <c r="AR52" s="32"/>
      <c r="AS52" s="56" t="s">
        <v>57</v>
      </c>
      <c r="AT52" s="57" t="s">
        <v>58</v>
      </c>
      <c r="AU52" s="57" t="s">
        <v>59</v>
      </c>
      <c r="AV52" s="57" t="s">
        <v>60</v>
      </c>
      <c r="AW52" s="57" t="s">
        <v>61</v>
      </c>
      <c r="AX52" s="57" t="s">
        <v>62</v>
      </c>
      <c r="AY52" s="57" t="s">
        <v>63</v>
      </c>
      <c r="AZ52" s="57" t="s">
        <v>64</v>
      </c>
      <c r="BA52" s="57" t="s">
        <v>65</v>
      </c>
      <c r="BB52" s="57" t="s">
        <v>66</v>
      </c>
      <c r="BC52" s="57" t="s">
        <v>67</v>
      </c>
      <c r="BD52" s="58" t="s">
        <v>68</v>
      </c>
    </row>
    <row r="53" spans="2:56" s="1" customFormat="1" ht="10.75" customHeight="1">
      <c r="B53" s="32"/>
      <c r="AR53" s="32"/>
      <c r="AS53" s="59"/>
      <c r="AT53" s="50"/>
      <c r="AU53" s="50"/>
      <c r="AV53" s="50"/>
      <c r="AW53" s="50"/>
      <c r="AX53" s="50"/>
      <c r="AY53" s="50"/>
      <c r="AZ53" s="50"/>
      <c r="BA53" s="50"/>
      <c r="BB53" s="50"/>
      <c r="BC53" s="50"/>
      <c r="BD53" s="51"/>
    </row>
    <row r="54" spans="2:90" s="5" customFormat="1" ht="32.4" customHeight="1">
      <c r="B54" s="60"/>
      <c r="C54" s="61" t="s">
        <v>69</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80">
        <f>ROUND(SUM(AG55:AG58),2)</f>
        <v>0</v>
      </c>
      <c r="AH54" s="280"/>
      <c r="AI54" s="280"/>
      <c r="AJ54" s="280"/>
      <c r="AK54" s="280"/>
      <c r="AL54" s="280"/>
      <c r="AM54" s="280"/>
      <c r="AN54" s="281">
        <f>SUM(AG54,AT54)</f>
        <v>0</v>
      </c>
      <c r="AO54" s="281"/>
      <c r="AP54" s="281"/>
      <c r="AQ54" s="64" t="s">
        <v>3</v>
      </c>
      <c r="AR54" s="60"/>
      <c r="AS54" s="65">
        <f>ROUND(SUM(AS55:AS58),2)</f>
        <v>0</v>
      </c>
      <c r="AT54" s="66">
        <f>ROUND(SUM(AV54:AW54),2)</f>
        <v>0</v>
      </c>
      <c r="AU54" s="67">
        <f>ROUND(SUM(AU55:AU58),5)</f>
        <v>0</v>
      </c>
      <c r="AV54" s="66">
        <f>ROUND(AZ54*L29,2)</f>
        <v>0</v>
      </c>
      <c r="AW54" s="66">
        <f>ROUND(BA54*L30,2)</f>
        <v>0</v>
      </c>
      <c r="AX54" s="66">
        <f>ROUND(BB54*L29,2)</f>
        <v>0</v>
      </c>
      <c r="AY54" s="66">
        <f>ROUND(BC54*L30,2)</f>
        <v>0</v>
      </c>
      <c r="AZ54" s="66">
        <f>ROUND(SUM(AZ55:AZ58),2)</f>
        <v>0</v>
      </c>
      <c r="BA54" s="66">
        <f>ROUND(SUM(BA55:BA58),2)</f>
        <v>0</v>
      </c>
      <c r="BB54" s="66">
        <f>ROUND(SUM(BB55:BB58),2)</f>
        <v>0</v>
      </c>
      <c r="BC54" s="66">
        <f>ROUND(SUM(BC55:BC58),2)</f>
        <v>0</v>
      </c>
      <c r="BD54" s="68">
        <f>ROUND(SUM(BD55:BD58),2)</f>
        <v>0</v>
      </c>
      <c r="BS54" s="69" t="s">
        <v>70</v>
      </c>
      <c r="BT54" s="69" t="s">
        <v>71</v>
      </c>
      <c r="BU54" s="70" t="s">
        <v>72</v>
      </c>
      <c r="BV54" s="69" t="s">
        <v>73</v>
      </c>
      <c r="BW54" s="69" t="s">
        <v>5</v>
      </c>
      <c r="BX54" s="69" t="s">
        <v>74</v>
      </c>
      <c r="CL54" s="69" t="s">
        <v>3</v>
      </c>
    </row>
    <row r="55" spans="1:91" s="6" customFormat="1" ht="16.5" customHeight="1">
      <c r="A55" s="71" t="s">
        <v>75</v>
      </c>
      <c r="B55" s="72"/>
      <c r="C55" s="73"/>
      <c r="D55" s="271" t="s">
        <v>15</v>
      </c>
      <c r="E55" s="271"/>
      <c r="F55" s="271"/>
      <c r="G55" s="271"/>
      <c r="H55" s="271"/>
      <c r="I55" s="74"/>
      <c r="J55" s="271" t="s">
        <v>76</v>
      </c>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2">
        <f>'1 - Stavební část'!J30</f>
        <v>0</v>
      </c>
      <c r="AH55" s="273"/>
      <c r="AI55" s="273"/>
      <c r="AJ55" s="273"/>
      <c r="AK55" s="273"/>
      <c r="AL55" s="273"/>
      <c r="AM55" s="273"/>
      <c r="AN55" s="272">
        <f>SUM(AG55,AT55)</f>
        <v>0</v>
      </c>
      <c r="AO55" s="273"/>
      <c r="AP55" s="273"/>
      <c r="AQ55" s="75" t="s">
        <v>77</v>
      </c>
      <c r="AR55" s="72"/>
      <c r="AS55" s="76">
        <v>0</v>
      </c>
      <c r="AT55" s="77">
        <f>ROUND(SUM(AV55:AW55),2)</f>
        <v>0</v>
      </c>
      <c r="AU55" s="78">
        <f>'1 - Stavební část'!P101</f>
        <v>0</v>
      </c>
      <c r="AV55" s="77">
        <f>'1 - Stavební část'!J33</f>
        <v>0</v>
      </c>
      <c r="AW55" s="77">
        <f>'1 - Stavební část'!J34</f>
        <v>0</v>
      </c>
      <c r="AX55" s="77">
        <f>'1 - Stavební část'!J35</f>
        <v>0</v>
      </c>
      <c r="AY55" s="77">
        <f>'1 - Stavební část'!J36</f>
        <v>0</v>
      </c>
      <c r="AZ55" s="77">
        <f>'1 - Stavební část'!F33</f>
        <v>0</v>
      </c>
      <c r="BA55" s="77">
        <f>'1 - Stavební část'!F34</f>
        <v>0</v>
      </c>
      <c r="BB55" s="77">
        <f>'1 - Stavební část'!F35</f>
        <v>0</v>
      </c>
      <c r="BC55" s="77">
        <f>'1 - Stavební část'!F36</f>
        <v>0</v>
      </c>
      <c r="BD55" s="79">
        <f>'1 - Stavební část'!F37</f>
        <v>0</v>
      </c>
      <c r="BT55" s="80" t="s">
        <v>15</v>
      </c>
      <c r="BV55" s="80" t="s">
        <v>73</v>
      </c>
      <c r="BW55" s="80" t="s">
        <v>78</v>
      </c>
      <c r="BX55" s="80" t="s">
        <v>5</v>
      </c>
      <c r="CL55" s="80" t="s">
        <v>3</v>
      </c>
      <c r="CM55" s="80" t="s">
        <v>79</v>
      </c>
    </row>
    <row r="56" spans="1:91" s="6" customFormat="1" ht="16.5" customHeight="1">
      <c r="A56" s="71" t="s">
        <v>75</v>
      </c>
      <c r="B56" s="72"/>
      <c r="C56" s="73"/>
      <c r="D56" s="271" t="s">
        <v>79</v>
      </c>
      <c r="E56" s="271"/>
      <c r="F56" s="271"/>
      <c r="G56" s="271"/>
      <c r="H56" s="271"/>
      <c r="I56" s="74"/>
      <c r="J56" s="271" t="s">
        <v>80</v>
      </c>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f>'2 - Přeložka plynovodu'!J30</f>
        <v>0</v>
      </c>
      <c r="AH56" s="273"/>
      <c r="AI56" s="273"/>
      <c r="AJ56" s="273"/>
      <c r="AK56" s="273"/>
      <c r="AL56" s="273"/>
      <c r="AM56" s="273"/>
      <c r="AN56" s="272">
        <f>SUM(AG56,AT56)</f>
        <v>0</v>
      </c>
      <c r="AO56" s="273"/>
      <c r="AP56" s="273"/>
      <c r="AQ56" s="75" t="s">
        <v>77</v>
      </c>
      <c r="AR56" s="72"/>
      <c r="AS56" s="76">
        <v>0</v>
      </c>
      <c r="AT56" s="77">
        <f>ROUND(SUM(AV56:AW56),2)</f>
        <v>0</v>
      </c>
      <c r="AU56" s="78">
        <f>'2 - Přeložka plynovodu'!P81</f>
        <v>0</v>
      </c>
      <c r="AV56" s="77">
        <f>'2 - Přeložka plynovodu'!J33</f>
        <v>0</v>
      </c>
      <c r="AW56" s="77">
        <f>'2 - Přeložka plynovodu'!J34</f>
        <v>0</v>
      </c>
      <c r="AX56" s="77">
        <f>'2 - Přeložka plynovodu'!J35</f>
        <v>0</v>
      </c>
      <c r="AY56" s="77">
        <f>'2 - Přeložka plynovodu'!J36</f>
        <v>0</v>
      </c>
      <c r="AZ56" s="77">
        <f>'2 - Přeložka plynovodu'!F33</f>
        <v>0</v>
      </c>
      <c r="BA56" s="77">
        <f>'2 - Přeložka plynovodu'!F34</f>
        <v>0</v>
      </c>
      <c r="BB56" s="77">
        <f>'2 - Přeložka plynovodu'!F35</f>
        <v>0</v>
      </c>
      <c r="BC56" s="77">
        <f>'2 - Přeložka plynovodu'!F36</f>
        <v>0</v>
      </c>
      <c r="BD56" s="79">
        <f>'2 - Přeložka plynovodu'!F37</f>
        <v>0</v>
      </c>
      <c r="BT56" s="80" t="s">
        <v>15</v>
      </c>
      <c r="BV56" s="80" t="s">
        <v>73</v>
      </c>
      <c r="BW56" s="80" t="s">
        <v>81</v>
      </c>
      <c r="BX56" s="80" t="s">
        <v>5</v>
      </c>
      <c r="CL56" s="80" t="s">
        <v>3</v>
      </c>
      <c r="CM56" s="80" t="s">
        <v>79</v>
      </c>
    </row>
    <row r="57" spans="1:91" s="6" customFormat="1" ht="16.5" customHeight="1">
      <c r="A57" s="71" t="s">
        <v>75</v>
      </c>
      <c r="B57" s="72"/>
      <c r="C57" s="73"/>
      <c r="D57" s="271" t="s">
        <v>82</v>
      </c>
      <c r="E57" s="271"/>
      <c r="F57" s="271"/>
      <c r="G57" s="271"/>
      <c r="H57" s="271"/>
      <c r="I57" s="74"/>
      <c r="J57" s="271" t="s">
        <v>83</v>
      </c>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2">
        <f>'3 - Elektro'!J30</f>
        <v>0</v>
      </c>
      <c r="AH57" s="273"/>
      <c r="AI57" s="273"/>
      <c r="AJ57" s="273"/>
      <c r="AK57" s="273"/>
      <c r="AL57" s="273"/>
      <c r="AM57" s="273"/>
      <c r="AN57" s="272">
        <f>SUM(AG57,AT57)</f>
        <v>0</v>
      </c>
      <c r="AO57" s="273"/>
      <c r="AP57" s="273"/>
      <c r="AQ57" s="75" t="s">
        <v>77</v>
      </c>
      <c r="AR57" s="72"/>
      <c r="AS57" s="76">
        <v>0</v>
      </c>
      <c r="AT57" s="77">
        <f>ROUND(SUM(AV57:AW57),2)</f>
        <v>0</v>
      </c>
      <c r="AU57" s="78">
        <f>'3 - Elektro'!P81</f>
        <v>0</v>
      </c>
      <c r="AV57" s="77">
        <f>'3 - Elektro'!J33</f>
        <v>0</v>
      </c>
      <c r="AW57" s="77">
        <f>'3 - Elektro'!J34</f>
        <v>0</v>
      </c>
      <c r="AX57" s="77">
        <f>'3 - Elektro'!J35</f>
        <v>0</v>
      </c>
      <c r="AY57" s="77">
        <f>'3 - Elektro'!J36</f>
        <v>0</v>
      </c>
      <c r="AZ57" s="77">
        <f>'3 - Elektro'!F33</f>
        <v>0</v>
      </c>
      <c r="BA57" s="77">
        <f>'3 - Elektro'!F34</f>
        <v>0</v>
      </c>
      <c r="BB57" s="77">
        <f>'3 - Elektro'!F35</f>
        <v>0</v>
      </c>
      <c r="BC57" s="77">
        <f>'3 - Elektro'!F36</f>
        <v>0</v>
      </c>
      <c r="BD57" s="79">
        <f>'3 - Elektro'!F37</f>
        <v>0</v>
      </c>
      <c r="BT57" s="80" t="s">
        <v>15</v>
      </c>
      <c r="BV57" s="80" t="s">
        <v>73</v>
      </c>
      <c r="BW57" s="80" t="s">
        <v>84</v>
      </c>
      <c r="BX57" s="80" t="s">
        <v>5</v>
      </c>
      <c r="CL57" s="80" t="s">
        <v>3</v>
      </c>
      <c r="CM57" s="80" t="s">
        <v>79</v>
      </c>
    </row>
    <row r="58" spans="1:91" s="6" customFormat="1" ht="16.5" customHeight="1">
      <c r="A58" s="71" t="s">
        <v>75</v>
      </c>
      <c r="B58" s="72"/>
      <c r="C58" s="73"/>
      <c r="D58" s="271" t="s">
        <v>85</v>
      </c>
      <c r="E58" s="271"/>
      <c r="F58" s="271"/>
      <c r="G58" s="271"/>
      <c r="H58" s="271"/>
      <c r="I58" s="74"/>
      <c r="J58" s="271" t="s">
        <v>86</v>
      </c>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2">
        <f>'VRN - Ostatní a vedlejší ...'!J30</f>
        <v>0</v>
      </c>
      <c r="AH58" s="273"/>
      <c r="AI58" s="273"/>
      <c r="AJ58" s="273"/>
      <c r="AK58" s="273"/>
      <c r="AL58" s="273"/>
      <c r="AM58" s="273"/>
      <c r="AN58" s="272">
        <f>SUM(AG58,AT58)</f>
        <v>0</v>
      </c>
      <c r="AO58" s="273"/>
      <c r="AP58" s="273"/>
      <c r="AQ58" s="75" t="s">
        <v>77</v>
      </c>
      <c r="AR58" s="72"/>
      <c r="AS58" s="81">
        <v>0</v>
      </c>
      <c r="AT58" s="82">
        <f>ROUND(SUM(AV58:AW58),2)</f>
        <v>0</v>
      </c>
      <c r="AU58" s="83">
        <f>'VRN - Ostatní a vedlejší ...'!P80</f>
        <v>0</v>
      </c>
      <c r="AV58" s="82">
        <f>'VRN - Ostatní a vedlejší ...'!J33</f>
        <v>0</v>
      </c>
      <c r="AW58" s="82">
        <f>'VRN - Ostatní a vedlejší ...'!J34</f>
        <v>0</v>
      </c>
      <c r="AX58" s="82">
        <f>'VRN - Ostatní a vedlejší ...'!J35</f>
        <v>0</v>
      </c>
      <c r="AY58" s="82">
        <f>'VRN - Ostatní a vedlejší ...'!J36</f>
        <v>0</v>
      </c>
      <c r="AZ58" s="82">
        <f>'VRN - Ostatní a vedlejší ...'!F33</f>
        <v>0</v>
      </c>
      <c r="BA58" s="82">
        <f>'VRN - Ostatní a vedlejší ...'!F34</f>
        <v>0</v>
      </c>
      <c r="BB58" s="82">
        <f>'VRN - Ostatní a vedlejší ...'!F35</f>
        <v>0</v>
      </c>
      <c r="BC58" s="82">
        <f>'VRN - Ostatní a vedlejší ...'!F36</f>
        <v>0</v>
      </c>
      <c r="BD58" s="84">
        <f>'VRN - Ostatní a vedlejší ...'!F37</f>
        <v>0</v>
      </c>
      <c r="BT58" s="80" t="s">
        <v>15</v>
      </c>
      <c r="BV58" s="80" t="s">
        <v>73</v>
      </c>
      <c r="BW58" s="80" t="s">
        <v>87</v>
      </c>
      <c r="BX58" s="80" t="s">
        <v>5</v>
      </c>
      <c r="CL58" s="80" t="s">
        <v>3</v>
      </c>
      <c r="CM58" s="80" t="s">
        <v>79</v>
      </c>
    </row>
    <row r="59" spans="2:44" s="1" customFormat="1" ht="30" customHeight="1">
      <c r="B59" s="32"/>
      <c r="AR59" s="32"/>
    </row>
    <row r="60" spans="2:44" s="1" customFormat="1" ht="7" customHeight="1">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32"/>
    </row>
  </sheetData>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L45:AO45"/>
    <mergeCell ref="AM47:AN47"/>
    <mergeCell ref="AM49:AP49"/>
    <mergeCell ref="AG54:AM54"/>
    <mergeCell ref="AN54:AP54"/>
    <mergeCell ref="J56:AF56"/>
    <mergeCell ref="D56:H56"/>
    <mergeCell ref="AG56:AM56"/>
    <mergeCell ref="AN56:AP56"/>
    <mergeCell ref="D55:H55"/>
    <mergeCell ref="AG55:AM55"/>
    <mergeCell ref="J55:AF55"/>
    <mergeCell ref="AN55:AP55"/>
    <mergeCell ref="D58:H58"/>
    <mergeCell ref="J58:AF58"/>
    <mergeCell ref="AN57:AP57"/>
    <mergeCell ref="D57:H57"/>
    <mergeCell ref="J57:AF57"/>
    <mergeCell ref="AG57:AM57"/>
    <mergeCell ref="AS49:AT51"/>
    <mergeCell ref="AM50:AP50"/>
    <mergeCell ref="C52:G52"/>
    <mergeCell ref="AG52:AM52"/>
    <mergeCell ref="I52:AF52"/>
    <mergeCell ref="AN52:AP52"/>
  </mergeCells>
  <hyperlinks>
    <hyperlink ref="A55" location="'1 - Stavební část'!C2" display="/"/>
    <hyperlink ref="A56" location="'2 - Přeložka plynovodu'!C2" display="/"/>
    <hyperlink ref="A57" location="'3 - Elektro'!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07"/>
  <sheetViews>
    <sheetView showGridLines="0" workbookViewId="0" topLeftCell="B76">
      <selection activeCell="H104" sqref="H104:H306"/>
    </sheetView>
  </sheetViews>
  <sheetFormatPr defaultColWidth="9.140625" defaultRowHeight="12"/>
  <cols>
    <col min="1" max="1" width="8.28125" style="0" customWidth="1"/>
    <col min="2" max="2" width="1.2851562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85" t="s">
        <v>6</v>
      </c>
      <c r="M2" s="286"/>
      <c r="N2" s="286"/>
      <c r="O2" s="286"/>
      <c r="P2" s="286"/>
      <c r="Q2" s="286"/>
      <c r="R2" s="286"/>
      <c r="S2" s="286"/>
      <c r="T2" s="286"/>
      <c r="U2" s="286"/>
      <c r="V2" s="286"/>
      <c r="AT2" s="17" t="s">
        <v>78</v>
      </c>
    </row>
    <row r="3" spans="2:46" ht="7" customHeight="1">
      <c r="B3" s="18"/>
      <c r="C3" s="19"/>
      <c r="D3" s="19"/>
      <c r="E3" s="19"/>
      <c r="F3" s="19"/>
      <c r="G3" s="19"/>
      <c r="H3" s="19"/>
      <c r="I3" s="19"/>
      <c r="J3" s="19"/>
      <c r="K3" s="19"/>
      <c r="L3" s="20"/>
      <c r="AT3" s="17" t="s">
        <v>79</v>
      </c>
    </row>
    <row r="4" spans="2:46" ht="25" customHeight="1">
      <c r="B4" s="20"/>
      <c r="D4" s="21" t="s">
        <v>88</v>
      </c>
      <c r="L4" s="20"/>
      <c r="M4" s="85" t="s">
        <v>11</v>
      </c>
      <c r="AT4" s="17" t="s">
        <v>4</v>
      </c>
    </row>
    <row r="5" spans="2:12" ht="7" customHeight="1">
      <c r="B5" s="20"/>
      <c r="L5" s="20"/>
    </row>
    <row r="6" spans="2:12" ht="12" customHeight="1">
      <c r="B6" s="20"/>
      <c r="D6" s="27" t="s">
        <v>17</v>
      </c>
      <c r="L6" s="20"/>
    </row>
    <row r="7" spans="2:12" ht="16.5" customHeight="1">
      <c r="B7" s="20"/>
      <c r="E7" s="300" t="str">
        <f>'Rekapitulace stavby'!K6</f>
        <v>Nemocnice K.Vary, řešení nového vstupu pavilonu N</v>
      </c>
      <c r="F7" s="301"/>
      <c r="G7" s="301"/>
      <c r="H7" s="301"/>
      <c r="L7" s="20"/>
    </row>
    <row r="8" spans="2:12" s="1" customFormat="1" ht="12" customHeight="1">
      <c r="B8" s="32"/>
      <c r="D8" s="27" t="s">
        <v>89</v>
      </c>
      <c r="L8" s="32"/>
    </row>
    <row r="9" spans="2:12" s="1" customFormat="1" ht="16.5" customHeight="1">
      <c r="B9" s="32"/>
      <c r="E9" s="277" t="s">
        <v>90</v>
      </c>
      <c r="F9" s="299"/>
      <c r="G9" s="299"/>
      <c r="H9" s="299"/>
      <c r="L9" s="32"/>
    </row>
    <row r="10" spans="2:12" s="1" customFormat="1" ht="12">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22</v>
      </c>
      <c r="I12" s="27" t="s">
        <v>23</v>
      </c>
      <c r="J12" s="49" t="str">
        <f>'Rekapitulace stavby'!AN8</f>
        <v>26. 9. 2023</v>
      </c>
      <c r="L12" s="32"/>
    </row>
    <row r="13" spans="2:12" s="1" customFormat="1" ht="10.75" customHeight="1">
      <c r="B13" s="32"/>
      <c r="L13" s="32"/>
    </row>
    <row r="14" spans="2:12" s="1" customFormat="1" ht="12" customHeight="1">
      <c r="B14" s="32"/>
      <c r="D14" s="27" t="s">
        <v>25</v>
      </c>
      <c r="I14" s="27" t="s">
        <v>26</v>
      </c>
      <c r="J14" s="25" t="s">
        <v>3</v>
      </c>
      <c r="L14" s="32"/>
    </row>
    <row r="15" spans="2:12" s="1" customFormat="1" ht="18" customHeight="1">
      <c r="B15" s="32"/>
      <c r="E15" s="25" t="s">
        <v>27</v>
      </c>
      <c r="I15" s="27" t="s">
        <v>28</v>
      </c>
      <c r="J15" s="25" t="s">
        <v>3</v>
      </c>
      <c r="L15" s="32"/>
    </row>
    <row r="16" spans="2:12" s="1" customFormat="1" ht="7"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2" t="str">
        <f>'Rekapitulace stavby'!E14</f>
        <v>Vyplň údaj</v>
      </c>
      <c r="F18" s="294"/>
      <c r="G18" s="294"/>
      <c r="H18" s="294"/>
      <c r="I18" s="27" t="s">
        <v>28</v>
      </c>
      <c r="J18" s="28" t="str">
        <f>'Rekapitulace stavby'!AN14</f>
        <v>Vyplň údaj</v>
      </c>
      <c r="L18" s="32"/>
    </row>
    <row r="19" spans="2:12" s="1" customFormat="1" ht="7"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7"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7" customHeight="1">
      <c r="B25" s="32"/>
      <c r="L25" s="32"/>
    </row>
    <row r="26" spans="2:12" s="1" customFormat="1" ht="12" customHeight="1">
      <c r="B26" s="32"/>
      <c r="D26" s="27" t="s">
        <v>35</v>
      </c>
      <c r="L26" s="32"/>
    </row>
    <row r="27" spans="2:12" s="7" customFormat="1" ht="16.5" customHeight="1">
      <c r="B27" s="86"/>
      <c r="E27" s="298" t="s">
        <v>3</v>
      </c>
      <c r="F27" s="298"/>
      <c r="G27" s="298"/>
      <c r="H27" s="298"/>
      <c r="L27" s="86"/>
    </row>
    <row r="28" spans="2:12" s="1" customFormat="1" ht="7" customHeight="1">
      <c r="B28" s="32"/>
      <c r="L28" s="32"/>
    </row>
    <row r="29" spans="2:12" s="1" customFormat="1" ht="7" customHeight="1">
      <c r="B29" s="32"/>
      <c r="D29" s="50"/>
      <c r="E29" s="50"/>
      <c r="F29" s="50"/>
      <c r="G29" s="50"/>
      <c r="H29" s="50"/>
      <c r="I29" s="50"/>
      <c r="J29" s="50"/>
      <c r="K29" s="50"/>
      <c r="L29" s="32"/>
    </row>
    <row r="30" spans="2:12" s="1" customFormat="1" ht="25.4" customHeight="1">
      <c r="B30" s="32"/>
      <c r="D30" s="87" t="s">
        <v>37</v>
      </c>
      <c r="J30" s="63">
        <f>ROUND(J101,2)</f>
        <v>0</v>
      </c>
      <c r="L30" s="32"/>
    </row>
    <row r="31" spans="2:12" s="1" customFormat="1" ht="7" customHeight="1">
      <c r="B31" s="32"/>
      <c r="D31" s="50"/>
      <c r="E31" s="50"/>
      <c r="F31" s="50"/>
      <c r="G31" s="50"/>
      <c r="H31" s="50"/>
      <c r="I31" s="50"/>
      <c r="J31" s="50"/>
      <c r="K31" s="50"/>
      <c r="L31" s="32"/>
    </row>
    <row r="32" spans="2:12" s="1" customFormat="1" ht="14.4" customHeight="1">
      <c r="B32" s="32"/>
      <c r="F32" s="35" t="s">
        <v>39</v>
      </c>
      <c r="I32" s="35" t="s">
        <v>38</v>
      </c>
      <c r="J32" s="35" t="s">
        <v>40</v>
      </c>
      <c r="L32" s="32"/>
    </row>
    <row r="33" spans="2:12" s="1" customFormat="1" ht="14.4" customHeight="1">
      <c r="B33" s="32"/>
      <c r="D33" s="52" t="s">
        <v>41</v>
      </c>
      <c r="E33" s="27" t="s">
        <v>42</v>
      </c>
      <c r="F33" s="88">
        <f>ROUND((SUM(BE101:BE306)),2)</f>
        <v>0</v>
      </c>
      <c r="I33" s="89">
        <v>0.21</v>
      </c>
      <c r="J33" s="88">
        <f>ROUND(((SUM(BE101:BE306))*I33),2)</f>
        <v>0</v>
      </c>
      <c r="L33" s="32"/>
    </row>
    <row r="34" spans="2:12" s="1" customFormat="1" ht="14.4" customHeight="1">
      <c r="B34" s="32"/>
      <c r="E34" s="27" t="s">
        <v>43</v>
      </c>
      <c r="F34" s="88">
        <f>ROUND((SUM(BF101:BF306)),2)</f>
        <v>0</v>
      </c>
      <c r="I34" s="89">
        <v>0.15</v>
      </c>
      <c r="J34" s="88">
        <f>ROUND(((SUM(BF101:BF306))*I34),2)</f>
        <v>0</v>
      </c>
      <c r="L34" s="32"/>
    </row>
    <row r="35" spans="2:12" s="1" customFormat="1" ht="14.4" customHeight="1" hidden="1">
      <c r="B35" s="32"/>
      <c r="E35" s="27" t="s">
        <v>44</v>
      </c>
      <c r="F35" s="88">
        <f>ROUND((SUM(BG101:BG306)),2)</f>
        <v>0</v>
      </c>
      <c r="I35" s="89">
        <v>0.21</v>
      </c>
      <c r="J35" s="88">
        <f>0</f>
        <v>0</v>
      </c>
      <c r="L35" s="32"/>
    </row>
    <row r="36" spans="2:12" s="1" customFormat="1" ht="14.4" customHeight="1" hidden="1">
      <c r="B36" s="32"/>
      <c r="E36" s="27" t="s">
        <v>45</v>
      </c>
      <c r="F36" s="88">
        <f>ROUND((SUM(BH101:BH306)),2)</f>
        <v>0</v>
      </c>
      <c r="I36" s="89">
        <v>0.15</v>
      </c>
      <c r="J36" s="88">
        <f>0</f>
        <v>0</v>
      </c>
      <c r="L36" s="32"/>
    </row>
    <row r="37" spans="2:12" s="1" customFormat="1" ht="14.4" customHeight="1" hidden="1">
      <c r="B37" s="32"/>
      <c r="E37" s="27" t="s">
        <v>46</v>
      </c>
      <c r="F37" s="88">
        <f>ROUND((SUM(BI101:BI306)),2)</f>
        <v>0</v>
      </c>
      <c r="I37" s="89">
        <v>0</v>
      </c>
      <c r="J37" s="88">
        <f>0</f>
        <v>0</v>
      </c>
      <c r="L37" s="32"/>
    </row>
    <row r="38" spans="2:12" s="1" customFormat="1" ht="7" customHeight="1">
      <c r="B38" s="32"/>
      <c r="L38" s="32"/>
    </row>
    <row r="39" spans="2:12" s="1" customFormat="1" ht="25.4" customHeight="1">
      <c r="B39" s="32"/>
      <c r="C39" s="90"/>
      <c r="D39" s="91" t="s">
        <v>47</v>
      </c>
      <c r="E39" s="54"/>
      <c r="F39" s="54"/>
      <c r="G39" s="92" t="s">
        <v>48</v>
      </c>
      <c r="H39" s="93" t="s">
        <v>49</v>
      </c>
      <c r="I39" s="54"/>
      <c r="J39" s="94">
        <f>SUM(J30:J37)</f>
        <v>0</v>
      </c>
      <c r="K39" s="95"/>
      <c r="L39" s="32"/>
    </row>
    <row r="40" spans="2:12" s="1" customFormat="1" ht="14.4" customHeight="1">
      <c r="B40" s="41"/>
      <c r="C40" s="42"/>
      <c r="D40" s="42"/>
      <c r="E40" s="42"/>
      <c r="F40" s="42"/>
      <c r="G40" s="42"/>
      <c r="H40" s="42"/>
      <c r="I40" s="42"/>
      <c r="J40" s="42"/>
      <c r="K40" s="42"/>
      <c r="L40" s="32"/>
    </row>
    <row r="44" spans="2:12" s="1" customFormat="1" ht="7" customHeight="1">
      <c r="B44" s="43"/>
      <c r="C44" s="44"/>
      <c r="D44" s="44"/>
      <c r="E44" s="44"/>
      <c r="F44" s="44"/>
      <c r="G44" s="44"/>
      <c r="H44" s="44"/>
      <c r="I44" s="44"/>
      <c r="J44" s="44"/>
      <c r="K44" s="44"/>
      <c r="L44" s="32"/>
    </row>
    <row r="45" spans="2:12" s="1" customFormat="1" ht="25" customHeight="1">
      <c r="B45" s="32"/>
      <c r="C45" s="21" t="s">
        <v>91</v>
      </c>
      <c r="L45" s="32"/>
    </row>
    <row r="46" spans="2:12" s="1" customFormat="1" ht="7" customHeight="1">
      <c r="B46" s="32"/>
      <c r="L46" s="32"/>
    </row>
    <row r="47" spans="2:12" s="1" customFormat="1" ht="12" customHeight="1">
      <c r="B47" s="32"/>
      <c r="C47" s="27" t="s">
        <v>17</v>
      </c>
      <c r="L47" s="32"/>
    </row>
    <row r="48" spans="2:12" s="1" customFormat="1" ht="16.5" customHeight="1">
      <c r="B48" s="32"/>
      <c r="E48" s="300" t="str">
        <f>E7</f>
        <v>Nemocnice K.Vary, řešení nového vstupu pavilonu N</v>
      </c>
      <c r="F48" s="301"/>
      <c r="G48" s="301"/>
      <c r="H48" s="301"/>
      <c r="L48" s="32"/>
    </row>
    <row r="49" spans="2:12" s="1" customFormat="1" ht="12" customHeight="1">
      <c r="B49" s="32"/>
      <c r="C49" s="27" t="s">
        <v>89</v>
      </c>
      <c r="L49" s="32"/>
    </row>
    <row r="50" spans="2:12" s="1" customFormat="1" ht="16.5" customHeight="1">
      <c r="B50" s="32"/>
      <c r="E50" s="277" t="str">
        <f>E9</f>
        <v>1 - Stavební část</v>
      </c>
      <c r="F50" s="299"/>
      <c r="G50" s="299"/>
      <c r="H50" s="299"/>
      <c r="L50" s="32"/>
    </row>
    <row r="51" spans="2:12" s="1" customFormat="1" ht="7" customHeight="1">
      <c r="B51" s="32"/>
      <c r="L51" s="32"/>
    </row>
    <row r="52" spans="2:12" s="1" customFormat="1" ht="12" customHeight="1">
      <c r="B52" s="32"/>
      <c r="C52" s="27" t="s">
        <v>21</v>
      </c>
      <c r="F52" s="25" t="str">
        <f>F12</f>
        <v xml:space="preserve"> </v>
      </c>
      <c r="I52" s="27" t="s">
        <v>23</v>
      </c>
      <c r="J52" s="49" t="str">
        <f>IF(J12="","",J12)</f>
        <v>26. 9. 2023</v>
      </c>
      <c r="L52" s="32"/>
    </row>
    <row r="53" spans="2:12" s="1" customFormat="1" ht="7" customHeight="1">
      <c r="B53" s="32"/>
      <c r="L53" s="32"/>
    </row>
    <row r="54" spans="2:12" s="1" customFormat="1" ht="15.15" customHeight="1">
      <c r="B54" s="32"/>
      <c r="C54" s="27" t="s">
        <v>25</v>
      </c>
      <c r="F54" s="25" t="str">
        <f>E15</f>
        <v>Karlovarská krajská nemocnice a.s.</v>
      </c>
      <c r="I54" s="27" t="s">
        <v>31</v>
      </c>
      <c r="J54" s="30" t="str">
        <f>E21</f>
        <v>ard architects s.r.o.</v>
      </c>
      <c r="L54" s="32"/>
    </row>
    <row r="55" spans="2:12" s="1" customFormat="1" ht="15.15" customHeight="1">
      <c r="B55" s="32"/>
      <c r="C55" s="27" t="s">
        <v>29</v>
      </c>
      <c r="F55" s="25" t="str">
        <f>IF(E18="","",E18)</f>
        <v>Vyplň údaj</v>
      </c>
      <c r="I55" s="27" t="s">
        <v>34</v>
      </c>
      <c r="J55" s="30" t="str">
        <f>E24</f>
        <v xml:space="preserve"> </v>
      </c>
      <c r="L55" s="32"/>
    </row>
    <row r="56" spans="2:12" s="1" customFormat="1" ht="10.25" customHeight="1">
      <c r="B56" s="32"/>
      <c r="L56" s="32"/>
    </row>
    <row r="57" spans="2:12" s="1" customFormat="1" ht="29.25" customHeight="1">
      <c r="B57" s="32"/>
      <c r="C57" s="96" t="s">
        <v>92</v>
      </c>
      <c r="D57" s="90"/>
      <c r="E57" s="90"/>
      <c r="F57" s="90"/>
      <c r="G57" s="90"/>
      <c r="H57" s="90"/>
      <c r="I57" s="90"/>
      <c r="J57" s="97" t="s">
        <v>93</v>
      </c>
      <c r="K57" s="90"/>
      <c r="L57" s="32"/>
    </row>
    <row r="58" spans="2:12" s="1" customFormat="1" ht="10.25" customHeight="1">
      <c r="B58" s="32"/>
      <c r="L58" s="32"/>
    </row>
    <row r="59" spans="2:47" s="1" customFormat="1" ht="22.75" customHeight="1">
      <c r="B59" s="32"/>
      <c r="C59" s="98" t="s">
        <v>69</v>
      </c>
      <c r="J59" s="63">
        <f>J101</f>
        <v>0</v>
      </c>
      <c r="L59" s="32"/>
      <c r="AU59" s="17" t="s">
        <v>94</v>
      </c>
    </row>
    <row r="60" spans="2:12" s="8" customFormat="1" ht="25" customHeight="1">
      <c r="B60" s="99"/>
      <c r="D60" s="100" t="s">
        <v>95</v>
      </c>
      <c r="E60" s="101"/>
      <c r="F60" s="101"/>
      <c r="G60" s="101"/>
      <c r="H60" s="101"/>
      <c r="I60" s="101"/>
      <c r="J60" s="102">
        <f>J102</f>
        <v>0</v>
      </c>
      <c r="L60" s="99"/>
    </row>
    <row r="61" spans="2:12" s="9" customFormat="1" ht="19.9" customHeight="1">
      <c r="B61" s="103"/>
      <c r="D61" s="104" t="s">
        <v>96</v>
      </c>
      <c r="E61" s="105"/>
      <c r="F61" s="105"/>
      <c r="G61" s="105"/>
      <c r="H61" s="105"/>
      <c r="I61" s="105"/>
      <c r="J61" s="106">
        <f>J103</f>
        <v>0</v>
      </c>
      <c r="L61" s="103"/>
    </row>
    <row r="62" spans="2:12" s="9" customFormat="1" ht="19.9" customHeight="1">
      <c r="B62" s="103"/>
      <c r="D62" s="104" t="s">
        <v>97</v>
      </c>
      <c r="E62" s="105"/>
      <c r="F62" s="105"/>
      <c r="G62" s="105"/>
      <c r="H62" s="105"/>
      <c r="I62" s="105"/>
      <c r="J62" s="106">
        <f>J161</f>
        <v>0</v>
      </c>
      <c r="L62" s="103"/>
    </row>
    <row r="63" spans="2:12" s="9" customFormat="1" ht="19.9" customHeight="1">
      <c r="B63" s="103"/>
      <c r="D63" s="104" t="s">
        <v>98</v>
      </c>
      <c r="E63" s="105"/>
      <c r="F63" s="105"/>
      <c r="G63" s="105"/>
      <c r="H63" s="105"/>
      <c r="I63" s="105"/>
      <c r="J63" s="106">
        <f>J195</f>
        <v>0</v>
      </c>
      <c r="L63" s="103"/>
    </row>
    <row r="64" spans="2:12" s="9" customFormat="1" ht="19.9" customHeight="1">
      <c r="B64" s="103"/>
      <c r="D64" s="104" t="s">
        <v>99</v>
      </c>
      <c r="E64" s="105"/>
      <c r="F64" s="105"/>
      <c r="G64" s="105"/>
      <c r="H64" s="105"/>
      <c r="I64" s="105"/>
      <c r="J64" s="106">
        <f>J216</f>
        <v>0</v>
      </c>
      <c r="L64" s="103"/>
    </row>
    <row r="65" spans="2:12" s="9" customFormat="1" ht="19.9" customHeight="1">
      <c r="B65" s="103"/>
      <c r="D65" s="104" t="s">
        <v>100</v>
      </c>
      <c r="E65" s="105"/>
      <c r="F65" s="105"/>
      <c r="G65" s="105"/>
      <c r="H65" s="105"/>
      <c r="I65" s="105"/>
      <c r="J65" s="106">
        <f>J222</f>
        <v>0</v>
      </c>
      <c r="L65" s="103"/>
    </row>
    <row r="66" spans="2:12" s="9" customFormat="1" ht="19.9" customHeight="1">
      <c r="B66" s="103"/>
      <c r="D66" s="104" t="s">
        <v>101</v>
      </c>
      <c r="E66" s="105"/>
      <c r="F66" s="105"/>
      <c r="G66" s="105"/>
      <c r="H66" s="105"/>
      <c r="I66" s="105"/>
      <c r="J66" s="106">
        <f>J229</f>
        <v>0</v>
      </c>
      <c r="L66" s="103"/>
    </row>
    <row r="67" spans="2:12" s="9" customFormat="1" ht="14.9" customHeight="1">
      <c r="B67" s="103"/>
      <c r="D67" s="104" t="s">
        <v>102</v>
      </c>
      <c r="E67" s="105"/>
      <c r="F67" s="105"/>
      <c r="G67" s="105"/>
      <c r="H67" s="105"/>
      <c r="I67" s="105"/>
      <c r="J67" s="106">
        <f>J230</f>
        <v>0</v>
      </c>
      <c r="L67" s="103"/>
    </row>
    <row r="68" spans="2:12" s="9" customFormat="1" ht="19.9" customHeight="1">
      <c r="B68" s="103"/>
      <c r="D68" s="104" t="s">
        <v>103</v>
      </c>
      <c r="E68" s="105"/>
      <c r="F68" s="105"/>
      <c r="G68" s="105"/>
      <c r="H68" s="105"/>
      <c r="I68" s="105"/>
      <c r="J68" s="106">
        <f>J233</f>
        <v>0</v>
      </c>
      <c r="L68" s="103"/>
    </row>
    <row r="69" spans="2:12" s="9" customFormat="1" ht="14.9" customHeight="1">
      <c r="B69" s="103"/>
      <c r="D69" s="104" t="s">
        <v>104</v>
      </c>
      <c r="E69" s="105"/>
      <c r="F69" s="105"/>
      <c r="G69" s="105"/>
      <c r="H69" s="105"/>
      <c r="I69" s="105"/>
      <c r="J69" s="106">
        <f>J234</f>
        <v>0</v>
      </c>
      <c r="L69" s="103"/>
    </row>
    <row r="70" spans="2:12" s="9" customFormat="1" ht="14.9" customHeight="1">
      <c r="B70" s="103"/>
      <c r="D70" s="104" t="s">
        <v>105</v>
      </c>
      <c r="E70" s="105"/>
      <c r="F70" s="105"/>
      <c r="G70" s="105"/>
      <c r="H70" s="105"/>
      <c r="I70" s="105"/>
      <c r="J70" s="106">
        <f>J239</f>
        <v>0</v>
      </c>
      <c r="L70" s="103"/>
    </row>
    <row r="71" spans="2:12" s="9" customFormat="1" ht="14.9" customHeight="1">
      <c r="B71" s="103"/>
      <c r="D71" s="104" t="s">
        <v>106</v>
      </c>
      <c r="E71" s="105"/>
      <c r="F71" s="105"/>
      <c r="G71" s="105"/>
      <c r="H71" s="105"/>
      <c r="I71" s="105"/>
      <c r="J71" s="106">
        <f>J243</f>
        <v>0</v>
      </c>
      <c r="L71" s="103"/>
    </row>
    <row r="72" spans="2:12" s="9" customFormat="1" ht="19.9" customHeight="1">
      <c r="B72" s="103"/>
      <c r="D72" s="104" t="s">
        <v>107</v>
      </c>
      <c r="E72" s="105"/>
      <c r="F72" s="105"/>
      <c r="G72" s="105"/>
      <c r="H72" s="105"/>
      <c r="I72" s="105"/>
      <c r="J72" s="106">
        <f>J253</f>
        <v>0</v>
      </c>
      <c r="L72" s="103"/>
    </row>
    <row r="73" spans="2:12" s="9" customFormat="1" ht="19.9" customHeight="1">
      <c r="B73" s="103"/>
      <c r="D73" s="104" t="s">
        <v>108</v>
      </c>
      <c r="E73" s="105"/>
      <c r="F73" s="105"/>
      <c r="G73" s="105"/>
      <c r="H73" s="105"/>
      <c r="I73" s="105"/>
      <c r="J73" s="106">
        <f>J263</f>
        <v>0</v>
      </c>
      <c r="L73" s="103"/>
    </row>
    <row r="74" spans="2:12" s="8" customFormat="1" ht="25" customHeight="1">
      <c r="B74" s="99"/>
      <c r="D74" s="100" t="s">
        <v>109</v>
      </c>
      <c r="E74" s="101"/>
      <c r="F74" s="101"/>
      <c r="G74" s="101"/>
      <c r="H74" s="101"/>
      <c r="I74" s="101"/>
      <c r="J74" s="102">
        <f>J266</f>
        <v>0</v>
      </c>
      <c r="L74" s="99"/>
    </row>
    <row r="75" spans="2:12" s="9" customFormat="1" ht="19.9" customHeight="1">
      <c r="B75" s="103"/>
      <c r="D75" s="104" t="s">
        <v>110</v>
      </c>
      <c r="E75" s="105"/>
      <c r="F75" s="105"/>
      <c r="G75" s="105"/>
      <c r="H75" s="105"/>
      <c r="I75" s="105"/>
      <c r="J75" s="106">
        <f>J267</f>
        <v>0</v>
      </c>
      <c r="L75" s="103"/>
    </row>
    <row r="76" spans="2:12" s="9" customFormat="1" ht="19.9" customHeight="1">
      <c r="B76" s="103"/>
      <c r="D76" s="104" t="s">
        <v>111</v>
      </c>
      <c r="E76" s="105"/>
      <c r="F76" s="105"/>
      <c r="G76" s="105"/>
      <c r="H76" s="105"/>
      <c r="I76" s="105"/>
      <c r="J76" s="106">
        <f>J279</f>
        <v>0</v>
      </c>
      <c r="L76" s="103"/>
    </row>
    <row r="77" spans="2:12" s="9" customFormat="1" ht="19.9" customHeight="1">
      <c r="B77" s="103"/>
      <c r="D77" s="104" t="s">
        <v>112</v>
      </c>
      <c r="E77" s="105"/>
      <c r="F77" s="105"/>
      <c r="G77" s="105"/>
      <c r="H77" s="105"/>
      <c r="I77" s="105"/>
      <c r="J77" s="106">
        <f>J283</f>
        <v>0</v>
      </c>
      <c r="L77" s="103"/>
    </row>
    <row r="78" spans="2:12" s="9" customFormat="1" ht="19.9" customHeight="1">
      <c r="B78" s="103"/>
      <c r="D78" s="104" t="s">
        <v>113</v>
      </c>
      <c r="E78" s="105"/>
      <c r="F78" s="105"/>
      <c r="G78" s="105"/>
      <c r="H78" s="105"/>
      <c r="I78" s="105"/>
      <c r="J78" s="106">
        <f>J292</f>
        <v>0</v>
      </c>
      <c r="L78" s="103"/>
    </row>
    <row r="79" spans="2:12" s="9" customFormat="1" ht="19.9" customHeight="1">
      <c r="B79" s="103"/>
      <c r="D79" s="104" t="s">
        <v>114</v>
      </c>
      <c r="E79" s="105"/>
      <c r="F79" s="105"/>
      <c r="G79" s="105"/>
      <c r="H79" s="105"/>
      <c r="I79" s="105"/>
      <c r="J79" s="106">
        <f>J297</f>
        <v>0</v>
      </c>
      <c r="L79" s="103"/>
    </row>
    <row r="80" spans="2:12" s="8" customFormat="1" ht="25" customHeight="1">
      <c r="B80" s="99"/>
      <c r="D80" s="100" t="s">
        <v>115</v>
      </c>
      <c r="E80" s="101"/>
      <c r="F80" s="101"/>
      <c r="G80" s="101"/>
      <c r="H80" s="101"/>
      <c r="I80" s="101"/>
      <c r="J80" s="102">
        <f>J304</f>
        <v>0</v>
      </c>
      <c r="L80" s="99"/>
    </row>
    <row r="81" spans="2:12" s="9" customFormat="1" ht="19.9" customHeight="1">
      <c r="B81" s="103"/>
      <c r="D81" s="104" t="s">
        <v>116</v>
      </c>
      <c r="E81" s="105"/>
      <c r="F81" s="105"/>
      <c r="G81" s="105"/>
      <c r="H81" s="105"/>
      <c r="I81" s="105"/>
      <c r="J81" s="106">
        <f>J305</f>
        <v>0</v>
      </c>
      <c r="L81" s="103"/>
    </row>
    <row r="82" spans="2:12" s="1" customFormat="1" ht="21.75" customHeight="1">
      <c r="B82" s="32"/>
      <c r="L82" s="32"/>
    </row>
    <row r="83" spans="2:12" s="1" customFormat="1" ht="7" customHeight="1">
      <c r="B83" s="41"/>
      <c r="C83" s="42"/>
      <c r="D83" s="42"/>
      <c r="E83" s="42"/>
      <c r="F83" s="42"/>
      <c r="G83" s="42"/>
      <c r="H83" s="42"/>
      <c r="I83" s="42"/>
      <c r="J83" s="42"/>
      <c r="K83" s="42"/>
      <c r="L83" s="32"/>
    </row>
    <row r="87" spans="2:12" s="1" customFormat="1" ht="7" customHeight="1">
      <c r="B87" s="43"/>
      <c r="C87" s="44"/>
      <c r="D87" s="44"/>
      <c r="E87" s="44"/>
      <c r="F87" s="44"/>
      <c r="G87" s="44"/>
      <c r="H87" s="44"/>
      <c r="I87" s="44"/>
      <c r="J87" s="44"/>
      <c r="K87" s="44"/>
      <c r="L87" s="32"/>
    </row>
    <row r="88" spans="2:12" s="1" customFormat="1" ht="25" customHeight="1">
      <c r="B88" s="32"/>
      <c r="C88" s="21" t="s">
        <v>117</v>
      </c>
      <c r="L88" s="32"/>
    </row>
    <row r="89" spans="2:12" s="1" customFormat="1" ht="7" customHeight="1">
      <c r="B89" s="32"/>
      <c r="L89" s="32"/>
    </row>
    <row r="90" spans="2:12" s="1" customFormat="1" ht="12" customHeight="1">
      <c r="B90" s="32"/>
      <c r="C90" s="27" t="s">
        <v>17</v>
      </c>
      <c r="L90" s="32"/>
    </row>
    <row r="91" spans="2:12" s="1" customFormat="1" ht="16.5" customHeight="1">
      <c r="B91" s="32"/>
      <c r="E91" s="300" t="str">
        <f>E7</f>
        <v>Nemocnice K.Vary, řešení nového vstupu pavilonu N</v>
      </c>
      <c r="F91" s="301"/>
      <c r="G91" s="301"/>
      <c r="H91" s="301"/>
      <c r="L91" s="32"/>
    </row>
    <row r="92" spans="2:12" s="1" customFormat="1" ht="12" customHeight="1">
      <c r="B92" s="32"/>
      <c r="C92" s="27" t="s">
        <v>89</v>
      </c>
      <c r="L92" s="32"/>
    </row>
    <row r="93" spans="2:12" s="1" customFormat="1" ht="16.5" customHeight="1">
      <c r="B93" s="32"/>
      <c r="E93" s="277" t="str">
        <f>E9</f>
        <v>1 - Stavební část</v>
      </c>
      <c r="F93" s="299"/>
      <c r="G93" s="299"/>
      <c r="H93" s="299"/>
      <c r="L93" s="32"/>
    </row>
    <row r="94" spans="2:12" s="1" customFormat="1" ht="7" customHeight="1">
      <c r="B94" s="32"/>
      <c r="L94" s="32"/>
    </row>
    <row r="95" spans="2:12" s="1" customFormat="1" ht="12" customHeight="1">
      <c r="B95" s="32"/>
      <c r="C95" s="27" t="s">
        <v>21</v>
      </c>
      <c r="F95" s="25" t="str">
        <f>F12</f>
        <v xml:space="preserve"> </v>
      </c>
      <c r="I95" s="27" t="s">
        <v>23</v>
      </c>
      <c r="J95" s="49" t="str">
        <f>IF(J12="","",J12)</f>
        <v>26. 9. 2023</v>
      </c>
      <c r="L95" s="32"/>
    </row>
    <row r="96" spans="2:12" s="1" customFormat="1" ht="7" customHeight="1">
      <c r="B96" s="32"/>
      <c r="L96" s="32"/>
    </row>
    <row r="97" spans="2:12" s="1" customFormat="1" ht="15.15" customHeight="1">
      <c r="B97" s="32"/>
      <c r="C97" s="27" t="s">
        <v>25</v>
      </c>
      <c r="F97" s="25" t="str">
        <f>E15</f>
        <v>Karlovarská krajská nemocnice a.s.</v>
      </c>
      <c r="I97" s="27" t="s">
        <v>31</v>
      </c>
      <c r="J97" s="30" t="str">
        <f>E21</f>
        <v>ard architects s.r.o.</v>
      </c>
      <c r="L97" s="32"/>
    </row>
    <row r="98" spans="2:12" s="1" customFormat="1" ht="15.15" customHeight="1">
      <c r="B98" s="32"/>
      <c r="C98" s="27" t="s">
        <v>29</v>
      </c>
      <c r="F98" s="25" t="str">
        <f>IF(E18="","",E18)</f>
        <v>Vyplň údaj</v>
      </c>
      <c r="I98" s="27" t="s">
        <v>34</v>
      </c>
      <c r="J98" s="30" t="str">
        <f>E24</f>
        <v xml:space="preserve"> </v>
      </c>
      <c r="L98" s="32"/>
    </row>
    <row r="99" spans="2:12" s="1" customFormat="1" ht="10.25" customHeight="1">
      <c r="B99" s="32"/>
      <c r="L99" s="32"/>
    </row>
    <row r="100" spans="2:20" s="10" customFormat="1" ht="29.25" customHeight="1">
      <c r="B100" s="107"/>
      <c r="C100" s="108" t="s">
        <v>118</v>
      </c>
      <c r="D100" s="109" t="s">
        <v>56</v>
      </c>
      <c r="E100" s="109" t="s">
        <v>52</v>
      </c>
      <c r="F100" s="109" t="s">
        <v>53</v>
      </c>
      <c r="G100" s="109" t="s">
        <v>119</v>
      </c>
      <c r="H100" s="109" t="s">
        <v>120</v>
      </c>
      <c r="I100" s="109" t="s">
        <v>121</v>
      </c>
      <c r="J100" s="109" t="s">
        <v>93</v>
      </c>
      <c r="K100" s="110" t="s">
        <v>122</v>
      </c>
      <c r="L100" s="107"/>
      <c r="M100" s="56" t="s">
        <v>3</v>
      </c>
      <c r="N100" s="57" t="s">
        <v>41</v>
      </c>
      <c r="O100" s="57" t="s">
        <v>123</v>
      </c>
      <c r="P100" s="57" t="s">
        <v>124</v>
      </c>
      <c r="Q100" s="57" t="s">
        <v>125</v>
      </c>
      <c r="R100" s="57" t="s">
        <v>126</v>
      </c>
      <c r="S100" s="57" t="s">
        <v>127</v>
      </c>
      <c r="T100" s="58" t="s">
        <v>128</v>
      </c>
    </row>
    <row r="101" spans="2:63" s="1" customFormat="1" ht="22.75" customHeight="1">
      <c r="B101" s="32"/>
      <c r="C101" s="61" t="s">
        <v>129</v>
      </c>
      <c r="J101" s="111">
        <f>BK101</f>
        <v>0</v>
      </c>
      <c r="L101" s="32"/>
      <c r="M101" s="59"/>
      <c r="N101" s="50"/>
      <c r="O101" s="50"/>
      <c r="P101" s="112">
        <f>P102+P266+P304</f>
        <v>0</v>
      </c>
      <c r="Q101" s="50"/>
      <c r="R101" s="112">
        <f>R102+R266+R304</f>
        <v>60.55358228</v>
      </c>
      <c r="S101" s="50"/>
      <c r="T101" s="113">
        <f>T102+T266+T304</f>
        <v>53.54299999999999</v>
      </c>
      <c r="AT101" s="17" t="s">
        <v>70</v>
      </c>
      <c r="AU101" s="17" t="s">
        <v>94</v>
      </c>
      <c r="BK101" s="114">
        <f>BK102+BK266+BK304</f>
        <v>0</v>
      </c>
    </row>
    <row r="102" spans="2:63" s="11" customFormat="1" ht="25.9" customHeight="1">
      <c r="B102" s="115"/>
      <c r="D102" s="116" t="s">
        <v>70</v>
      </c>
      <c r="E102" s="117" t="s">
        <v>130</v>
      </c>
      <c r="F102" s="117" t="s">
        <v>131</v>
      </c>
      <c r="I102" s="118"/>
      <c r="J102" s="119">
        <f>BK102</f>
        <v>0</v>
      </c>
      <c r="L102" s="115"/>
      <c r="M102" s="120"/>
      <c r="P102" s="121">
        <f>P103+P161+P195+P216+P222+P229+P233+P253+P263</f>
        <v>0</v>
      </c>
      <c r="R102" s="121">
        <f>R103+R161+R195+R216+R222+R229+R233+R253+R263</f>
        <v>60.41970792</v>
      </c>
      <c r="T102" s="122">
        <f>T103+T161+T195+T216+T222+T229+T233+T253+T263</f>
        <v>53.54299999999999</v>
      </c>
      <c r="AR102" s="116" t="s">
        <v>15</v>
      </c>
      <c r="AT102" s="123" t="s">
        <v>70</v>
      </c>
      <c r="AU102" s="123" t="s">
        <v>71</v>
      </c>
      <c r="AY102" s="116" t="s">
        <v>132</v>
      </c>
      <c r="BK102" s="124">
        <f>BK103+BK161+BK195+BK216+BK222+BK229+BK233+BK253+BK263</f>
        <v>0</v>
      </c>
    </row>
    <row r="103" spans="2:63" s="11" customFormat="1" ht="22.75" customHeight="1">
      <c r="B103" s="115"/>
      <c r="D103" s="116" t="s">
        <v>70</v>
      </c>
      <c r="E103" s="125" t="s">
        <v>15</v>
      </c>
      <c r="F103" s="125" t="s">
        <v>133</v>
      </c>
      <c r="I103" s="118"/>
      <c r="J103" s="126">
        <f>BK103</f>
        <v>0</v>
      </c>
      <c r="L103" s="115"/>
      <c r="M103" s="120"/>
      <c r="P103" s="121">
        <f>SUM(P104:P160)</f>
        <v>0</v>
      </c>
      <c r="R103" s="121">
        <f>SUM(R104:R160)</f>
        <v>11.10074</v>
      </c>
      <c r="T103" s="122">
        <f>SUM(T104:T160)</f>
        <v>6.800000000000001</v>
      </c>
      <c r="AR103" s="116" t="s">
        <v>15</v>
      </c>
      <c r="AT103" s="123" t="s">
        <v>70</v>
      </c>
      <c r="AU103" s="123" t="s">
        <v>15</v>
      </c>
      <c r="AY103" s="116" t="s">
        <v>132</v>
      </c>
      <c r="BK103" s="124">
        <f>SUM(BK104:BK160)</f>
        <v>0</v>
      </c>
    </row>
    <row r="104" spans="2:65" s="1" customFormat="1" ht="62.75" customHeight="1">
      <c r="B104" s="127"/>
      <c r="C104" s="128" t="s">
        <v>15</v>
      </c>
      <c r="D104" s="128" t="s">
        <v>134</v>
      </c>
      <c r="E104" s="129" t="s">
        <v>135</v>
      </c>
      <c r="F104" s="130" t="s">
        <v>136</v>
      </c>
      <c r="G104" s="131" t="s">
        <v>137</v>
      </c>
      <c r="H104" s="256">
        <v>22</v>
      </c>
      <c r="I104" s="132"/>
      <c r="J104" s="133">
        <f>ROUND(I104*H104,2)</f>
        <v>0</v>
      </c>
      <c r="K104" s="130" t="s">
        <v>138</v>
      </c>
      <c r="L104" s="32"/>
      <c r="M104" s="134" t="s">
        <v>3</v>
      </c>
      <c r="N104" s="135" t="s">
        <v>42</v>
      </c>
      <c r="P104" s="136">
        <f>O104*H104</f>
        <v>0</v>
      </c>
      <c r="Q104" s="136">
        <v>0</v>
      </c>
      <c r="R104" s="136">
        <f>Q104*H104</f>
        <v>0</v>
      </c>
      <c r="S104" s="136">
        <v>0.26</v>
      </c>
      <c r="T104" s="137">
        <f>S104*H104</f>
        <v>5.720000000000001</v>
      </c>
      <c r="AR104" s="138" t="s">
        <v>139</v>
      </c>
      <c r="AT104" s="138" t="s">
        <v>134</v>
      </c>
      <c r="AU104" s="138" t="s">
        <v>79</v>
      </c>
      <c r="AY104" s="17" t="s">
        <v>132</v>
      </c>
      <c r="BE104" s="139">
        <f>IF(N104="základní",J104,0)</f>
        <v>0</v>
      </c>
      <c r="BF104" s="139">
        <f>IF(N104="snížená",J104,0)</f>
        <v>0</v>
      </c>
      <c r="BG104" s="139">
        <f>IF(N104="zákl. přenesená",J104,0)</f>
        <v>0</v>
      </c>
      <c r="BH104" s="139">
        <f>IF(N104="sníž. přenesená",J104,0)</f>
        <v>0</v>
      </c>
      <c r="BI104" s="139">
        <f>IF(N104="nulová",J104,0)</f>
        <v>0</v>
      </c>
      <c r="BJ104" s="17" t="s">
        <v>15</v>
      </c>
      <c r="BK104" s="139">
        <f>ROUND(I104*H104,2)</f>
        <v>0</v>
      </c>
      <c r="BL104" s="17" t="s">
        <v>139</v>
      </c>
      <c r="BM104" s="138" t="s">
        <v>140</v>
      </c>
    </row>
    <row r="105" spans="2:47" s="1" customFormat="1" ht="12">
      <c r="B105" s="32"/>
      <c r="D105" s="140" t="s">
        <v>141</v>
      </c>
      <c r="F105" s="141" t="s">
        <v>142</v>
      </c>
      <c r="I105" s="142"/>
      <c r="L105" s="32"/>
      <c r="M105" s="143"/>
      <c r="T105" s="53"/>
      <c r="AT105" s="17" t="s">
        <v>141</v>
      </c>
      <c r="AU105" s="17" t="s">
        <v>79</v>
      </c>
    </row>
    <row r="106" spans="2:51" s="12" customFormat="1" ht="12">
      <c r="B106" s="144"/>
      <c r="D106" s="145" t="s">
        <v>143</v>
      </c>
      <c r="E106" s="146" t="s">
        <v>3</v>
      </c>
      <c r="F106" s="147" t="s">
        <v>144</v>
      </c>
      <c r="H106" s="257">
        <v>22</v>
      </c>
      <c r="I106" s="148"/>
      <c r="L106" s="144"/>
      <c r="M106" s="149"/>
      <c r="T106" s="150"/>
      <c r="AT106" s="146" t="s">
        <v>143</v>
      </c>
      <c r="AU106" s="146" t="s">
        <v>79</v>
      </c>
      <c r="AV106" s="12" t="s">
        <v>79</v>
      </c>
      <c r="AW106" s="12" t="s">
        <v>33</v>
      </c>
      <c r="AX106" s="12" t="s">
        <v>15</v>
      </c>
      <c r="AY106" s="146" t="s">
        <v>132</v>
      </c>
    </row>
    <row r="107" spans="2:65" s="1" customFormat="1" ht="37.75" customHeight="1">
      <c r="B107" s="127"/>
      <c r="C107" s="128" t="s">
        <v>79</v>
      </c>
      <c r="D107" s="128" t="s">
        <v>134</v>
      </c>
      <c r="E107" s="129" t="s">
        <v>145</v>
      </c>
      <c r="F107" s="130" t="s">
        <v>146</v>
      </c>
      <c r="G107" s="131" t="s">
        <v>147</v>
      </c>
      <c r="H107" s="256">
        <v>27</v>
      </c>
      <c r="I107" s="132"/>
      <c r="J107" s="133">
        <f>ROUND(I107*H107,2)</f>
        <v>0</v>
      </c>
      <c r="K107" s="130" t="s">
        <v>138</v>
      </c>
      <c r="L107" s="32"/>
      <c r="M107" s="134" t="s">
        <v>3</v>
      </c>
      <c r="N107" s="135" t="s">
        <v>42</v>
      </c>
      <c r="P107" s="136">
        <f>O107*H107</f>
        <v>0</v>
      </c>
      <c r="Q107" s="136">
        <v>0</v>
      </c>
      <c r="R107" s="136">
        <f>Q107*H107</f>
        <v>0</v>
      </c>
      <c r="S107" s="136">
        <v>0.04</v>
      </c>
      <c r="T107" s="137">
        <f>S107*H107</f>
        <v>1.08</v>
      </c>
      <c r="AR107" s="138" t="s">
        <v>139</v>
      </c>
      <c r="AT107" s="138" t="s">
        <v>134</v>
      </c>
      <c r="AU107" s="138" t="s">
        <v>79</v>
      </c>
      <c r="AY107" s="17" t="s">
        <v>132</v>
      </c>
      <c r="BE107" s="139">
        <f>IF(N107="základní",J107,0)</f>
        <v>0</v>
      </c>
      <c r="BF107" s="139">
        <f>IF(N107="snížená",J107,0)</f>
        <v>0</v>
      </c>
      <c r="BG107" s="139">
        <f>IF(N107="zákl. přenesená",J107,0)</f>
        <v>0</v>
      </c>
      <c r="BH107" s="139">
        <f>IF(N107="sníž. přenesená",J107,0)</f>
        <v>0</v>
      </c>
      <c r="BI107" s="139">
        <f>IF(N107="nulová",J107,0)</f>
        <v>0</v>
      </c>
      <c r="BJ107" s="17" t="s">
        <v>15</v>
      </c>
      <c r="BK107" s="139">
        <f>ROUND(I107*H107,2)</f>
        <v>0</v>
      </c>
      <c r="BL107" s="17" t="s">
        <v>139</v>
      </c>
      <c r="BM107" s="138" t="s">
        <v>148</v>
      </c>
    </row>
    <row r="108" spans="2:47" s="1" customFormat="1" ht="12">
      <c r="B108" s="32"/>
      <c r="D108" s="140" t="s">
        <v>141</v>
      </c>
      <c r="F108" s="141" t="s">
        <v>149</v>
      </c>
      <c r="I108" s="142"/>
      <c r="L108" s="32"/>
      <c r="M108" s="143"/>
      <c r="T108" s="53"/>
      <c r="AT108" s="17" t="s">
        <v>141</v>
      </c>
      <c r="AU108" s="17" t="s">
        <v>79</v>
      </c>
    </row>
    <row r="109" spans="2:51" s="12" customFormat="1" ht="12">
      <c r="B109" s="144"/>
      <c r="D109" s="145" t="s">
        <v>143</v>
      </c>
      <c r="E109" s="146" t="s">
        <v>3</v>
      </c>
      <c r="F109" s="147" t="s">
        <v>150</v>
      </c>
      <c r="H109" s="257">
        <v>27</v>
      </c>
      <c r="I109" s="148"/>
      <c r="L109" s="144"/>
      <c r="M109" s="149"/>
      <c r="T109" s="150"/>
      <c r="AT109" s="146" t="s">
        <v>143</v>
      </c>
      <c r="AU109" s="146" t="s">
        <v>79</v>
      </c>
      <c r="AV109" s="12" t="s">
        <v>79</v>
      </c>
      <c r="AW109" s="12" t="s">
        <v>33</v>
      </c>
      <c r="AX109" s="12" t="s">
        <v>15</v>
      </c>
      <c r="AY109" s="146" t="s">
        <v>132</v>
      </c>
    </row>
    <row r="110" spans="2:65" s="1" customFormat="1" ht="24.15" customHeight="1">
      <c r="B110" s="127"/>
      <c r="C110" s="128" t="s">
        <v>82</v>
      </c>
      <c r="D110" s="128" t="s">
        <v>134</v>
      </c>
      <c r="E110" s="129" t="s">
        <v>151</v>
      </c>
      <c r="F110" s="130" t="s">
        <v>152</v>
      </c>
      <c r="G110" s="131" t="s">
        <v>153</v>
      </c>
      <c r="H110" s="256">
        <v>11</v>
      </c>
      <c r="I110" s="132"/>
      <c r="J110" s="133">
        <f>ROUND(I110*H110,2)</f>
        <v>0</v>
      </c>
      <c r="K110" s="130" t="s">
        <v>138</v>
      </c>
      <c r="L110" s="32"/>
      <c r="M110" s="134" t="s">
        <v>3</v>
      </c>
      <c r="N110" s="135" t="s">
        <v>42</v>
      </c>
      <c r="P110" s="136">
        <f>O110*H110</f>
        <v>0</v>
      </c>
      <c r="Q110" s="136">
        <v>0</v>
      </c>
      <c r="R110" s="136">
        <f>Q110*H110</f>
        <v>0</v>
      </c>
      <c r="S110" s="136">
        <v>0</v>
      </c>
      <c r="T110" s="137">
        <f>S110*H110</f>
        <v>0</v>
      </c>
      <c r="AR110" s="138" t="s">
        <v>139</v>
      </c>
      <c r="AT110" s="138" t="s">
        <v>134</v>
      </c>
      <c r="AU110" s="138" t="s">
        <v>79</v>
      </c>
      <c r="AY110" s="17" t="s">
        <v>132</v>
      </c>
      <c r="BE110" s="139">
        <f>IF(N110="základní",J110,0)</f>
        <v>0</v>
      </c>
      <c r="BF110" s="139">
        <f>IF(N110="snížená",J110,0)</f>
        <v>0</v>
      </c>
      <c r="BG110" s="139">
        <f>IF(N110="zákl. přenesená",J110,0)</f>
        <v>0</v>
      </c>
      <c r="BH110" s="139">
        <f>IF(N110="sníž. přenesená",J110,0)</f>
        <v>0</v>
      </c>
      <c r="BI110" s="139">
        <f>IF(N110="nulová",J110,0)</f>
        <v>0</v>
      </c>
      <c r="BJ110" s="17" t="s">
        <v>15</v>
      </c>
      <c r="BK110" s="139">
        <f>ROUND(I110*H110,2)</f>
        <v>0</v>
      </c>
      <c r="BL110" s="17" t="s">
        <v>139</v>
      </c>
      <c r="BM110" s="138" t="s">
        <v>154</v>
      </c>
    </row>
    <row r="111" spans="2:47" s="1" customFormat="1" ht="12">
      <c r="B111" s="32"/>
      <c r="D111" s="140" t="s">
        <v>141</v>
      </c>
      <c r="F111" s="141" t="s">
        <v>155</v>
      </c>
      <c r="I111" s="142"/>
      <c r="L111" s="32"/>
      <c r="M111" s="143"/>
      <c r="T111" s="53"/>
      <c r="AT111" s="17" t="s">
        <v>141</v>
      </c>
      <c r="AU111" s="17" t="s">
        <v>79</v>
      </c>
    </row>
    <row r="112" spans="2:51" s="13" customFormat="1" ht="12">
      <c r="B112" s="151"/>
      <c r="D112" s="145" t="s">
        <v>143</v>
      </c>
      <c r="E112" s="152" t="s">
        <v>3</v>
      </c>
      <c r="F112" s="153" t="s">
        <v>156</v>
      </c>
      <c r="H112" s="152" t="s">
        <v>3</v>
      </c>
      <c r="I112" s="154"/>
      <c r="L112" s="151"/>
      <c r="M112" s="155"/>
      <c r="T112" s="156"/>
      <c r="AT112" s="152" t="s">
        <v>143</v>
      </c>
      <c r="AU112" s="152" t="s">
        <v>79</v>
      </c>
      <c r="AV112" s="13" t="s">
        <v>15</v>
      </c>
      <c r="AW112" s="13" t="s">
        <v>33</v>
      </c>
      <c r="AX112" s="13" t="s">
        <v>71</v>
      </c>
      <c r="AY112" s="152" t="s">
        <v>132</v>
      </c>
    </row>
    <row r="113" spans="2:51" s="12" customFormat="1" ht="12">
      <c r="B113" s="144"/>
      <c r="D113" s="145" t="s">
        <v>143</v>
      </c>
      <c r="E113" s="146" t="s">
        <v>3</v>
      </c>
      <c r="F113" s="147" t="s">
        <v>157</v>
      </c>
      <c r="H113" s="257">
        <v>11</v>
      </c>
      <c r="I113" s="148"/>
      <c r="L113" s="144"/>
      <c r="M113" s="149"/>
      <c r="T113" s="150"/>
      <c r="AT113" s="146" t="s">
        <v>143</v>
      </c>
      <c r="AU113" s="146" t="s">
        <v>79</v>
      </c>
      <c r="AV113" s="12" t="s">
        <v>79</v>
      </c>
      <c r="AW113" s="12" t="s">
        <v>33</v>
      </c>
      <c r="AX113" s="12" t="s">
        <v>15</v>
      </c>
      <c r="AY113" s="146" t="s">
        <v>132</v>
      </c>
    </row>
    <row r="114" spans="2:65" s="1" customFormat="1" ht="44.25" customHeight="1">
      <c r="B114" s="127"/>
      <c r="C114" s="128" t="s">
        <v>139</v>
      </c>
      <c r="D114" s="128" t="s">
        <v>134</v>
      </c>
      <c r="E114" s="129" t="s">
        <v>158</v>
      </c>
      <c r="F114" s="130" t="s">
        <v>159</v>
      </c>
      <c r="G114" s="131" t="s">
        <v>153</v>
      </c>
      <c r="H114" s="256">
        <v>47.5</v>
      </c>
      <c r="I114" s="132"/>
      <c r="J114" s="133">
        <f>ROUND(I114*H114,2)</f>
        <v>0</v>
      </c>
      <c r="K114" s="130" t="s">
        <v>138</v>
      </c>
      <c r="L114" s="32"/>
      <c r="M114" s="134" t="s">
        <v>3</v>
      </c>
      <c r="N114" s="135" t="s">
        <v>42</v>
      </c>
      <c r="P114" s="136">
        <f>O114*H114</f>
        <v>0</v>
      </c>
      <c r="Q114" s="136">
        <v>0</v>
      </c>
      <c r="R114" s="136">
        <f>Q114*H114</f>
        <v>0</v>
      </c>
      <c r="S114" s="136">
        <v>0</v>
      </c>
      <c r="T114" s="137">
        <f>S114*H114</f>
        <v>0</v>
      </c>
      <c r="AR114" s="138" t="s">
        <v>139</v>
      </c>
      <c r="AT114" s="138" t="s">
        <v>134</v>
      </c>
      <c r="AU114" s="138" t="s">
        <v>79</v>
      </c>
      <c r="AY114" s="17" t="s">
        <v>132</v>
      </c>
      <c r="BE114" s="139">
        <f>IF(N114="základní",J114,0)</f>
        <v>0</v>
      </c>
      <c r="BF114" s="139">
        <f>IF(N114="snížená",J114,0)</f>
        <v>0</v>
      </c>
      <c r="BG114" s="139">
        <f>IF(N114="zákl. přenesená",J114,0)</f>
        <v>0</v>
      </c>
      <c r="BH114" s="139">
        <f>IF(N114="sníž. přenesená",J114,0)</f>
        <v>0</v>
      </c>
      <c r="BI114" s="139">
        <f>IF(N114="nulová",J114,0)</f>
        <v>0</v>
      </c>
      <c r="BJ114" s="17" t="s">
        <v>15</v>
      </c>
      <c r="BK114" s="139">
        <f>ROUND(I114*H114,2)</f>
        <v>0</v>
      </c>
      <c r="BL114" s="17" t="s">
        <v>139</v>
      </c>
      <c r="BM114" s="138" t="s">
        <v>160</v>
      </c>
    </row>
    <row r="115" spans="2:47" s="1" customFormat="1" ht="12">
      <c r="B115" s="32"/>
      <c r="D115" s="140" t="s">
        <v>141</v>
      </c>
      <c r="F115" s="141" t="s">
        <v>161</v>
      </c>
      <c r="I115" s="142"/>
      <c r="L115" s="32"/>
      <c r="M115" s="143"/>
      <c r="T115" s="53"/>
      <c r="AT115" s="17" t="s">
        <v>141</v>
      </c>
      <c r="AU115" s="17" t="s">
        <v>79</v>
      </c>
    </row>
    <row r="116" spans="2:51" s="12" customFormat="1" ht="12">
      <c r="B116" s="144"/>
      <c r="D116" s="145" t="s">
        <v>143</v>
      </c>
      <c r="E116" s="146" t="s">
        <v>3</v>
      </c>
      <c r="F116" s="147" t="s">
        <v>162</v>
      </c>
      <c r="H116" s="257">
        <v>47.5</v>
      </c>
      <c r="I116" s="148"/>
      <c r="L116" s="144"/>
      <c r="M116" s="149"/>
      <c r="T116" s="150"/>
      <c r="AT116" s="146" t="s">
        <v>143</v>
      </c>
      <c r="AU116" s="146" t="s">
        <v>79</v>
      </c>
      <c r="AV116" s="12" t="s">
        <v>79</v>
      </c>
      <c r="AW116" s="12" t="s">
        <v>33</v>
      </c>
      <c r="AX116" s="12" t="s">
        <v>15</v>
      </c>
      <c r="AY116" s="146" t="s">
        <v>132</v>
      </c>
    </row>
    <row r="117" spans="2:65" s="1" customFormat="1" ht="62.75" customHeight="1">
      <c r="B117" s="127"/>
      <c r="C117" s="128" t="s">
        <v>163</v>
      </c>
      <c r="D117" s="128" t="s">
        <v>134</v>
      </c>
      <c r="E117" s="129" t="s">
        <v>164</v>
      </c>
      <c r="F117" s="130" t="s">
        <v>165</v>
      </c>
      <c r="G117" s="131" t="s">
        <v>153</v>
      </c>
      <c r="H117" s="256">
        <v>84.024</v>
      </c>
      <c r="I117" s="132"/>
      <c r="J117" s="133">
        <f>ROUND(I117*H117,2)</f>
        <v>0</v>
      </c>
      <c r="K117" s="130" t="s">
        <v>138</v>
      </c>
      <c r="L117" s="32"/>
      <c r="M117" s="134" t="s">
        <v>3</v>
      </c>
      <c r="N117" s="135" t="s">
        <v>42</v>
      </c>
      <c r="P117" s="136">
        <f>O117*H117</f>
        <v>0</v>
      </c>
      <c r="Q117" s="136">
        <v>0</v>
      </c>
      <c r="R117" s="136">
        <f>Q117*H117</f>
        <v>0</v>
      </c>
      <c r="S117" s="136">
        <v>0</v>
      </c>
      <c r="T117" s="137">
        <f>S117*H117</f>
        <v>0</v>
      </c>
      <c r="AR117" s="138" t="s">
        <v>139</v>
      </c>
      <c r="AT117" s="138" t="s">
        <v>134</v>
      </c>
      <c r="AU117" s="138" t="s">
        <v>79</v>
      </c>
      <c r="AY117" s="17" t="s">
        <v>132</v>
      </c>
      <c r="BE117" s="139">
        <f>IF(N117="základní",J117,0)</f>
        <v>0</v>
      </c>
      <c r="BF117" s="139">
        <f>IF(N117="snížená",J117,0)</f>
        <v>0</v>
      </c>
      <c r="BG117" s="139">
        <f>IF(N117="zákl. přenesená",J117,0)</f>
        <v>0</v>
      </c>
      <c r="BH117" s="139">
        <f>IF(N117="sníž. přenesená",J117,0)</f>
        <v>0</v>
      </c>
      <c r="BI117" s="139">
        <f>IF(N117="nulová",J117,0)</f>
        <v>0</v>
      </c>
      <c r="BJ117" s="17" t="s">
        <v>15</v>
      </c>
      <c r="BK117" s="139">
        <f>ROUND(I117*H117,2)</f>
        <v>0</v>
      </c>
      <c r="BL117" s="17" t="s">
        <v>139</v>
      </c>
      <c r="BM117" s="138" t="s">
        <v>166</v>
      </c>
    </row>
    <row r="118" spans="2:47" s="1" customFormat="1" ht="12">
      <c r="B118" s="32"/>
      <c r="D118" s="140" t="s">
        <v>141</v>
      </c>
      <c r="F118" s="141" t="s">
        <v>167</v>
      </c>
      <c r="I118" s="142"/>
      <c r="L118" s="32"/>
      <c r="M118" s="143"/>
      <c r="T118" s="53"/>
      <c r="AT118" s="17" t="s">
        <v>141</v>
      </c>
      <c r="AU118" s="17" t="s">
        <v>79</v>
      </c>
    </row>
    <row r="119" spans="2:51" s="13" customFormat="1" ht="12">
      <c r="B119" s="151"/>
      <c r="D119" s="145" t="s">
        <v>143</v>
      </c>
      <c r="E119" s="152" t="s">
        <v>3</v>
      </c>
      <c r="F119" s="153" t="s">
        <v>168</v>
      </c>
      <c r="H119" s="152" t="s">
        <v>3</v>
      </c>
      <c r="I119" s="154"/>
      <c r="L119" s="151"/>
      <c r="M119" s="155"/>
      <c r="T119" s="156"/>
      <c r="AT119" s="152" t="s">
        <v>143</v>
      </c>
      <c r="AU119" s="152" t="s">
        <v>79</v>
      </c>
      <c r="AV119" s="13" t="s">
        <v>15</v>
      </c>
      <c r="AW119" s="13" t="s">
        <v>33</v>
      </c>
      <c r="AX119" s="13" t="s">
        <v>71</v>
      </c>
      <c r="AY119" s="152" t="s">
        <v>132</v>
      </c>
    </row>
    <row r="120" spans="2:51" s="12" customFormat="1" ht="12">
      <c r="B120" s="144"/>
      <c r="D120" s="145" t="s">
        <v>143</v>
      </c>
      <c r="E120" s="146" t="s">
        <v>3</v>
      </c>
      <c r="F120" s="147" t="s">
        <v>169</v>
      </c>
      <c r="H120" s="257">
        <v>84.024</v>
      </c>
      <c r="I120" s="148"/>
      <c r="L120" s="144"/>
      <c r="M120" s="149"/>
      <c r="T120" s="150"/>
      <c r="AT120" s="146" t="s">
        <v>143</v>
      </c>
      <c r="AU120" s="146" t="s">
        <v>79</v>
      </c>
      <c r="AV120" s="12" t="s">
        <v>79</v>
      </c>
      <c r="AW120" s="12" t="s">
        <v>33</v>
      </c>
      <c r="AX120" s="12" t="s">
        <v>15</v>
      </c>
      <c r="AY120" s="146" t="s">
        <v>132</v>
      </c>
    </row>
    <row r="121" spans="2:65" s="1" customFormat="1" ht="62.75" customHeight="1">
      <c r="B121" s="127"/>
      <c r="C121" s="128" t="s">
        <v>170</v>
      </c>
      <c r="D121" s="128" t="s">
        <v>134</v>
      </c>
      <c r="E121" s="129" t="s">
        <v>171</v>
      </c>
      <c r="F121" s="130" t="s">
        <v>172</v>
      </c>
      <c r="G121" s="131" t="s">
        <v>153</v>
      </c>
      <c r="H121" s="256">
        <v>16.488</v>
      </c>
      <c r="I121" s="132"/>
      <c r="J121" s="133">
        <f>ROUND(I121*H121,2)</f>
        <v>0</v>
      </c>
      <c r="K121" s="130" t="s">
        <v>138</v>
      </c>
      <c r="L121" s="32"/>
      <c r="M121" s="134" t="s">
        <v>3</v>
      </c>
      <c r="N121" s="135" t="s">
        <v>42</v>
      </c>
      <c r="P121" s="136">
        <f>O121*H121</f>
        <v>0</v>
      </c>
      <c r="Q121" s="136">
        <v>0</v>
      </c>
      <c r="R121" s="136">
        <f>Q121*H121</f>
        <v>0</v>
      </c>
      <c r="S121" s="136">
        <v>0</v>
      </c>
      <c r="T121" s="137">
        <f>S121*H121</f>
        <v>0</v>
      </c>
      <c r="AR121" s="138" t="s">
        <v>139</v>
      </c>
      <c r="AT121" s="138" t="s">
        <v>134</v>
      </c>
      <c r="AU121" s="138" t="s">
        <v>79</v>
      </c>
      <c r="AY121" s="17" t="s">
        <v>132</v>
      </c>
      <c r="BE121" s="139">
        <f>IF(N121="základní",J121,0)</f>
        <v>0</v>
      </c>
      <c r="BF121" s="139">
        <f>IF(N121="snížená",J121,0)</f>
        <v>0</v>
      </c>
      <c r="BG121" s="139">
        <f>IF(N121="zákl. přenesená",J121,0)</f>
        <v>0</v>
      </c>
      <c r="BH121" s="139">
        <f>IF(N121="sníž. přenesená",J121,0)</f>
        <v>0</v>
      </c>
      <c r="BI121" s="139">
        <f>IF(N121="nulová",J121,0)</f>
        <v>0</v>
      </c>
      <c r="BJ121" s="17" t="s">
        <v>15</v>
      </c>
      <c r="BK121" s="139">
        <f>ROUND(I121*H121,2)</f>
        <v>0</v>
      </c>
      <c r="BL121" s="17" t="s">
        <v>139</v>
      </c>
      <c r="BM121" s="138" t="s">
        <v>173</v>
      </c>
    </row>
    <row r="122" spans="2:47" s="1" customFormat="1" ht="12">
      <c r="B122" s="32"/>
      <c r="D122" s="140" t="s">
        <v>141</v>
      </c>
      <c r="F122" s="141" t="s">
        <v>174</v>
      </c>
      <c r="I122" s="142"/>
      <c r="L122" s="32"/>
      <c r="M122" s="143"/>
      <c r="T122" s="53"/>
      <c r="AT122" s="17" t="s">
        <v>141</v>
      </c>
      <c r="AU122" s="17" t="s">
        <v>79</v>
      </c>
    </row>
    <row r="123" spans="2:51" s="13" customFormat="1" ht="12">
      <c r="B123" s="151"/>
      <c r="D123" s="145" t="s">
        <v>143</v>
      </c>
      <c r="E123" s="152" t="s">
        <v>3</v>
      </c>
      <c r="F123" s="153" t="s">
        <v>175</v>
      </c>
      <c r="H123" s="152" t="s">
        <v>3</v>
      </c>
      <c r="I123" s="154"/>
      <c r="L123" s="151"/>
      <c r="M123" s="155"/>
      <c r="T123" s="156"/>
      <c r="AT123" s="152" t="s">
        <v>143</v>
      </c>
      <c r="AU123" s="152" t="s">
        <v>79</v>
      </c>
      <c r="AV123" s="13" t="s">
        <v>15</v>
      </c>
      <c r="AW123" s="13" t="s">
        <v>33</v>
      </c>
      <c r="AX123" s="13" t="s">
        <v>71</v>
      </c>
      <c r="AY123" s="152" t="s">
        <v>132</v>
      </c>
    </row>
    <row r="124" spans="2:51" s="12" customFormat="1" ht="12">
      <c r="B124" s="144"/>
      <c r="D124" s="145" t="s">
        <v>143</v>
      </c>
      <c r="E124" s="146" t="s">
        <v>3</v>
      </c>
      <c r="F124" s="147" t="s">
        <v>176</v>
      </c>
      <c r="H124" s="257">
        <v>16.488</v>
      </c>
      <c r="I124" s="148"/>
      <c r="L124" s="144"/>
      <c r="M124" s="149"/>
      <c r="T124" s="150"/>
      <c r="AT124" s="146" t="s">
        <v>143</v>
      </c>
      <c r="AU124" s="146" t="s">
        <v>79</v>
      </c>
      <c r="AV124" s="12" t="s">
        <v>79</v>
      </c>
      <c r="AW124" s="12" t="s">
        <v>33</v>
      </c>
      <c r="AX124" s="12" t="s">
        <v>15</v>
      </c>
      <c r="AY124" s="146" t="s">
        <v>132</v>
      </c>
    </row>
    <row r="125" spans="2:65" s="1" customFormat="1" ht="66.75" customHeight="1">
      <c r="B125" s="127"/>
      <c r="C125" s="128" t="s">
        <v>177</v>
      </c>
      <c r="D125" s="128" t="s">
        <v>134</v>
      </c>
      <c r="E125" s="129" t="s">
        <v>178</v>
      </c>
      <c r="F125" s="130" t="s">
        <v>179</v>
      </c>
      <c r="G125" s="131" t="s">
        <v>153</v>
      </c>
      <c r="H125" s="256">
        <v>82.44</v>
      </c>
      <c r="I125" s="132"/>
      <c r="J125" s="133">
        <f>ROUND(I125*H125,2)</f>
        <v>0</v>
      </c>
      <c r="K125" s="130" t="s">
        <v>138</v>
      </c>
      <c r="L125" s="32"/>
      <c r="M125" s="134" t="s">
        <v>3</v>
      </c>
      <c r="N125" s="135" t="s">
        <v>42</v>
      </c>
      <c r="P125" s="136">
        <f>O125*H125</f>
        <v>0</v>
      </c>
      <c r="Q125" s="136">
        <v>0</v>
      </c>
      <c r="R125" s="136">
        <f>Q125*H125</f>
        <v>0</v>
      </c>
      <c r="S125" s="136">
        <v>0</v>
      </c>
      <c r="T125" s="137">
        <f>S125*H125</f>
        <v>0</v>
      </c>
      <c r="AR125" s="138" t="s">
        <v>139</v>
      </c>
      <c r="AT125" s="138" t="s">
        <v>134</v>
      </c>
      <c r="AU125" s="138" t="s">
        <v>79</v>
      </c>
      <c r="AY125" s="17" t="s">
        <v>132</v>
      </c>
      <c r="BE125" s="139">
        <f>IF(N125="základní",J125,0)</f>
        <v>0</v>
      </c>
      <c r="BF125" s="139">
        <f>IF(N125="snížená",J125,0)</f>
        <v>0</v>
      </c>
      <c r="BG125" s="139">
        <f>IF(N125="zákl. přenesená",J125,0)</f>
        <v>0</v>
      </c>
      <c r="BH125" s="139">
        <f>IF(N125="sníž. přenesená",J125,0)</f>
        <v>0</v>
      </c>
      <c r="BI125" s="139">
        <f>IF(N125="nulová",J125,0)</f>
        <v>0</v>
      </c>
      <c r="BJ125" s="17" t="s">
        <v>15</v>
      </c>
      <c r="BK125" s="139">
        <f>ROUND(I125*H125,2)</f>
        <v>0</v>
      </c>
      <c r="BL125" s="17" t="s">
        <v>139</v>
      </c>
      <c r="BM125" s="138" t="s">
        <v>180</v>
      </c>
    </row>
    <row r="126" spans="2:47" s="1" customFormat="1" ht="12">
      <c r="B126" s="32"/>
      <c r="D126" s="140" t="s">
        <v>141</v>
      </c>
      <c r="F126" s="141" t="s">
        <v>181</v>
      </c>
      <c r="I126" s="142"/>
      <c r="L126" s="32"/>
      <c r="M126" s="143"/>
      <c r="T126" s="53"/>
      <c r="AT126" s="17" t="s">
        <v>141</v>
      </c>
      <c r="AU126" s="17" t="s">
        <v>79</v>
      </c>
    </row>
    <row r="127" spans="2:51" s="12" customFormat="1" ht="12">
      <c r="B127" s="144"/>
      <c r="D127" s="145" t="s">
        <v>143</v>
      </c>
      <c r="F127" s="147" t="s">
        <v>182</v>
      </c>
      <c r="H127" s="257">
        <v>82.44</v>
      </c>
      <c r="I127" s="148"/>
      <c r="L127" s="144"/>
      <c r="M127" s="149"/>
      <c r="T127" s="150"/>
      <c r="AT127" s="146" t="s">
        <v>143</v>
      </c>
      <c r="AU127" s="146" t="s">
        <v>79</v>
      </c>
      <c r="AV127" s="12" t="s">
        <v>79</v>
      </c>
      <c r="AW127" s="12" t="s">
        <v>4</v>
      </c>
      <c r="AX127" s="12" t="s">
        <v>15</v>
      </c>
      <c r="AY127" s="146" t="s">
        <v>132</v>
      </c>
    </row>
    <row r="128" spans="2:65" s="1" customFormat="1" ht="44.25" customHeight="1">
      <c r="B128" s="127"/>
      <c r="C128" s="128" t="s">
        <v>183</v>
      </c>
      <c r="D128" s="128" t="s">
        <v>134</v>
      </c>
      <c r="E128" s="129" t="s">
        <v>184</v>
      </c>
      <c r="F128" s="130" t="s">
        <v>185</v>
      </c>
      <c r="G128" s="131" t="s">
        <v>153</v>
      </c>
      <c r="H128" s="256">
        <v>42.012</v>
      </c>
      <c r="I128" s="132"/>
      <c r="J128" s="133">
        <f>ROUND(I128*H128,2)</f>
        <v>0</v>
      </c>
      <c r="K128" s="130" t="s">
        <v>138</v>
      </c>
      <c r="L128" s="32"/>
      <c r="M128" s="134" t="s">
        <v>3</v>
      </c>
      <c r="N128" s="135" t="s">
        <v>42</v>
      </c>
      <c r="P128" s="136">
        <f>O128*H128</f>
        <v>0</v>
      </c>
      <c r="Q128" s="136">
        <v>0</v>
      </c>
      <c r="R128" s="136">
        <f>Q128*H128</f>
        <v>0</v>
      </c>
      <c r="S128" s="136">
        <v>0</v>
      </c>
      <c r="T128" s="137">
        <f>S128*H128</f>
        <v>0</v>
      </c>
      <c r="AR128" s="138" t="s">
        <v>139</v>
      </c>
      <c r="AT128" s="138" t="s">
        <v>134</v>
      </c>
      <c r="AU128" s="138" t="s">
        <v>79</v>
      </c>
      <c r="AY128" s="17" t="s">
        <v>132</v>
      </c>
      <c r="BE128" s="139">
        <f>IF(N128="základní",J128,0)</f>
        <v>0</v>
      </c>
      <c r="BF128" s="139">
        <f>IF(N128="snížená",J128,0)</f>
        <v>0</v>
      </c>
      <c r="BG128" s="139">
        <f>IF(N128="zákl. přenesená",J128,0)</f>
        <v>0</v>
      </c>
      <c r="BH128" s="139">
        <f>IF(N128="sníž. přenesená",J128,0)</f>
        <v>0</v>
      </c>
      <c r="BI128" s="139">
        <f>IF(N128="nulová",J128,0)</f>
        <v>0</v>
      </c>
      <c r="BJ128" s="17" t="s">
        <v>15</v>
      </c>
      <c r="BK128" s="139">
        <f>ROUND(I128*H128,2)</f>
        <v>0</v>
      </c>
      <c r="BL128" s="17" t="s">
        <v>139</v>
      </c>
      <c r="BM128" s="138" t="s">
        <v>186</v>
      </c>
    </row>
    <row r="129" spans="2:47" s="1" customFormat="1" ht="12">
      <c r="B129" s="32"/>
      <c r="D129" s="140" t="s">
        <v>141</v>
      </c>
      <c r="F129" s="141" t="s">
        <v>187</v>
      </c>
      <c r="I129" s="142"/>
      <c r="L129" s="32"/>
      <c r="M129" s="143"/>
      <c r="T129" s="53"/>
      <c r="AT129" s="17" t="s">
        <v>141</v>
      </c>
      <c r="AU129" s="17" t="s">
        <v>79</v>
      </c>
    </row>
    <row r="130" spans="2:51" s="13" customFormat="1" ht="12">
      <c r="B130" s="151"/>
      <c r="D130" s="145" t="s">
        <v>143</v>
      </c>
      <c r="E130" s="152" t="s">
        <v>3</v>
      </c>
      <c r="F130" s="153" t="s">
        <v>188</v>
      </c>
      <c r="H130" s="152" t="s">
        <v>3</v>
      </c>
      <c r="I130" s="154"/>
      <c r="L130" s="151"/>
      <c r="M130" s="155"/>
      <c r="T130" s="156"/>
      <c r="AT130" s="152" t="s">
        <v>143</v>
      </c>
      <c r="AU130" s="152" t="s">
        <v>79</v>
      </c>
      <c r="AV130" s="13" t="s">
        <v>15</v>
      </c>
      <c r="AW130" s="13" t="s">
        <v>33</v>
      </c>
      <c r="AX130" s="13" t="s">
        <v>71</v>
      </c>
      <c r="AY130" s="152" t="s">
        <v>132</v>
      </c>
    </row>
    <row r="131" spans="2:51" s="12" customFormat="1" ht="12">
      <c r="B131" s="144"/>
      <c r="D131" s="145" t="s">
        <v>143</v>
      </c>
      <c r="E131" s="146" t="s">
        <v>3</v>
      </c>
      <c r="F131" s="147" t="s">
        <v>189</v>
      </c>
      <c r="H131" s="257">
        <v>42.012</v>
      </c>
      <c r="I131" s="148"/>
      <c r="L131" s="144"/>
      <c r="M131" s="149"/>
      <c r="T131" s="150"/>
      <c r="AT131" s="146" t="s">
        <v>143</v>
      </c>
      <c r="AU131" s="146" t="s">
        <v>79</v>
      </c>
      <c r="AV131" s="12" t="s">
        <v>79</v>
      </c>
      <c r="AW131" s="12" t="s">
        <v>33</v>
      </c>
      <c r="AX131" s="12" t="s">
        <v>15</v>
      </c>
      <c r="AY131" s="146" t="s">
        <v>132</v>
      </c>
    </row>
    <row r="132" spans="2:65" s="1" customFormat="1" ht="44.25" customHeight="1">
      <c r="B132" s="127"/>
      <c r="C132" s="128" t="s">
        <v>190</v>
      </c>
      <c r="D132" s="128" t="s">
        <v>134</v>
      </c>
      <c r="E132" s="129" t="s">
        <v>191</v>
      </c>
      <c r="F132" s="130" t="s">
        <v>192</v>
      </c>
      <c r="G132" s="131" t="s">
        <v>193</v>
      </c>
      <c r="H132" s="256">
        <v>32.976</v>
      </c>
      <c r="I132" s="132"/>
      <c r="J132" s="133">
        <f>ROUND(I132*H132,2)</f>
        <v>0</v>
      </c>
      <c r="K132" s="130" t="s">
        <v>138</v>
      </c>
      <c r="L132" s="32"/>
      <c r="M132" s="134" t="s">
        <v>3</v>
      </c>
      <c r="N132" s="135" t="s">
        <v>42</v>
      </c>
      <c r="P132" s="136">
        <f>O132*H132</f>
        <v>0</v>
      </c>
      <c r="Q132" s="136">
        <v>0</v>
      </c>
      <c r="R132" s="136">
        <f>Q132*H132</f>
        <v>0</v>
      </c>
      <c r="S132" s="136">
        <v>0</v>
      </c>
      <c r="T132" s="137">
        <f>S132*H132</f>
        <v>0</v>
      </c>
      <c r="AR132" s="138" t="s">
        <v>139</v>
      </c>
      <c r="AT132" s="138" t="s">
        <v>134</v>
      </c>
      <c r="AU132" s="138" t="s">
        <v>79</v>
      </c>
      <c r="AY132" s="17" t="s">
        <v>132</v>
      </c>
      <c r="BE132" s="139">
        <f>IF(N132="základní",J132,0)</f>
        <v>0</v>
      </c>
      <c r="BF132" s="139">
        <f>IF(N132="snížená",J132,0)</f>
        <v>0</v>
      </c>
      <c r="BG132" s="139">
        <f>IF(N132="zákl. přenesená",J132,0)</f>
        <v>0</v>
      </c>
      <c r="BH132" s="139">
        <f>IF(N132="sníž. přenesená",J132,0)</f>
        <v>0</v>
      </c>
      <c r="BI132" s="139">
        <f>IF(N132="nulová",J132,0)</f>
        <v>0</v>
      </c>
      <c r="BJ132" s="17" t="s">
        <v>15</v>
      </c>
      <c r="BK132" s="139">
        <f>ROUND(I132*H132,2)</f>
        <v>0</v>
      </c>
      <c r="BL132" s="17" t="s">
        <v>139</v>
      </c>
      <c r="BM132" s="138" t="s">
        <v>194</v>
      </c>
    </row>
    <row r="133" spans="2:47" s="1" customFormat="1" ht="12">
      <c r="B133" s="32"/>
      <c r="D133" s="140" t="s">
        <v>141</v>
      </c>
      <c r="F133" s="141" t="s">
        <v>195</v>
      </c>
      <c r="I133" s="142"/>
      <c r="L133" s="32"/>
      <c r="M133" s="143"/>
      <c r="T133" s="53"/>
      <c r="AT133" s="17" t="s">
        <v>141</v>
      </c>
      <c r="AU133" s="17" t="s">
        <v>79</v>
      </c>
    </row>
    <row r="134" spans="2:51" s="12" customFormat="1" ht="12">
      <c r="B134" s="144"/>
      <c r="D134" s="145" t="s">
        <v>143</v>
      </c>
      <c r="F134" s="147" t="s">
        <v>196</v>
      </c>
      <c r="H134" s="257">
        <v>32.976</v>
      </c>
      <c r="I134" s="148"/>
      <c r="L134" s="144"/>
      <c r="M134" s="149"/>
      <c r="T134" s="150"/>
      <c r="AT134" s="146" t="s">
        <v>143</v>
      </c>
      <c r="AU134" s="146" t="s">
        <v>79</v>
      </c>
      <c r="AV134" s="12" t="s">
        <v>79</v>
      </c>
      <c r="AW134" s="12" t="s">
        <v>4</v>
      </c>
      <c r="AX134" s="12" t="s">
        <v>15</v>
      </c>
      <c r="AY134" s="146" t="s">
        <v>132</v>
      </c>
    </row>
    <row r="135" spans="2:65" s="1" customFormat="1" ht="37.75" customHeight="1">
      <c r="B135" s="127"/>
      <c r="C135" s="128" t="s">
        <v>197</v>
      </c>
      <c r="D135" s="128" t="s">
        <v>134</v>
      </c>
      <c r="E135" s="129" t="s">
        <v>198</v>
      </c>
      <c r="F135" s="130" t="s">
        <v>199</v>
      </c>
      <c r="G135" s="131" t="s">
        <v>153</v>
      </c>
      <c r="H135" s="256">
        <v>16.488</v>
      </c>
      <c r="I135" s="132"/>
      <c r="J135" s="133">
        <f>ROUND(I135*H135,2)</f>
        <v>0</v>
      </c>
      <c r="K135" s="130" t="s">
        <v>138</v>
      </c>
      <c r="L135" s="32"/>
      <c r="M135" s="134" t="s">
        <v>3</v>
      </c>
      <c r="N135" s="135" t="s">
        <v>42</v>
      </c>
      <c r="P135" s="136">
        <f>O135*H135</f>
        <v>0</v>
      </c>
      <c r="Q135" s="136">
        <v>0</v>
      </c>
      <c r="R135" s="136">
        <f>Q135*H135</f>
        <v>0</v>
      </c>
      <c r="S135" s="136">
        <v>0</v>
      </c>
      <c r="T135" s="137">
        <f>S135*H135</f>
        <v>0</v>
      </c>
      <c r="AR135" s="138" t="s">
        <v>139</v>
      </c>
      <c r="AT135" s="138" t="s">
        <v>134</v>
      </c>
      <c r="AU135" s="138" t="s">
        <v>79</v>
      </c>
      <c r="AY135" s="17" t="s">
        <v>132</v>
      </c>
      <c r="BE135" s="139">
        <f>IF(N135="základní",J135,0)</f>
        <v>0</v>
      </c>
      <c r="BF135" s="139">
        <f>IF(N135="snížená",J135,0)</f>
        <v>0</v>
      </c>
      <c r="BG135" s="139">
        <f>IF(N135="zákl. přenesená",J135,0)</f>
        <v>0</v>
      </c>
      <c r="BH135" s="139">
        <f>IF(N135="sníž. přenesená",J135,0)</f>
        <v>0</v>
      </c>
      <c r="BI135" s="139">
        <f>IF(N135="nulová",J135,0)</f>
        <v>0</v>
      </c>
      <c r="BJ135" s="17" t="s">
        <v>15</v>
      </c>
      <c r="BK135" s="139">
        <f>ROUND(I135*H135,2)</f>
        <v>0</v>
      </c>
      <c r="BL135" s="17" t="s">
        <v>139</v>
      </c>
      <c r="BM135" s="138" t="s">
        <v>200</v>
      </c>
    </row>
    <row r="136" spans="2:47" s="1" customFormat="1" ht="12">
      <c r="B136" s="32"/>
      <c r="D136" s="140" t="s">
        <v>141</v>
      </c>
      <c r="F136" s="141" t="s">
        <v>201</v>
      </c>
      <c r="I136" s="142"/>
      <c r="L136" s="32"/>
      <c r="M136" s="143"/>
      <c r="T136" s="53"/>
      <c r="AT136" s="17" t="s">
        <v>141</v>
      </c>
      <c r="AU136" s="17" t="s">
        <v>79</v>
      </c>
    </row>
    <row r="137" spans="2:65" s="1" customFormat="1" ht="44.25" customHeight="1">
      <c r="B137" s="127"/>
      <c r="C137" s="128" t="s">
        <v>202</v>
      </c>
      <c r="D137" s="128" t="s">
        <v>134</v>
      </c>
      <c r="E137" s="129" t="s">
        <v>203</v>
      </c>
      <c r="F137" s="130" t="s">
        <v>204</v>
      </c>
      <c r="G137" s="131" t="s">
        <v>153</v>
      </c>
      <c r="H137" s="256">
        <v>42.012</v>
      </c>
      <c r="I137" s="132"/>
      <c r="J137" s="133">
        <f>ROUND(I137*H137,2)</f>
        <v>0</v>
      </c>
      <c r="K137" s="130" t="s">
        <v>138</v>
      </c>
      <c r="L137" s="32"/>
      <c r="M137" s="134" t="s">
        <v>3</v>
      </c>
      <c r="N137" s="135" t="s">
        <v>42</v>
      </c>
      <c r="P137" s="136">
        <f>O137*H137</f>
        <v>0</v>
      </c>
      <c r="Q137" s="136">
        <v>0</v>
      </c>
      <c r="R137" s="136">
        <f>Q137*H137</f>
        <v>0</v>
      </c>
      <c r="S137" s="136">
        <v>0</v>
      </c>
      <c r="T137" s="137">
        <f>S137*H137</f>
        <v>0</v>
      </c>
      <c r="AR137" s="138" t="s">
        <v>139</v>
      </c>
      <c r="AT137" s="138" t="s">
        <v>134</v>
      </c>
      <c r="AU137" s="138" t="s">
        <v>79</v>
      </c>
      <c r="AY137" s="17" t="s">
        <v>132</v>
      </c>
      <c r="BE137" s="139">
        <f>IF(N137="základní",J137,0)</f>
        <v>0</v>
      </c>
      <c r="BF137" s="139">
        <f>IF(N137="snížená",J137,0)</f>
        <v>0</v>
      </c>
      <c r="BG137" s="139">
        <f>IF(N137="zákl. přenesená",J137,0)</f>
        <v>0</v>
      </c>
      <c r="BH137" s="139">
        <f>IF(N137="sníž. přenesená",J137,0)</f>
        <v>0</v>
      </c>
      <c r="BI137" s="139">
        <f>IF(N137="nulová",J137,0)</f>
        <v>0</v>
      </c>
      <c r="BJ137" s="17" t="s">
        <v>15</v>
      </c>
      <c r="BK137" s="139">
        <f>ROUND(I137*H137,2)</f>
        <v>0</v>
      </c>
      <c r="BL137" s="17" t="s">
        <v>139</v>
      </c>
      <c r="BM137" s="138" t="s">
        <v>205</v>
      </c>
    </row>
    <row r="138" spans="2:47" s="1" customFormat="1" ht="12">
      <c r="B138" s="32"/>
      <c r="D138" s="140" t="s">
        <v>141</v>
      </c>
      <c r="F138" s="141" t="s">
        <v>206</v>
      </c>
      <c r="I138" s="142"/>
      <c r="L138" s="32"/>
      <c r="M138" s="143"/>
      <c r="T138" s="53"/>
      <c r="AT138" s="17" t="s">
        <v>141</v>
      </c>
      <c r="AU138" s="17" t="s">
        <v>79</v>
      </c>
    </row>
    <row r="139" spans="2:51" s="13" customFormat="1" ht="12">
      <c r="B139" s="151"/>
      <c r="D139" s="145" t="s">
        <v>143</v>
      </c>
      <c r="E139" s="152" t="s">
        <v>3</v>
      </c>
      <c r="F139" s="153" t="s">
        <v>207</v>
      </c>
      <c r="H139" s="152" t="s">
        <v>3</v>
      </c>
      <c r="I139" s="154"/>
      <c r="L139" s="151"/>
      <c r="M139" s="155"/>
      <c r="T139" s="156"/>
      <c r="AT139" s="152" t="s">
        <v>143</v>
      </c>
      <c r="AU139" s="152" t="s">
        <v>79</v>
      </c>
      <c r="AV139" s="13" t="s">
        <v>15</v>
      </c>
      <c r="AW139" s="13" t="s">
        <v>33</v>
      </c>
      <c r="AX139" s="13" t="s">
        <v>71</v>
      </c>
      <c r="AY139" s="152" t="s">
        <v>132</v>
      </c>
    </row>
    <row r="140" spans="2:51" s="12" customFormat="1" ht="12">
      <c r="B140" s="144"/>
      <c r="D140" s="145" t="s">
        <v>143</v>
      </c>
      <c r="E140" s="146" t="s">
        <v>3</v>
      </c>
      <c r="F140" s="147" t="s">
        <v>208</v>
      </c>
      <c r="H140" s="257">
        <v>47.5</v>
      </c>
      <c r="I140" s="148"/>
      <c r="L140" s="144"/>
      <c r="M140" s="149"/>
      <c r="T140" s="150"/>
      <c r="AT140" s="146" t="s">
        <v>143</v>
      </c>
      <c r="AU140" s="146" t="s">
        <v>79</v>
      </c>
      <c r="AV140" s="12" t="s">
        <v>79</v>
      </c>
      <c r="AW140" s="12" t="s">
        <v>33</v>
      </c>
      <c r="AX140" s="12" t="s">
        <v>71</v>
      </c>
      <c r="AY140" s="146" t="s">
        <v>132</v>
      </c>
    </row>
    <row r="141" spans="2:51" s="13" customFormat="1" ht="12">
      <c r="B141" s="151"/>
      <c r="D141" s="145" t="s">
        <v>143</v>
      </c>
      <c r="E141" s="152" t="s">
        <v>3</v>
      </c>
      <c r="F141" s="153" t="s">
        <v>209</v>
      </c>
      <c r="H141" s="152" t="s">
        <v>3</v>
      </c>
      <c r="I141" s="154"/>
      <c r="L141" s="151"/>
      <c r="M141" s="155"/>
      <c r="T141" s="156"/>
      <c r="AT141" s="152" t="s">
        <v>143</v>
      </c>
      <c r="AU141" s="152" t="s">
        <v>79</v>
      </c>
      <c r="AV141" s="13" t="s">
        <v>15</v>
      </c>
      <c r="AW141" s="13" t="s">
        <v>33</v>
      </c>
      <c r="AX141" s="13" t="s">
        <v>71</v>
      </c>
      <c r="AY141" s="152" t="s">
        <v>132</v>
      </c>
    </row>
    <row r="142" spans="2:51" s="12" customFormat="1" ht="12">
      <c r="B142" s="144"/>
      <c r="D142" s="145" t="s">
        <v>143</v>
      </c>
      <c r="E142" s="146" t="s">
        <v>3</v>
      </c>
      <c r="F142" s="147" t="s">
        <v>210</v>
      </c>
      <c r="H142" s="257">
        <v>-4.289</v>
      </c>
      <c r="I142" s="148"/>
      <c r="L142" s="144"/>
      <c r="M142" s="149"/>
      <c r="T142" s="150"/>
      <c r="AT142" s="146" t="s">
        <v>143</v>
      </c>
      <c r="AU142" s="146" t="s">
        <v>79</v>
      </c>
      <c r="AV142" s="12" t="s">
        <v>79</v>
      </c>
      <c r="AW142" s="12" t="s">
        <v>33</v>
      </c>
      <c r="AX142" s="12" t="s">
        <v>71</v>
      </c>
      <c r="AY142" s="146" t="s">
        <v>132</v>
      </c>
    </row>
    <row r="143" spans="2:51" s="13" customFormat="1" ht="12">
      <c r="B143" s="151"/>
      <c r="D143" s="145" t="s">
        <v>143</v>
      </c>
      <c r="E143" s="152" t="s">
        <v>3</v>
      </c>
      <c r="F143" s="153" t="s">
        <v>211</v>
      </c>
      <c r="H143" s="152" t="s">
        <v>3</v>
      </c>
      <c r="I143" s="154"/>
      <c r="L143" s="151"/>
      <c r="M143" s="155"/>
      <c r="T143" s="156"/>
      <c r="AT143" s="152" t="s">
        <v>143</v>
      </c>
      <c r="AU143" s="152" t="s">
        <v>79</v>
      </c>
      <c r="AV143" s="13" t="s">
        <v>15</v>
      </c>
      <c r="AW143" s="13" t="s">
        <v>33</v>
      </c>
      <c r="AX143" s="13" t="s">
        <v>71</v>
      </c>
      <c r="AY143" s="152" t="s">
        <v>132</v>
      </c>
    </row>
    <row r="144" spans="2:51" s="12" customFormat="1" ht="12">
      <c r="B144" s="144"/>
      <c r="D144" s="145" t="s">
        <v>143</v>
      </c>
      <c r="E144" s="146" t="s">
        <v>3</v>
      </c>
      <c r="F144" s="147" t="s">
        <v>212</v>
      </c>
      <c r="H144" s="257">
        <v>-0.919</v>
      </c>
      <c r="I144" s="148"/>
      <c r="L144" s="144"/>
      <c r="M144" s="149"/>
      <c r="T144" s="150"/>
      <c r="AT144" s="146" t="s">
        <v>143</v>
      </c>
      <c r="AU144" s="146" t="s">
        <v>79</v>
      </c>
      <c r="AV144" s="12" t="s">
        <v>79</v>
      </c>
      <c r="AW144" s="12" t="s">
        <v>33</v>
      </c>
      <c r="AX144" s="12" t="s">
        <v>71</v>
      </c>
      <c r="AY144" s="146" t="s">
        <v>132</v>
      </c>
    </row>
    <row r="145" spans="2:51" s="12" customFormat="1" ht="12">
      <c r="B145" s="144"/>
      <c r="D145" s="145" t="s">
        <v>143</v>
      </c>
      <c r="E145" s="146" t="s">
        <v>3</v>
      </c>
      <c r="F145" s="147" t="s">
        <v>213</v>
      </c>
      <c r="H145" s="257">
        <v>-0.28</v>
      </c>
      <c r="I145" s="148"/>
      <c r="L145" s="144"/>
      <c r="M145" s="149"/>
      <c r="T145" s="150"/>
      <c r="AT145" s="146" t="s">
        <v>143</v>
      </c>
      <c r="AU145" s="146" t="s">
        <v>79</v>
      </c>
      <c r="AV145" s="12" t="s">
        <v>79</v>
      </c>
      <c r="AW145" s="12" t="s">
        <v>33</v>
      </c>
      <c r="AX145" s="12" t="s">
        <v>71</v>
      </c>
      <c r="AY145" s="146" t="s">
        <v>132</v>
      </c>
    </row>
    <row r="146" spans="2:51" s="14" customFormat="1" ht="12">
      <c r="B146" s="157"/>
      <c r="D146" s="145" t="s">
        <v>143</v>
      </c>
      <c r="E146" s="158" t="s">
        <v>3</v>
      </c>
      <c r="F146" s="159" t="s">
        <v>214</v>
      </c>
      <c r="H146" s="258">
        <v>42.012</v>
      </c>
      <c r="I146" s="160"/>
      <c r="L146" s="157"/>
      <c r="M146" s="161"/>
      <c r="T146" s="162"/>
      <c r="AT146" s="158" t="s">
        <v>143</v>
      </c>
      <c r="AU146" s="158" t="s">
        <v>79</v>
      </c>
      <c r="AV146" s="14" t="s">
        <v>139</v>
      </c>
      <c r="AW146" s="14" t="s">
        <v>33</v>
      </c>
      <c r="AX146" s="14" t="s">
        <v>15</v>
      </c>
      <c r="AY146" s="158" t="s">
        <v>132</v>
      </c>
    </row>
    <row r="147" spans="2:65" s="1" customFormat="1" ht="37.75" customHeight="1">
      <c r="B147" s="127"/>
      <c r="C147" s="128" t="s">
        <v>215</v>
      </c>
      <c r="D147" s="128" t="s">
        <v>134</v>
      </c>
      <c r="E147" s="129" t="s">
        <v>216</v>
      </c>
      <c r="F147" s="130" t="s">
        <v>217</v>
      </c>
      <c r="G147" s="131" t="s">
        <v>137</v>
      </c>
      <c r="H147" s="256">
        <v>37</v>
      </c>
      <c r="I147" s="132"/>
      <c r="J147" s="133">
        <f>ROUND(I147*H147,2)</f>
        <v>0</v>
      </c>
      <c r="K147" s="130" t="s">
        <v>138</v>
      </c>
      <c r="L147" s="32"/>
      <c r="M147" s="134" t="s">
        <v>3</v>
      </c>
      <c r="N147" s="135" t="s">
        <v>42</v>
      </c>
      <c r="P147" s="136">
        <f>O147*H147</f>
        <v>0</v>
      </c>
      <c r="Q147" s="136">
        <v>0</v>
      </c>
      <c r="R147" s="136">
        <f>Q147*H147</f>
        <v>0</v>
      </c>
      <c r="S147" s="136">
        <v>0</v>
      </c>
      <c r="T147" s="137">
        <f>S147*H147</f>
        <v>0</v>
      </c>
      <c r="AR147" s="138" t="s">
        <v>139</v>
      </c>
      <c r="AT147" s="138" t="s">
        <v>134</v>
      </c>
      <c r="AU147" s="138" t="s">
        <v>79</v>
      </c>
      <c r="AY147" s="17" t="s">
        <v>132</v>
      </c>
      <c r="BE147" s="139">
        <f>IF(N147="základní",J147,0)</f>
        <v>0</v>
      </c>
      <c r="BF147" s="139">
        <f>IF(N147="snížená",J147,0)</f>
        <v>0</v>
      </c>
      <c r="BG147" s="139">
        <f>IF(N147="zákl. přenesená",J147,0)</f>
        <v>0</v>
      </c>
      <c r="BH147" s="139">
        <f>IF(N147="sníž. přenesená",J147,0)</f>
        <v>0</v>
      </c>
      <c r="BI147" s="139">
        <f>IF(N147="nulová",J147,0)</f>
        <v>0</v>
      </c>
      <c r="BJ147" s="17" t="s">
        <v>15</v>
      </c>
      <c r="BK147" s="139">
        <f>ROUND(I147*H147,2)</f>
        <v>0</v>
      </c>
      <c r="BL147" s="17" t="s">
        <v>139</v>
      </c>
      <c r="BM147" s="138" t="s">
        <v>218</v>
      </c>
    </row>
    <row r="148" spans="2:47" s="1" customFormat="1" ht="12">
      <c r="B148" s="32"/>
      <c r="D148" s="140" t="s">
        <v>141</v>
      </c>
      <c r="F148" s="141" t="s">
        <v>219</v>
      </c>
      <c r="I148" s="142"/>
      <c r="L148" s="32"/>
      <c r="M148" s="143"/>
      <c r="T148" s="53"/>
      <c r="AT148" s="17" t="s">
        <v>141</v>
      </c>
      <c r="AU148" s="17" t="s">
        <v>79</v>
      </c>
    </row>
    <row r="149" spans="2:65" s="1" customFormat="1" ht="16.5" customHeight="1">
      <c r="B149" s="127"/>
      <c r="C149" s="163" t="s">
        <v>220</v>
      </c>
      <c r="D149" s="163" t="s">
        <v>221</v>
      </c>
      <c r="E149" s="164" t="s">
        <v>222</v>
      </c>
      <c r="F149" s="165" t="s">
        <v>223</v>
      </c>
      <c r="G149" s="166" t="s">
        <v>193</v>
      </c>
      <c r="H149" s="259">
        <v>11.1</v>
      </c>
      <c r="I149" s="167"/>
      <c r="J149" s="168">
        <f>ROUND(I149*H149,2)</f>
        <v>0</v>
      </c>
      <c r="K149" s="165" t="s">
        <v>138</v>
      </c>
      <c r="L149" s="169"/>
      <c r="M149" s="170" t="s">
        <v>3</v>
      </c>
      <c r="N149" s="171" t="s">
        <v>42</v>
      </c>
      <c r="P149" s="136">
        <f>O149*H149</f>
        <v>0</v>
      </c>
      <c r="Q149" s="136">
        <v>1</v>
      </c>
      <c r="R149" s="136">
        <f>Q149*H149</f>
        <v>11.1</v>
      </c>
      <c r="S149" s="136">
        <v>0</v>
      </c>
      <c r="T149" s="137">
        <f>S149*H149</f>
        <v>0</v>
      </c>
      <c r="AR149" s="138" t="s">
        <v>183</v>
      </c>
      <c r="AT149" s="138" t="s">
        <v>221</v>
      </c>
      <c r="AU149" s="138" t="s">
        <v>79</v>
      </c>
      <c r="AY149" s="17" t="s">
        <v>132</v>
      </c>
      <c r="BE149" s="139">
        <f>IF(N149="základní",J149,0)</f>
        <v>0</v>
      </c>
      <c r="BF149" s="139">
        <f>IF(N149="snížená",J149,0)</f>
        <v>0</v>
      </c>
      <c r="BG149" s="139">
        <f>IF(N149="zákl. přenesená",J149,0)</f>
        <v>0</v>
      </c>
      <c r="BH149" s="139">
        <f>IF(N149="sníž. přenesená",J149,0)</f>
        <v>0</v>
      </c>
      <c r="BI149" s="139">
        <f>IF(N149="nulová",J149,0)</f>
        <v>0</v>
      </c>
      <c r="BJ149" s="17" t="s">
        <v>15</v>
      </c>
      <c r="BK149" s="139">
        <f>ROUND(I149*H149,2)</f>
        <v>0</v>
      </c>
      <c r="BL149" s="17" t="s">
        <v>139</v>
      </c>
      <c r="BM149" s="138" t="s">
        <v>224</v>
      </c>
    </row>
    <row r="150" spans="2:51" s="12" customFormat="1" ht="12">
      <c r="B150" s="144"/>
      <c r="D150" s="145" t="s">
        <v>143</v>
      </c>
      <c r="E150" s="146" t="s">
        <v>3</v>
      </c>
      <c r="F150" s="147" t="s">
        <v>225</v>
      </c>
      <c r="H150" s="257">
        <v>5.55</v>
      </c>
      <c r="I150" s="148"/>
      <c r="L150" s="144"/>
      <c r="M150" s="149"/>
      <c r="T150" s="150"/>
      <c r="AT150" s="146" t="s">
        <v>143</v>
      </c>
      <c r="AU150" s="146" t="s">
        <v>79</v>
      </c>
      <c r="AV150" s="12" t="s">
        <v>79</v>
      </c>
      <c r="AW150" s="12" t="s">
        <v>33</v>
      </c>
      <c r="AX150" s="12" t="s">
        <v>15</v>
      </c>
      <c r="AY150" s="146" t="s">
        <v>132</v>
      </c>
    </row>
    <row r="151" spans="2:51" s="12" customFormat="1" ht="12">
      <c r="B151" s="144"/>
      <c r="D151" s="145" t="s">
        <v>143</v>
      </c>
      <c r="F151" s="147" t="s">
        <v>226</v>
      </c>
      <c r="H151" s="257">
        <v>11.1</v>
      </c>
      <c r="I151" s="148"/>
      <c r="L151" s="144"/>
      <c r="M151" s="149"/>
      <c r="T151" s="150"/>
      <c r="AT151" s="146" t="s">
        <v>143</v>
      </c>
      <c r="AU151" s="146" t="s">
        <v>79</v>
      </c>
      <c r="AV151" s="12" t="s">
        <v>79</v>
      </c>
      <c r="AW151" s="12" t="s">
        <v>4</v>
      </c>
      <c r="AX151" s="12" t="s">
        <v>15</v>
      </c>
      <c r="AY151" s="146" t="s">
        <v>132</v>
      </c>
    </row>
    <row r="152" spans="2:65" s="1" customFormat="1" ht="37.75" customHeight="1">
      <c r="B152" s="127"/>
      <c r="C152" s="128" t="s">
        <v>227</v>
      </c>
      <c r="D152" s="128" t="s">
        <v>134</v>
      </c>
      <c r="E152" s="129" t="s">
        <v>228</v>
      </c>
      <c r="F152" s="130" t="s">
        <v>229</v>
      </c>
      <c r="G152" s="131" t="s">
        <v>137</v>
      </c>
      <c r="H152" s="256">
        <v>37</v>
      </c>
      <c r="I152" s="132"/>
      <c r="J152" s="133">
        <f>ROUND(I152*H152,2)</f>
        <v>0</v>
      </c>
      <c r="K152" s="130" t="s">
        <v>138</v>
      </c>
      <c r="L152" s="32"/>
      <c r="M152" s="134" t="s">
        <v>3</v>
      </c>
      <c r="N152" s="135" t="s">
        <v>42</v>
      </c>
      <c r="P152" s="136">
        <f>O152*H152</f>
        <v>0</v>
      </c>
      <c r="Q152" s="136">
        <v>0</v>
      </c>
      <c r="R152" s="136">
        <f>Q152*H152</f>
        <v>0</v>
      </c>
      <c r="S152" s="136">
        <v>0</v>
      </c>
      <c r="T152" s="137">
        <f>S152*H152</f>
        <v>0</v>
      </c>
      <c r="AR152" s="138" t="s">
        <v>139</v>
      </c>
      <c r="AT152" s="138" t="s">
        <v>134</v>
      </c>
      <c r="AU152" s="138" t="s">
        <v>79</v>
      </c>
      <c r="AY152" s="17" t="s">
        <v>132</v>
      </c>
      <c r="BE152" s="139">
        <f>IF(N152="základní",J152,0)</f>
        <v>0</v>
      </c>
      <c r="BF152" s="139">
        <f>IF(N152="snížená",J152,0)</f>
        <v>0</v>
      </c>
      <c r="BG152" s="139">
        <f>IF(N152="zákl. přenesená",J152,0)</f>
        <v>0</v>
      </c>
      <c r="BH152" s="139">
        <f>IF(N152="sníž. přenesená",J152,0)</f>
        <v>0</v>
      </c>
      <c r="BI152" s="139">
        <f>IF(N152="nulová",J152,0)</f>
        <v>0</v>
      </c>
      <c r="BJ152" s="17" t="s">
        <v>15</v>
      </c>
      <c r="BK152" s="139">
        <f>ROUND(I152*H152,2)</f>
        <v>0</v>
      </c>
      <c r="BL152" s="17" t="s">
        <v>139</v>
      </c>
      <c r="BM152" s="138" t="s">
        <v>230</v>
      </c>
    </row>
    <row r="153" spans="2:47" s="1" customFormat="1" ht="12">
      <c r="B153" s="32"/>
      <c r="D153" s="140" t="s">
        <v>141</v>
      </c>
      <c r="F153" s="141" t="s">
        <v>231</v>
      </c>
      <c r="I153" s="142"/>
      <c r="L153" s="32"/>
      <c r="M153" s="143"/>
      <c r="T153" s="53"/>
      <c r="AT153" s="17" t="s">
        <v>141</v>
      </c>
      <c r="AU153" s="17" t="s">
        <v>79</v>
      </c>
    </row>
    <row r="154" spans="2:51" s="12" customFormat="1" ht="12">
      <c r="B154" s="144"/>
      <c r="D154" s="145" t="s">
        <v>143</v>
      </c>
      <c r="E154" s="146" t="s">
        <v>3</v>
      </c>
      <c r="F154" s="147" t="s">
        <v>232</v>
      </c>
      <c r="H154" s="257">
        <v>37</v>
      </c>
      <c r="I154" s="148"/>
      <c r="L154" s="144"/>
      <c r="M154" s="149"/>
      <c r="T154" s="150"/>
      <c r="AT154" s="146" t="s">
        <v>143</v>
      </c>
      <c r="AU154" s="146" t="s">
        <v>79</v>
      </c>
      <c r="AV154" s="12" t="s">
        <v>79</v>
      </c>
      <c r="AW154" s="12" t="s">
        <v>33</v>
      </c>
      <c r="AX154" s="12" t="s">
        <v>15</v>
      </c>
      <c r="AY154" s="146" t="s">
        <v>132</v>
      </c>
    </row>
    <row r="155" spans="2:65" s="1" customFormat="1" ht="16.5" customHeight="1">
      <c r="B155" s="127"/>
      <c r="C155" s="163" t="s">
        <v>9</v>
      </c>
      <c r="D155" s="163" t="s">
        <v>221</v>
      </c>
      <c r="E155" s="164" t="s">
        <v>233</v>
      </c>
      <c r="F155" s="165" t="s">
        <v>234</v>
      </c>
      <c r="G155" s="166" t="s">
        <v>235</v>
      </c>
      <c r="H155" s="259">
        <v>0.74</v>
      </c>
      <c r="I155" s="167"/>
      <c r="J155" s="168">
        <f>ROUND(I155*H155,2)</f>
        <v>0</v>
      </c>
      <c r="K155" s="165" t="s">
        <v>138</v>
      </c>
      <c r="L155" s="169"/>
      <c r="M155" s="170" t="s">
        <v>3</v>
      </c>
      <c r="N155" s="171" t="s">
        <v>42</v>
      </c>
      <c r="P155" s="136">
        <f>O155*H155</f>
        <v>0</v>
      </c>
      <c r="Q155" s="136">
        <v>0.001</v>
      </c>
      <c r="R155" s="136">
        <f>Q155*H155</f>
        <v>0.00074</v>
      </c>
      <c r="S155" s="136">
        <v>0</v>
      </c>
      <c r="T155" s="137">
        <f>S155*H155</f>
        <v>0</v>
      </c>
      <c r="AR155" s="138" t="s">
        <v>183</v>
      </c>
      <c r="AT155" s="138" t="s">
        <v>221</v>
      </c>
      <c r="AU155" s="138" t="s">
        <v>79</v>
      </c>
      <c r="AY155" s="17" t="s">
        <v>132</v>
      </c>
      <c r="BE155" s="139">
        <f>IF(N155="základní",J155,0)</f>
        <v>0</v>
      </c>
      <c r="BF155" s="139">
        <f>IF(N155="snížená",J155,0)</f>
        <v>0</v>
      </c>
      <c r="BG155" s="139">
        <f>IF(N155="zákl. přenesená",J155,0)</f>
        <v>0</v>
      </c>
      <c r="BH155" s="139">
        <f>IF(N155="sníž. přenesená",J155,0)</f>
        <v>0</v>
      </c>
      <c r="BI155" s="139">
        <f>IF(N155="nulová",J155,0)</f>
        <v>0</v>
      </c>
      <c r="BJ155" s="17" t="s">
        <v>15</v>
      </c>
      <c r="BK155" s="139">
        <f>ROUND(I155*H155,2)</f>
        <v>0</v>
      </c>
      <c r="BL155" s="17" t="s">
        <v>139</v>
      </c>
      <c r="BM155" s="138" t="s">
        <v>236</v>
      </c>
    </row>
    <row r="156" spans="2:51" s="12" customFormat="1" ht="12">
      <c r="B156" s="144"/>
      <c r="D156" s="145" t="s">
        <v>143</v>
      </c>
      <c r="F156" s="147" t="s">
        <v>237</v>
      </c>
      <c r="H156" s="257">
        <v>0.74</v>
      </c>
      <c r="I156" s="148"/>
      <c r="L156" s="144"/>
      <c r="M156" s="149"/>
      <c r="T156" s="150"/>
      <c r="AT156" s="146" t="s">
        <v>143</v>
      </c>
      <c r="AU156" s="146" t="s">
        <v>79</v>
      </c>
      <c r="AV156" s="12" t="s">
        <v>79</v>
      </c>
      <c r="AW156" s="12" t="s">
        <v>4</v>
      </c>
      <c r="AX156" s="12" t="s">
        <v>15</v>
      </c>
      <c r="AY156" s="146" t="s">
        <v>132</v>
      </c>
    </row>
    <row r="157" spans="2:65" s="1" customFormat="1" ht="33" customHeight="1">
      <c r="B157" s="127"/>
      <c r="C157" s="128" t="s">
        <v>238</v>
      </c>
      <c r="D157" s="128" t="s">
        <v>134</v>
      </c>
      <c r="E157" s="129" t="s">
        <v>239</v>
      </c>
      <c r="F157" s="130" t="s">
        <v>240</v>
      </c>
      <c r="G157" s="131" t="s">
        <v>137</v>
      </c>
      <c r="H157" s="256">
        <v>44</v>
      </c>
      <c r="I157" s="132"/>
      <c r="J157" s="133">
        <f>ROUND(I157*H157,2)</f>
        <v>0</v>
      </c>
      <c r="K157" s="130" t="s">
        <v>138</v>
      </c>
      <c r="L157" s="32"/>
      <c r="M157" s="134" t="s">
        <v>3</v>
      </c>
      <c r="N157" s="135" t="s">
        <v>42</v>
      </c>
      <c r="P157" s="136">
        <f>O157*H157</f>
        <v>0</v>
      </c>
      <c r="Q157" s="136">
        <v>0</v>
      </c>
      <c r="R157" s="136">
        <f>Q157*H157</f>
        <v>0</v>
      </c>
      <c r="S157" s="136">
        <v>0</v>
      </c>
      <c r="T157" s="137">
        <f>S157*H157</f>
        <v>0</v>
      </c>
      <c r="AR157" s="138" t="s">
        <v>139</v>
      </c>
      <c r="AT157" s="138" t="s">
        <v>134</v>
      </c>
      <c r="AU157" s="138" t="s">
        <v>79</v>
      </c>
      <c r="AY157" s="17" t="s">
        <v>132</v>
      </c>
      <c r="BE157" s="139">
        <f>IF(N157="základní",J157,0)</f>
        <v>0</v>
      </c>
      <c r="BF157" s="139">
        <f>IF(N157="snížená",J157,0)</f>
        <v>0</v>
      </c>
      <c r="BG157" s="139">
        <f>IF(N157="zákl. přenesená",J157,0)</f>
        <v>0</v>
      </c>
      <c r="BH157" s="139">
        <f>IF(N157="sníž. přenesená",J157,0)</f>
        <v>0</v>
      </c>
      <c r="BI157" s="139">
        <f>IF(N157="nulová",J157,0)</f>
        <v>0</v>
      </c>
      <c r="BJ157" s="17" t="s">
        <v>15</v>
      </c>
      <c r="BK157" s="139">
        <f>ROUND(I157*H157,2)</f>
        <v>0</v>
      </c>
      <c r="BL157" s="17" t="s">
        <v>139</v>
      </c>
      <c r="BM157" s="138" t="s">
        <v>241</v>
      </c>
    </row>
    <row r="158" spans="2:47" s="1" customFormat="1" ht="12">
      <c r="B158" s="32"/>
      <c r="D158" s="140" t="s">
        <v>141</v>
      </c>
      <c r="F158" s="141" t="s">
        <v>242</v>
      </c>
      <c r="I158" s="142"/>
      <c r="L158" s="32"/>
      <c r="M158" s="143"/>
      <c r="T158" s="53"/>
      <c r="AT158" s="17" t="s">
        <v>141</v>
      </c>
      <c r="AU158" s="17" t="s">
        <v>79</v>
      </c>
    </row>
    <row r="159" spans="2:51" s="13" customFormat="1" ht="12">
      <c r="B159" s="151"/>
      <c r="D159" s="145" t="s">
        <v>143</v>
      </c>
      <c r="E159" s="152" t="s">
        <v>3</v>
      </c>
      <c r="F159" s="153" t="s">
        <v>243</v>
      </c>
      <c r="H159" s="152" t="s">
        <v>3</v>
      </c>
      <c r="I159" s="154"/>
      <c r="L159" s="151"/>
      <c r="M159" s="155"/>
      <c r="T159" s="156"/>
      <c r="AT159" s="152" t="s">
        <v>143</v>
      </c>
      <c r="AU159" s="152" t="s">
        <v>79</v>
      </c>
      <c r="AV159" s="13" t="s">
        <v>15</v>
      </c>
      <c r="AW159" s="13" t="s">
        <v>33</v>
      </c>
      <c r="AX159" s="13" t="s">
        <v>71</v>
      </c>
      <c r="AY159" s="152" t="s">
        <v>132</v>
      </c>
    </row>
    <row r="160" spans="2:51" s="12" customFormat="1" ht="12">
      <c r="B160" s="144"/>
      <c r="D160" s="145" t="s">
        <v>143</v>
      </c>
      <c r="E160" s="146" t="s">
        <v>3</v>
      </c>
      <c r="F160" s="147" t="s">
        <v>244</v>
      </c>
      <c r="H160" s="257">
        <v>44</v>
      </c>
      <c r="I160" s="148"/>
      <c r="L160" s="144"/>
      <c r="M160" s="149"/>
      <c r="T160" s="150"/>
      <c r="AT160" s="146" t="s">
        <v>143</v>
      </c>
      <c r="AU160" s="146" t="s">
        <v>79</v>
      </c>
      <c r="AV160" s="12" t="s">
        <v>79</v>
      </c>
      <c r="AW160" s="12" t="s">
        <v>33</v>
      </c>
      <c r="AX160" s="12" t="s">
        <v>15</v>
      </c>
      <c r="AY160" s="146" t="s">
        <v>132</v>
      </c>
    </row>
    <row r="161" spans="2:63" s="11" customFormat="1" ht="22.75" customHeight="1">
      <c r="B161" s="115"/>
      <c r="D161" s="116" t="s">
        <v>70</v>
      </c>
      <c r="E161" s="125" t="s">
        <v>79</v>
      </c>
      <c r="F161" s="125" t="s">
        <v>245</v>
      </c>
      <c r="I161" s="118"/>
      <c r="J161" s="126">
        <f>BK161</f>
        <v>0</v>
      </c>
      <c r="L161" s="115"/>
      <c r="M161" s="120"/>
      <c r="P161" s="121">
        <f>SUM(P162:P194)</f>
        <v>0</v>
      </c>
      <c r="R161" s="121">
        <f>SUM(R162:R194)</f>
        <v>21.112182920000002</v>
      </c>
      <c r="T161" s="122">
        <f>SUM(T162:T194)</f>
        <v>0</v>
      </c>
      <c r="AR161" s="116" t="s">
        <v>15</v>
      </c>
      <c r="AT161" s="123" t="s">
        <v>70</v>
      </c>
      <c r="AU161" s="123" t="s">
        <v>15</v>
      </c>
      <c r="AY161" s="116" t="s">
        <v>132</v>
      </c>
      <c r="BK161" s="124">
        <f>SUM(BK162:BK194)</f>
        <v>0</v>
      </c>
    </row>
    <row r="162" spans="2:65" s="1" customFormat="1" ht="24.15" customHeight="1">
      <c r="B162" s="127"/>
      <c r="C162" s="128" t="s">
        <v>246</v>
      </c>
      <c r="D162" s="128" t="s">
        <v>134</v>
      </c>
      <c r="E162" s="129" t="s">
        <v>247</v>
      </c>
      <c r="F162" s="130" t="s">
        <v>248</v>
      </c>
      <c r="G162" s="131" t="s">
        <v>153</v>
      </c>
      <c r="H162" s="256">
        <v>0.806</v>
      </c>
      <c r="I162" s="132"/>
      <c r="J162" s="133">
        <f>ROUND(I162*H162,2)</f>
        <v>0</v>
      </c>
      <c r="K162" s="130" t="s">
        <v>138</v>
      </c>
      <c r="L162" s="32"/>
      <c r="M162" s="134" t="s">
        <v>3</v>
      </c>
      <c r="N162" s="135" t="s">
        <v>42</v>
      </c>
      <c r="P162" s="136">
        <f>O162*H162</f>
        <v>0</v>
      </c>
      <c r="Q162" s="136">
        <v>2.16</v>
      </c>
      <c r="R162" s="136">
        <f>Q162*H162</f>
        <v>1.7409600000000003</v>
      </c>
      <c r="S162" s="136">
        <v>0</v>
      </c>
      <c r="T162" s="137">
        <f>S162*H162</f>
        <v>0</v>
      </c>
      <c r="AR162" s="138" t="s">
        <v>139</v>
      </c>
      <c r="AT162" s="138" t="s">
        <v>134</v>
      </c>
      <c r="AU162" s="138" t="s">
        <v>79</v>
      </c>
      <c r="AY162" s="17" t="s">
        <v>132</v>
      </c>
      <c r="BE162" s="139">
        <f>IF(N162="základní",J162,0)</f>
        <v>0</v>
      </c>
      <c r="BF162" s="139">
        <f>IF(N162="snížená",J162,0)</f>
        <v>0</v>
      </c>
      <c r="BG162" s="139">
        <f>IF(N162="zákl. přenesená",J162,0)</f>
        <v>0</v>
      </c>
      <c r="BH162" s="139">
        <f>IF(N162="sníž. přenesená",J162,0)</f>
        <v>0</v>
      </c>
      <c r="BI162" s="139">
        <f>IF(N162="nulová",J162,0)</f>
        <v>0</v>
      </c>
      <c r="BJ162" s="17" t="s">
        <v>15</v>
      </c>
      <c r="BK162" s="139">
        <f>ROUND(I162*H162,2)</f>
        <v>0</v>
      </c>
      <c r="BL162" s="17" t="s">
        <v>139</v>
      </c>
      <c r="BM162" s="138" t="s">
        <v>249</v>
      </c>
    </row>
    <row r="163" spans="2:47" s="1" customFormat="1" ht="12">
      <c r="B163" s="32"/>
      <c r="D163" s="140" t="s">
        <v>141</v>
      </c>
      <c r="F163" s="141" t="s">
        <v>250</v>
      </c>
      <c r="I163" s="142"/>
      <c r="L163" s="32"/>
      <c r="M163" s="143"/>
      <c r="T163" s="53"/>
      <c r="AT163" s="17" t="s">
        <v>141</v>
      </c>
      <c r="AU163" s="17" t="s">
        <v>79</v>
      </c>
    </row>
    <row r="164" spans="2:51" s="12" customFormat="1" ht="12">
      <c r="B164" s="144"/>
      <c r="D164" s="145" t="s">
        <v>143</v>
      </c>
      <c r="E164" s="146" t="s">
        <v>3</v>
      </c>
      <c r="F164" s="147" t="s">
        <v>251</v>
      </c>
      <c r="H164" s="257">
        <v>0.806</v>
      </c>
      <c r="I164" s="148"/>
      <c r="L164" s="144"/>
      <c r="M164" s="149"/>
      <c r="T164" s="150"/>
      <c r="AT164" s="146" t="s">
        <v>143</v>
      </c>
      <c r="AU164" s="146" t="s">
        <v>79</v>
      </c>
      <c r="AV164" s="12" t="s">
        <v>79</v>
      </c>
      <c r="AW164" s="12" t="s">
        <v>33</v>
      </c>
      <c r="AX164" s="12" t="s">
        <v>15</v>
      </c>
      <c r="AY164" s="146" t="s">
        <v>132</v>
      </c>
    </row>
    <row r="165" spans="2:65" s="1" customFormat="1" ht="24.15" customHeight="1">
      <c r="B165" s="127"/>
      <c r="C165" s="128" t="s">
        <v>252</v>
      </c>
      <c r="D165" s="128" t="s">
        <v>134</v>
      </c>
      <c r="E165" s="129" t="s">
        <v>253</v>
      </c>
      <c r="F165" s="130" t="s">
        <v>254</v>
      </c>
      <c r="G165" s="131" t="s">
        <v>153</v>
      </c>
      <c r="H165" s="256">
        <v>0.403</v>
      </c>
      <c r="I165" s="132"/>
      <c r="J165" s="133">
        <f>ROUND(I165*H165,2)</f>
        <v>0</v>
      </c>
      <c r="K165" s="130" t="s">
        <v>138</v>
      </c>
      <c r="L165" s="32"/>
      <c r="M165" s="134" t="s">
        <v>3</v>
      </c>
      <c r="N165" s="135" t="s">
        <v>42</v>
      </c>
      <c r="P165" s="136">
        <f>O165*H165</f>
        <v>0</v>
      </c>
      <c r="Q165" s="136">
        <v>2.30102</v>
      </c>
      <c r="R165" s="136">
        <f>Q165*H165</f>
        <v>0.92731106</v>
      </c>
      <c r="S165" s="136">
        <v>0</v>
      </c>
      <c r="T165" s="137">
        <f>S165*H165</f>
        <v>0</v>
      </c>
      <c r="AR165" s="138" t="s">
        <v>139</v>
      </c>
      <c r="AT165" s="138" t="s">
        <v>134</v>
      </c>
      <c r="AU165" s="138" t="s">
        <v>79</v>
      </c>
      <c r="AY165" s="17" t="s">
        <v>132</v>
      </c>
      <c r="BE165" s="139">
        <f>IF(N165="základní",J165,0)</f>
        <v>0</v>
      </c>
      <c r="BF165" s="139">
        <f>IF(N165="snížená",J165,0)</f>
        <v>0</v>
      </c>
      <c r="BG165" s="139">
        <f>IF(N165="zákl. přenesená",J165,0)</f>
        <v>0</v>
      </c>
      <c r="BH165" s="139">
        <f>IF(N165="sníž. přenesená",J165,0)</f>
        <v>0</v>
      </c>
      <c r="BI165" s="139">
        <f>IF(N165="nulová",J165,0)</f>
        <v>0</v>
      </c>
      <c r="BJ165" s="17" t="s">
        <v>15</v>
      </c>
      <c r="BK165" s="139">
        <f>ROUND(I165*H165,2)</f>
        <v>0</v>
      </c>
      <c r="BL165" s="17" t="s">
        <v>139</v>
      </c>
      <c r="BM165" s="138" t="s">
        <v>255</v>
      </c>
    </row>
    <row r="166" spans="2:47" s="1" customFormat="1" ht="12">
      <c r="B166" s="32"/>
      <c r="D166" s="140" t="s">
        <v>141</v>
      </c>
      <c r="F166" s="141" t="s">
        <v>256</v>
      </c>
      <c r="I166" s="142"/>
      <c r="L166" s="32"/>
      <c r="M166" s="143"/>
      <c r="T166" s="53"/>
      <c r="AT166" s="17" t="s">
        <v>141</v>
      </c>
      <c r="AU166" s="17" t="s">
        <v>79</v>
      </c>
    </row>
    <row r="167" spans="2:51" s="12" customFormat="1" ht="12">
      <c r="B167" s="144"/>
      <c r="D167" s="145" t="s">
        <v>143</v>
      </c>
      <c r="E167" s="146" t="s">
        <v>3</v>
      </c>
      <c r="F167" s="147" t="s">
        <v>257</v>
      </c>
      <c r="H167" s="257">
        <v>0.403</v>
      </c>
      <c r="I167" s="148"/>
      <c r="L167" s="144"/>
      <c r="M167" s="149"/>
      <c r="T167" s="150"/>
      <c r="AT167" s="146" t="s">
        <v>143</v>
      </c>
      <c r="AU167" s="146" t="s">
        <v>79</v>
      </c>
      <c r="AV167" s="12" t="s">
        <v>79</v>
      </c>
      <c r="AW167" s="12" t="s">
        <v>33</v>
      </c>
      <c r="AX167" s="12" t="s">
        <v>15</v>
      </c>
      <c r="AY167" s="146" t="s">
        <v>132</v>
      </c>
    </row>
    <row r="168" spans="2:65" s="1" customFormat="1" ht="33" customHeight="1">
      <c r="B168" s="127"/>
      <c r="C168" s="128" t="s">
        <v>258</v>
      </c>
      <c r="D168" s="128" t="s">
        <v>134</v>
      </c>
      <c r="E168" s="129" t="s">
        <v>259</v>
      </c>
      <c r="F168" s="130" t="s">
        <v>260</v>
      </c>
      <c r="G168" s="131" t="s">
        <v>153</v>
      </c>
      <c r="H168" s="256">
        <v>3.08</v>
      </c>
      <c r="I168" s="132"/>
      <c r="J168" s="133">
        <f>ROUND(I168*H168,2)</f>
        <v>0</v>
      </c>
      <c r="K168" s="130" t="s">
        <v>138</v>
      </c>
      <c r="L168" s="32"/>
      <c r="M168" s="134" t="s">
        <v>3</v>
      </c>
      <c r="N168" s="135" t="s">
        <v>42</v>
      </c>
      <c r="P168" s="136">
        <f>O168*H168</f>
        <v>0</v>
      </c>
      <c r="Q168" s="136">
        <v>2.50187</v>
      </c>
      <c r="R168" s="136">
        <f>Q168*H168</f>
        <v>7.7057595999999995</v>
      </c>
      <c r="S168" s="136">
        <v>0</v>
      </c>
      <c r="T168" s="137">
        <f>S168*H168</f>
        <v>0</v>
      </c>
      <c r="AR168" s="138" t="s">
        <v>139</v>
      </c>
      <c r="AT168" s="138" t="s">
        <v>134</v>
      </c>
      <c r="AU168" s="138" t="s">
        <v>79</v>
      </c>
      <c r="AY168" s="17" t="s">
        <v>132</v>
      </c>
      <c r="BE168" s="139">
        <f>IF(N168="základní",J168,0)</f>
        <v>0</v>
      </c>
      <c r="BF168" s="139">
        <f>IF(N168="snížená",J168,0)</f>
        <v>0</v>
      </c>
      <c r="BG168" s="139">
        <f>IF(N168="zákl. přenesená",J168,0)</f>
        <v>0</v>
      </c>
      <c r="BH168" s="139">
        <f>IF(N168="sníž. přenesená",J168,0)</f>
        <v>0</v>
      </c>
      <c r="BI168" s="139">
        <f>IF(N168="nulová",J168,0)</f>
        <v>0</v>
      </c>
      <c r="BJ168" s="17" t="s">
        <v>15</v>
      </c>
      <c r="BK168" s="139">
        <f>ROUND(I168*H168,2)</f>
        <v>0</v>
      </c>
      <c r="BL168" s="17" t="s">
        <v>139</v>
      </c>
      <c r="BM168" s="138" t="s">
        <v>261</v>
      </c>
    </row>
    <row r="169" spans="2:47" s="1" customFormat="1" ht="12">
      <c r="B169" s="32"/>
      <c r="D169" s="140" t="s">
        <v>141</v>
      </c>
      <c r="F169" s="141" t="s">
        <v>262</v>
      </c>
      <c r="I169" s="142"/>
      <c r="L169" s="32"/>
      <c r="M169" s="143"/>
      <c r="T169" s="53"/>
      <c r="AT169" s="17" t="s">
        <v>141</v>
      </c>
      <c r="AU169" s="17" t="s">
        <v>79</v>
      </c>
    </row>
    <row r="170" spans="2:51" s="12" customFormat="1" ht="12">
      <c r="B170" s="144"/>
      <c r="D170" s="145" t="s">
        <v>143</v>
      </c>
      <c r="E170" s="146" t="s">
        <v>3</v>
      </c>
      <c r="F170" s="147" t="s">
        <v>263</v>
      </c>
      <c r="H170" s="257">
        <v>2.822</v>
      </c>
      <c r="I170" s="148"/>
      <c r="L170" s="144"/>
      <c r="M170" s="149"/>
      <c r="T170" s="150"/>
      <c r="AT170" s="146" t="s">
        <v>143</v>
      </c>
      <c r="AU170" s="146" t="s">
        <v>79</v>
      </c>
      <c r="AV170" s="12" t="s">
        <v>79</v>
      </c>
      <c r="AW170" s="12" t="s">
        <v>33</v>
      </c>
      <c r="AX170" s="12" t="s">
        <v>71</v>
      </c>
      <c r="AY170" s="146" t="s">
        <v>132</v>
      </c>
    </row>
    <row r="171" spans="2:51" s="12" customFormat="1" ht="12">
      <c r="B171" s="144"/>
      <c r="D171" s="145" t="s">
        <v>143</v>
      </c>
      <c r="E171" s="146" t="s">
        <v>3</v>
      </c>
      <c r="F171" s="147" t="s">
        <v>264</v>
      </c>
      <c r="H171" s="257">
        <v>0.258</v>
      </c>
      <c r="I171" s="148"/>
      <c r="L171" s="144"/>
      <c r="M171" s="149"/>
      <c r="T171" s="150"/>
      <c r="AT171" s="146" t="s">
        <v>143</v>
      </c>
      <c r="AU171" s="146" t="s">
        <v>79</v>
      </c>
      <c r="AV171" s="12" t="s">
        <v>79</v>
      </c>
      <c r="AW171" s="12" t="s">
        <v>33</v>
      </c>
      <c r="AX171" s="12" t="s">
        <v>71</v>
      </c>
      <c r="AY171" s="146" t="s">
        <v>132</v>
      </c>
    </row>
    <row r="172" spans="2:51" s="14" customFormat="1" ht="12">
      <c r="B172" s="157"/>
      <c r="D172" s="145" t="s">
        <v>143</v>
      </c>
      <c r="E172" s="158" t="s">
        <v>3</v>
      </c>
      <c r="F172" s="159" t="s">
        <v>214</v>
      </c>
      <c r="H172" s="258">
        <v>3.08</v>
      </c>
      <c r="I172" s="160"/>
      <c r="L172" s="157"/>
      <c r="M172" s="161"/>
      <c r="T172" s="162"/>
      <c r="AT172" s="158" t="s">
        <v>143</v>
      </c>
      <c r="AU172" s="158" t="s">
        <v>79</v>
      </c>
      <c r="AV172" s="14" t="s">
        <v>139</v>
      </c>
      <c r="AW172" s="14" t="s">
        <v>33</v>
      </c>
      <c r="AX172" s="14" t="s">
        <v>15</v>
      </c>
      <c r="AY172" s="158" t="s">
        <v>132</v>
      </c>
    </row>
    <row r="173" spans="2:65" s="1" customFormat="1" ht="16.5" customHeight="1">
      <c r="B173" s="127"/>
      <c r="C173" s="128" t="s">
        <v>265</v>
      </c>
      <c r="D173" s="128" t="s">
        <v>134</v>
      </c>
      <c r="E173" s="129" t="s">
        <v>266</v>
      </c>
      <c r="F173" s="130" t="s">
        <v>267</v>
      </c>
      <c r="G173" s="131" t="s">
        <v>137</v>
      </c>
      <c r="H173" s="256">
        <v>8.534</v>
      </c>
      <c r="I173" s="132"/>
      <c r="J173" s="133">
        <f>ROUND(I173*H173,2)</f>
        <v>0</v>
      </c>
      <c r="K173" s="130" t="s">
        <v>138</v>
      </c>
      <c r="L173" s="32"/>
      <c r="M173" s="134" t="s">
        <v>3</v>
      </c>
      <c r="N173" s="135" t="s">
        <v>42</v>
      </c>
      <c r="P173" s="136">
        <f>O173*H173</f>
        <v>0</v>
      </c>
      <c r="Q173" s="136">
        <v>0.00269</v>
      </c>
      <c r="R173" s="136">
        <f>Q173*H173</f>
        <v>0.02295646</v>
      </c>
      <c r="S173" s="136">
        <v>0</v>
      </c>
      <c r="T173" s="137">
        <f>S173*H173</f>
        <v>0</v>
      </c>
      <c r="AR173" s="138" t="s">
        <v>139</v>
      </c>
      <c r="AT173" s="138" t="s">
        <v>134</v>
      </c>
      <c r="AU173" s="138" t="s">
        <v>79</v>
      </c>
      <c r="AY173" s="17" t="s">
        <v>132</v>
      </c>
      <c r="BE173" s="139">
        <f>IF(N173="základní",J173,0)</f>
        <v>0</v>
      </c>
      <c r="BF173" s="139">
        <f>IF(N173="snížená",J173,0)</f>
        <v>0</v>
      </c>
      <c r="BG173" s="139">
        <f>IF(N173="zákl. přenesená",J173,0)</f>
        <v>0</v>
      </c>
      <c r="BH173" s="139">
        <f>IF(N173="sníž. přenesená",J173,0)</f>
        <v>0</v>
      </c>
      <c r="BI173" s="139">
        <f>IF(N173="nulová",J173,0)</f>
        <v>0</v>
      </c>
      <c r="BJ173" s="17" t="s">
        <v>15</v>
      </c>
      <c r="BK173" s="139">
        <f>ROUND(I173*H173,2)</f>
        <v>0</v>
      </c>
      <c r="BL173" s="17" t="s">
        <v>139</v>
      </c>
      <c r="BM173" s="138" t="s">
        <v>268</v>
      </c>
    </row>
    <row r="174" spans="2:47" s="1" customFormat="1" ht="12">
      <c r="B174" s="32"/>
      <c r="D174" s="140" t="s">
        <v>141</v>
      </c>
      <c r="F174" s="141" t="s">
        <v>269</v>
      </c>
      <c r="I174" s="142"/>
      <c r="L174" s="32"/>
      <c r="M174" s="143"/>
      <c r="T174" s="53"/>
      <c r="AT174" s="17" t="s">
        <v>141</v>
      </c>
      <c r="AU174" s="17" t="s">
        <v>79</v>
      </c>
    </row>
    <row r="175" spans="2:51" s="12" customFormat="1" ht="20">
      <c r="B175" s="144"/>
      <c r="D175" s="145" t="s">
        <v>143</v>
      </c>
      <c r="E175" s="146" t="s">
        <v>3</v>
      </c>
      <c r="F175" s="147" t="s">
        <v>270</v>
      </c>
      <c r="H175" s="257">
        <v>6.707</v>
      </c>
      <c r="I175" s="148"/>
      <c r="L175" s="144"/>
      <c r="M175" s="149"/>
      <c r="T175" s="150"/>
      <c r="AT175" s="146" t="s">
        <v>143</v>
      </c>
      <c r="AU175" s="146" t="s">
        <v>79</v>
      </c>
      <c r="AV175" s="12" t="s">
        <v>79</v>
      </c>
      <c r="AW175" s="12" t="s">
        <v>33</v>
      </c>
      <c r="AX175" s="12" t="s">
        <v>71</v>
      </c>
      <c r="AY175" s="146" t="s">
        <v>132</v>
      </c>
    </row>
    <row r="176" spans="2:51" s="12" customFormat="1" ht="12">
      <c r="B176" s="144"/>
      <c r="D176" s="145" t="s">
        <v>143</v>
      </c>
      <c r="E176" s="146" t="s">
        <v>3</v>
      </c>
      <c r="F176" s="147" t="s">
        <v>271</v>
      </c>
      <c r="H176" s="257">
        <v>1.827</v>
      </c>
      <c r="I176" s="148"/>
      <c r="L176" s="144"/>
      <c r="M176" s="149"/>
      <c r="T176" s="150"/>
      <c r="AT176" s="146" t="s">
        <v>143</v>
      </c>
      <c r="AU176" s="146" t="s">
        <v>79</v>
      </c>
      <c r="AV176" s="12" t="s">
        <v>79</v>
      </c>
      <c r="AW176" s="12" t="s">
        <v>33</v>
      </c>
      <c r="AX176" s="12" t="s">
        <v>71</v>
      </c>
      <c r="AY176" s="146" t="s">
        <v>132</v>
      </c>
    </row>
    <row r="177" spans="2:51" s="14" customFormat="1" ht="12">
      <c r="B177" s="157"/>
      <c r="D177" s="145" t="s">
        <v>143</v>
      </c>
      <c r="E177" s="158" t="s">
        <v>3</v>
      </c>
      <c r="F177" s="159" t="s">
        <v>214</v>
      </c>
      <c r="H177" s="258">
        <v>8.534</v>
      </c>
      <c r="I177" s="160"/>
      <c r="L177" s="157"/>
      <c r="M177" s="161"/>
      <c r="T177" s="162"/>
      <c r="AT177" s="158" t="s">
        <v>143</v>
      </c>
      <c r="AU177" s="158" t="s">
        <v>79</v>
      </c>
      <c r="AV177" s="14" t="s">
        <v>139</v>
      </c>
      <c r="AW177" s="14" t="s">
        <v>33</v>
      </c>
      <c r="AX177" s="14" t="s">
        <v>15</v>
      </c>
      <c r="AY177" s="158" t="s">
        <v>132</v>
      </c>
    </row>
    <row r="178" spans="2:65" s="1" customFormat="1" ht="16.5" customHeight="1">
      <c r="B178" s="127"/>
      <c r="C178" s="128" t="s">
        <v>8</v>
      </c>
      <c r="D178" s="128" t="s">
        <v>134</v>
      </c>
      <c r="E178" s="129" t="s">
        <v>272</v>
      </c>
      <c r="F178" s="130" t="s">
        <v>273</v>
      </c>
      <c r="G178" s="131" t="s">
        <v>137</v>
      </c>
      <c r="H178" s="256">
        <v>8.534</v>
      </c>
      <c r="I178" s="132"/>
      <c r="J178" s="133">
        <f>ROUND(I178*H178,2)</f>
        <v>0</v>
      </c>
      <c r="K178" s="130" t="s">
        <v>138</v>
      </c>
      <c r="L178" s="32"/>
      <c r="M178" s="134" t="s">
        <v>3</v>
      </c>
      <c r="N178" s="135" t="s">
        <v>42</v>
      </c>
      <c r="P178" s="136">
        <f>O178*H178</f>
        <v>0</v>
      </c>
      <c r="Q178" s="136">
        <v>0</v>
      </c>
      <c r="R178" s="136">
        <f>Q178*H178</f>
        <v>0</v>
      </c>
      <c r="S178" s="136">
        <v>0</v>
      </c>
      <c r="T178" s="137">
        <f>S178*H178</f>
        <v>0</v>
      </c>
      <c r="AR178" s="138" t="s">
        <v>139</v>
      </c>
      <c r="AT178" s="138" t="s">
        <v>134</v>
      </c>
      <c r="AU178" s="138" t="s">
        <v>79</v>
      </c>
      <c r="AY178" s="17" t="s">
        <v>132</v>
      </c>
      <c r="BE178" s="139">
        <f>IF(N178="základní",J178,0)</f>
        <v>0</v>
      </c>
      <c r="BF178" s="139">
        <f>IF(N178="snížená",J178,0)</f>
        <v>0</v>
      </c>
      <c r="BG178" s="139">
        <f>IF(N178="zákl. přenesená",J178,0)</f>
        <v>0</v>
      </c>
      <c r="BH178" s="139">
        <f>IF(N178="sníž. přenesená",J178,0)</f>
        <v>0</v>
      </c>
      <c r="BI178" s="139">
        <f>IF(N178="nulová",J178,0)</f>
        <v>0</v>
      </c>
      <c r="BJ178" s="17" t="s">
        <v>15</v>
      </c>
      <c r="BK178" s="139">
        <f>ROUND(I178*H178,2)</f>
        <v>0</v>
      </c>
      <c r="BL178" s="17" t="s">
        <v>139</v>
      </c>
      <c r="BM178" s="138" t="s">
        <v>274</v>
      </c>
    </row>
    <row r="179" spans="2:47" s="1" customFormat="1" ht="12">
      <c r="B179" s="32"/>
      <c r="D179" s="140" t="s">
        <v>141</v>
      </c>
      <c r="F179" s="141" t="s">
        <v>275</v>
      </c>
      <c r="I179" s="142"/>
      <c r="L179" s="32"/>
      <c r="M179" s="143"/>
      <c r="T179" s="53"/>
      <c r="AT179" s="17" t="s">
        <v>141</v>
      </c>
      <c r="AU179" s="17" t="s">
        <v>79</v>
      </c>
    </row>
    <row r="180" spans="2:65" s="1" customFormat="1" ht="24.15" customHeight="1">
      <c r="B180" s="127"/>
      <c r="C180" s="128" t="s">
        <v>276</v>
      </c>
      <c r="D180" s="128" t="s">
        <v>134</v>
      </c>
      <c r="E180" s="129" t="s">
        <v>277</v>
      </c>
      <c r="F180" s="130" t="s">
        <v>278</v>
      </c>
      <c r="G180" s="131" t="s">
        <v>279</v>
      </c>
      <c r="H180" s="256">
        <v>1</v>
      </c>
      <c r="I180" s="132"/>
      <c r="J180" s="133">
        <f>ROUND(I180*H180,2)</f>
        <v>0</v>
      </c>
      <c r="K180" s="130" t="s">
        <v>3</v>
      </c>
      <c r="L180" s="32"/>
      <c r="M180" s="134" t="s">
        <v>3</v>
      </c>
      <c r="N180" s="135" t="s">
        <v>42</v>
      </c>
      <c r="P180" s="136">
        <f>O180*H180</f>
        <v>0</v>
      </c>
      <c r="Q180" s="136">
        <v>0</v>
      </c>
      <c r="R180" s="136">
        <f>Q180*H180</f>
        <v>0</v>
      </c>
      <c r="S180" s="136">
        <v>0</v>
      </c>
      <c r="T180" s="137">
        <f>S180*H180</f>
        <v>0</v>
      </c>
      <c r="AR180" s="138" t="s">
        <v>139</v>
      </c>
      <c r="AT180" s="138" t="s">
        <v>134</v>
      </c>
      <c r="AU180" s="138" t="s">
        <v>79</v>
      </c>
      <c r="AY180" s="17" t="s">
        <v>132</v>
      </c>
      <c r="BE180" s="139">
        <f>IF(N180="základní",J180,0)</f>
        <v>0</v>
      </c>
      <c r="BF180" s="139">
        <f>IF(N180="snížená",J180,0)</f>
        <v>0</v>
      </c>
      <c r="BG180" s="139">
        <f>IF(N180="zákl. přenesená",J180,0)</f>
        <v>0</v>
      </c>
      <c r="BH180" s="139">
        <f>IF(N180="sníž. přenesená",J180,0)</f>
        <v>0</v>
      </c>
      <c r="BI180" s="139">
        <f>IF(N180="nulová",J180,0)</f>
        <v>0</v>
      </c>
      <c r="BJ180" s="17" t="s">
        <v>15</v>
      </c>
      <c r="BK180" s="139">
        <f>ROUND(I180*H180,2)</f>
        <v>0</v>
      </c>
      <c r="BL180" s="17" t="s">
        <v>139</v>
      </c>
      <c r="BM180" s="138" t="s">
        <v>280</v>
      </c>
    </row>
    <row r="181" spans="2:65" s="1" customFormat="1" ht="44.25" customHeight="1">
      <c r="B181" s="127"/>
      <c r="C181" s="128" t="s">
        <v>281</v>
      </c>
      <c r="D181" s="128" t="s">
        <v>134</v>
      </c>
      <c r="E181" s="129" t="s">
        <v>282</v>
      </c>
      <c r="F181" s="130" t="s">
        <v>283</v>
      </c>
      <c r="G181" s="131" t="s">
        <v>137</v>
      </c>
      <c r="H181" s="256">
        <v>16.513</v>
      </c>
      <c r="I181" s="132"/>
      <c r="J181" s="133">
        <f>ROUND(I181*H181,2)</f>
        <v>0</v>
      </c>
      <c r="K181" s="130" t="s">
        <v>138</v>
      </c>
      <c r="L181" s="32"/>
      <c r="M181" s="134" t="s">
        <v>3</v>
      </c>
      <c r="N181" s="135" t="s">
        <v>42</v>
      </c>
      <c r="P181" s="136">
        <f>O181*H181</f>
        <v>0</v>
      </c>
      <c r="Q181" s="136">
        <v>0.5496</v>
      </c>
      <c r="R181" s="136">
        <f>Q181*H181</f>
        <v>9.075544800000001</v>
      </c>
      <c r="S181" s="136">
        <v>0</v>
      </c>
      <c r="T181" s="137">
        <f>S181*H181</f>
        <v>0</v>
      </c>
      <c r="AR181" s="138" t="s">
        <v>139</v>
      </c>
      <c r="AT181" s="138" t="s">
        <v>134</v>
      </c>
      <c r="AU181" s="138" t="s">
        <v>79</v>
      </c>
      <c r="AY181" s="17" t="s">
        <v>132</v>
      </c>
      <c r="BE181" s="139">
        <f>IF(N181="základní",J181,0)</f>
        <v>0</v>
      </c>
      <c r="BF181" s="139">
        <f>IF(N181="snížená",J181,0)</f>
        <v>0</v>
      </c>
      <c r="BG181" s="139">
        <f>IF(N181="zákl. přenesená",J181,0)</f>
        <v>0</v>
      </c>
      <c r="BH181" s="139">
        <f>IF(N181="sníž. přenesená",J181,0)</f>
        <v>0</v>
      </c>
      <c r="BI181" s="139">
        <f>IF(N181="nulová",J181,0)</f>
        <v>0</v>
      </c>
      <c r="BJ181" s="17" t="s">
        <v>15</v>
      </c>
      <c r="BK181" s="139">
        <f>ROUND(I181*H181,2)</f>
        <v>0</v>
      </c>
      <c r="BL181" s="17" t="s">
        <v>139</v>
      </c>
      <c r="BM181" s="138" t="s">
        <v>284</v>
      </c>
    </row>
    <row r="182" spans="2:47" s="1" customFormat="1" ht="12">
      <c r="B182" s="32"/>
      <c r="D182" s="140" t="s">
        <v>141</v>
      </c>
      <c r="F182" s="141" t="s">
        <v>285</v>
      </c>
      <c r="I182" s="142"/>
      <c r="L182" s="32"/>
      <c r="M182" s="143"/>
      <c r="T182" s="53"/>
      <c r="AT182" s="17" t="s">
        <v>141</v>
      </c>
      <c r="AU182" s="17" t="s">
        <v>79</v>
      </c>
    </row>
    <row r="183" spans="2:51" s="12" customFormat="1" ht="12">
      <c r="B183" s="144"/>
      <c r="D183" s="145" t="s">
        <v>143</v>
      </c>
      <c r="E183" s="146" t="s">
        <v>3</v>
      </c>
      <c r="F183" s="147" t="s">
        <v>286</v>
      </c>
      <c r="H183" s="257">
        <v>11.813</v>
      </c>
      <c r="I183" s="148"/>
      <c r="L183" s="144"/>
      <c r="M183" s="149"/>
      <c r="T183" s="150"/>
      <c r="AT183" s="146" t="s">
        <v>143</v>
      </c>
      <c r="AU183" s="146" t="s">
        <v>79</v>
      </c>
      <c r="AV183" s="12" t="s">
        <v>79</v>
      </c>
      <c r="AW183" s="12" t="s">
        <v>33</v>
      </c>
      <c r="AX183" s="12" t="s">
        <v>71</v>
      </c>
      <c r="AY183" s="146" t="s">
        <v>132</v>
      </c>
    </row>
    <row r="184" spans="2:51" s="12" customFormat="1" ht="12">
      <c r="B184" s="144"/>
      <c r="D184" s="145" t="s">
        <v>143</v>
      </c>
      <c r="E184" s="146" t="s">
        <v>3</v>
      </c>
      <c r="F184" s="147" t="s">
        <v>287</v>
      </c>
      <c r="H184" s="257">
        <v>3.5</v>
      </c>
      <c r="I184" s="148"/>
      <c r="L184" s="144"/>
      <c r="M184" s="149"/>
      <c r="T184" s="150"/>
      <c r="AT184" s="146" t="s">
        <v>143</v>
      </c>
      <c r="AU184" s="146" t="s">
        <v>79</v>
      </c>
      <c r="AV184" s="12" t="s">
        <v>79</v>
      </c>
      <c r="AW184" s="12" t="s">
        <v>33</v>
      </c>
      <c r="AX184" s="12" t="s">
        <v>71</v>
      </c>
      <c r="AY184" s="146" t="s">
        <v>132</v>
      </c>
    </row>
    <row r="185" spans="2:51" s="12" customFormat="1" ht="12">
      <c r="B185" s="144"/>
      <c r="D185" s="145" t="s">
        <v>143</v>
      </c>
      <c r="E185" s="146" t="s">
        <v>3</v>
      </c>
      <c r="F185" s="147" t="s">
        <v>288</v>
      </c>
      <c r="H185" s="257">
        <v>1.2</v>
      </c>
      <c r="I185" s="148"/>
      <c r="L185" s="144"/>
      <c r="M185" s="149"/>
      <c r="T185" s="150"/>
      <c r="AT185" s="146" t="s">
        <v>143</v>
      </c>
      <c r="AU185" s="146" t="s">
        <v>79</v>
      </c>
      <c r="AV185" s="12" t="s">
        <v>79</v>
      </c>
      <c r="AW185" s="12" t="s">
        <v>33</v>
      </c>
      <c r="AX185" s="12" t="s">
        <v>71</v>
      </c>
      <c r="AY185" s="146" t="s">
        <v>132</v>
      </c>
    </row>
    <row r="186" spans="2:51" s="14" customFormat="1" ht="12">
      <c r="B186" s="157"/>
      <c r="D186" s="145" t="s">
        <v>143</v>
      </c>
      <c r="E186" s="158" t="s">
        <v>3</v>
      </c>
      <c r="F186" s="159" t="s">
        <v>214</v>
      </c>
      <c r="H186" s="258">
        <v>16.513</v>
      </c>
      <c r="I186" s="160"/>
      <c r="L186" s="157"/>
      <c r="M186" s="161"/>
      <c r="T186" s="162"/>
      <c r="AT186" s="158" t="s">
        <v>143</v>
      </c>
      <c r="AU186" s="158" t="s">
        <v>79</v>
      </c>
      <c r="AV186" s="14" t="s">
        <v>139</v>
      </c>
      <c r="AW186" s="14" t="s">
        <v>33</v>
      </c>
      <c r="AX186" s="14" t="s">
        <v>15</v>
      </c>
      <c r="AY186" s="158" t="s">
        <v>132</v>
      </c>
    </row>
    <row r="187" spans="2:65" s="1" customFormat="1" ht="55.5" customHeight="1">
      <c r="B187" s="127"/>
      <c r="C187" s="128" t="s">
        <v>289</v>
      </c>
      <c r="D187" s="128" t="s">
        <v>134</v>
      </c>
      <c r="E187" s="129" t="s">
        <v>290</v>
      </c>
      <c r="F187" s="130" t="s">
        <v>291</v>
      </c>
      <c r="G187" s="131" t="s">
        <v>193</v>
      </c>
      <c r="H187" s="256">
        <v>0.415</v>
      </c>
      <c r="I187" s="132"/>
      <c r="J187" s="133">
        <f>ROUND(I187*H187,2)</f>
        <v>0</v>
      </c>
      <c r="K187" s="130" t="s">
        <v>138</v>
      </c>
      <c r="L187" s="32"/>
      <c r="M187" s="134" t="s">
        <v>3</v>
      </c>
      <c r="N187" s="135" t="s">
        <v>42</v>
      </c>
      <c r="P187" s="136">
        <f>O187*H187</f>
        <v>0</v>
      </c>
      <c r="Q187" s="136">
        <v>1.0594</v>
      </c>
      <c r="R187" s="136">
        <f>Q187*H187</f>
        <v>0.43965099999999996</v>
      </c>
      <c r="S187" s="136">
        <v>0</v>
      </c>
      <c r="T187" s="137">
        <f>S187*H187</f>
        <v>0</v>
      </c>
      <c r="AR187" s="138" t="s">
        <v>139</v>
      </c>
      <c r="AT187" s="138" t="s">
        <v>134</v>
      </c>
      <c r="AU187" s="138" t="s">
        <v>79</v>
      </c>
      <c r="AY187" s="17" t="s">
        <v>132</v>
      </c>
      <c r="BE187" s="139">
        <f>IF(N187="základní",J187,0)</f>
        <v>0</v>
      </c>
      <c r="BF187" s="139">
        <f>IF(N187="snížená",J187,0)</f>
        <v>0</v>
      </c>
      <c r="BG187" s="139">
        <f>IF(N187="zákl. přenesená",J187,0)</f>
        <v>0</v>
      </c>
      <c r="BH187" s="139">
        <f>IF(N187="sníž. přenesená",J187,0)</f>
        <v>0</v>
      </c>
      <c r="BI187" s="139">
        <f>IF(N187="nulová",J187,0)</f>
        <v>0</v>
      </c>
      <c r="BJ187" s="17" t="s">
        <v>15</v>
      </c>
      <c r="BK187" s="139">
        <f>ROUND(I187*H187,2)</f>
        <v>0</v>
      </c>
      <c r="BL187" s="17" t="s">
        <v>139</v>
      </c>
      <c r="BM187" s="138" t="s">
        <v>292</v>
      </c>
    </row>
    <row r="188" spans="2:47" s="1" customFormat="1" ht="12">
      <c r="B188" s="32"/>
      <c r="D188" s="140" t="s">
        <v>141</v>
      </c>
      <c r="F188" s="141" t="s">
        <v>293</v>
      </c>
      <c r="I188" s="142"/>
      <c r="L188" s="32"/>
      <c r="M188" s="143"/>
      <c r="T188" s="53"/>
      <c r="AT188" s="17" t="s">
        <v>141</v>
      </c>
      <c r="AU188" s="17" t="s">
        <v>79</v>
      </c>
    </row>
    <row r="189" spans="2:51" s="12" customFormat="1" ht="12">
      <c r="B189" s="144"/>
      <c r="D189" s="145" t="s">
        <v>143</v>
      </c>
      <c r="E189" s="146" t="s">
        <v>3</v>
      </c>
      <c r="F189" s="147" t="s">
        <v>294</v>
      </c>
      <c r="H189" s="257">
        <v>0.415</v>
      </c>
      <c r="I189" s="148"/>
      <c r="L189" s="144"/>
      <c r="M189" s="149"/>
      <c r="T189" s="150"/>
      <c r="AT189" s="146" t="s">
        <v>143</v>
      </c>
      <c r="AU189" s="146" t="s">
        <v>79</v>
      </c>
      <c r="AV189" s="12" t="s">
        <v>79</v>
      </c>
      <c r="AW189" s="12" t="s">
        <v>33</v>
      </c>
      <c r="AX189" s="12" t="s">
        <v>15</v>
      </c>
      <c r="AY189" s="146" t="s">
        <v>132</v>
      </c>
    </row>
    <row r="190" spans="2:65" s="1" customFormat="1" ht="24.15" customHeight="1">
      <c r="B190" s="127"/>
      <c r="C190" s="128" t="s">
        <v>295</v>
      </c>
      <c r="D190" s="128" t="s">
        <v>134</v>
      </c>
      <c r="E190" s="129" t="s">
        <v>296</v>
      </c>
      <c r="F190" s="130" t="s">
        <v>297</v>
      </c>
      <c r="G190" s="131" t="s">
        <v>298</v>
      </c>
      <c r="H190" s="256">
        <v>1</v>
      </c>
      <c r="I190" s="132"/>
      <c r="J190" s="133">
        <f>ROUND(I190*H190,2)</f>
        <v>0</v>
      </c>
      <c r="K190" s="130" t="s">
        <v>3</v>
      </c>
      <c r="L190" s="32"/>
      <c r="M190" s="134" t="s">
        <v>3</v>
      </c>
      <c r="N190" s="135" t="s">
        <v>42</v>
      </c>
      <c r="P190" s="136">
        <f>O190*H190</f>
        <v>0</v>
      </c>
      <c r="Q190" s="136">
        <v>1.2</v>
      </c>
      <c r="R190" s="136">
        <f>Q190*H190</f>
        <v>1.2</v>
      </c>
      <c r="S190" s="136">
        <v>0</v>
      </c>
      <c r="T190" s="137">
        <f>S190*H190</f>
        <v>0</v>
      </c>
      <c r="AR190" s="138" t="s">
        <v>139</v>
      </c>
      <c r="AT190" s="138" t="s">
        <v>134</v>
      </c>
      <c r="AU190" s="138" t="s">
        <v>79</v>
      </c>
      <c r="AY190" s="17" t="s">
        <v>132</v>
      </c>
      <c r="BE190" s="139">
        <f>IF(N190="základní",J190,0)</f>
        <v>0</v>
      </c>
      <c r="BF190" s="139">
        <f>IF(N190="snížená",J190,0)</f>
        <v>0</v>
      </c>
      <c r="BG190" s="139">
        <f>IF(N190="zákl. přenesená",J190,0)</f>
        <v>0</v>
      </c>
      <c r="BH190" s="139">
        <f>IF(N190="sníž. přenesená",J190,0)</f>
        <v>0</v>
      </c>
      <c r="BI190" s="139">
        <f>IF(N190="nulová",J190,0)</f>
        <v>0</v>
      </c>
      <c r="BJ190" s="17" t="s">
        <v>15</v>
      </c>
      <c r="BK190" s="139">
        <f>ROUND(I190*H190,2)</f>
        <v>0</v>
      </c>
      <c r="BL190" s="17" t="s">
        <v>139</v>
      </c>
      <c r="BM190" s="138" t="s">
        <v>299</v>
      </c>
    </row>
    <row r="191" spans="2:65" s="1" customFormat="1" ht="16.5" customHeight="1">
      <c r="B191" s="127"/>
      <c r="C191" s="128" t="s">
        <v>300</v>
      </c>
      <c r="D191" s="128" t="s">
        <v>134</v>
      </c>
      <c r="E191" s="129" t="s">
        <v>301</v>
      </c>
      <c r="F191" s="130" t="s">
        <v>302</v>
      </c>
      <c r="G191" s="131" t="s">
        <v>153</v>
      </c>
      <c r="H191" s="256">
        <v>0.081</v>
      </c>
      <c r="I191" s="132"/>
      <c r="J191" s="133">
        <f>ROUND(I191*H191,2)</f>
        <v>0</v>
      </c>
      <c r="K191" s="130" t="s">
        <v>3</v>
      </c>
      <c r="L191" s="32"/>
      <c r="M191" s="134" t="s">
        <v>3</v>
      </c>
      <c r="N191" s="135" t="s">
        <v>42</v>
      </c>
      <c r="P191" s="136">
        <f>O191*H191</f>
        <v>0</v>
      </c>
      <c r="Q191" s="136">
        <v>0</v>
      </c>
      <c r="R191" s="136">
        <f>Q191*H191</f>
        <v>0</v>
      </c>
      <c r="S191" s="136">
        <v>0</v>
      </c>
      <c r="T191" s="137">
        <f>S191*H191</f>
        <v>0</v>
      </c>
      <c r="AR191" s="138" t="s">
        <v>139</v>
      </c>
      <c r="AT191" s="138" t="s">
        <v>134</v>
      </c>
      <c r="AU191" s="138" t="s">
        <v>79</v>
      </c>
      <c r="AY191" s="17" t="s">
        <v>132</v>
      </c>
      <c r="BE191" s="139">
        <f>IF(N191="základní",J191,0)</f>
        <v>0</v>
      </c>
      <c r="BF191" s="139">
        <f>IF(N191="snížená",J191,0)</f>
        <v>0</v>
      </c>
      <c r="BG191" s="139">
        <f>IF(N191="zákl. přenesená",J191,0)</f>
        <v>0</v>
      </c>
      <c r="BH191" s="139">
        <f>IF(N191="sníž. přenesená",J191,0)</f>
        <v>0</v>
      </c>
      <c r="BI191" s="139">
        <f>IF(N191="nulová",J191,0)</f>
        <v>0</v>
      </c>
      <c r="BJ191" s="17" t="s">
        <v>15</v>
      </c>
      <c r="BK191" s="139">
        <f>ROUND(I191*H191,2)</f>
        <v>0</v>
      </c>
      <c r="BL191" s="17" t="s">
        <v>139</v>
      </c>
      <c r="BM191" s="138" t="s">
        <v>303</v>
      </c>
    </row>
    <row r="192" spans="2:51" s="12" customFormat="1" ht="12">
      <c r="B192" s="144"/>
      <c r="D192" s="145" t="s">
        <v>143</v>
      </c>
      <c r="E192" s="146" t="s">
        <v>3</v>
      </c>
      <c r="F192" s="147" t="s">
        <v>304</v>
      </c>
      <c r="H192" s="257">
        <v>0.065</v>
      </c>
      <c r="I192" s="148"/>
      <c r="L192" s="144"/>
      <c r="M192" s="149"/>
      <c r="T192" s="150"/>
      <c r="AT192" s="146" t="s">
        <v>143</v>
      </c>
      <c r="AU192" s="146" t="s">
        <v>79</v>
      </c>
      <c r="AV192" s="12" t="s">
        <v>79</v>
      </c>
      <c r="AW192" s="12" t="s">
        <v>33</v>
      </c>
      <c r="AX192" s="12" t="s">
        <v>71</v>
      </c>
      <c r="AY192" s="146" t="s">
        <v>132</v>
      </c>
    </row>
    <row r="193" spans="2:51" s="12" customFormat="1" ht="12">
      <c r="B193" s="144"/>
      <c r="D193" s="145" t="s">
        <v>143</v>
      </c>
      <c r="E193" s="146" t="s">
        <v>3</v>
      </c>
      <c r="F193" s="147" t="s">
        <v>305</v>
      </c>
      <c r="H193" s="257">
        <v>0.016</v>
      </c>
      <c r="I193" s="148"/>
      <c r="L193" s="144"/>
      <c r="M193" s="149"/>
      <c r="T193" s="150"/>
      <c r="AT193" s="146" t="s">
        <v>143</v>
      </c>
      <c r="AU193" s="146" t="s">
        <v>79</v>
      </c>
      <c r="AV193" s="12" t="s">
        <v>79</v>
      </c>
      <c r="AW193" s="12" t="s">
        <v>33</v>
      </c>
      <c r="AX193" s="12" t="s">
        <v>71</v>
      </c>
      <c r="AY193" s="146" t="s">
        <v>132</v>
      </c>
    </row>
    <row r="194" spans="2:51" s="14" customFormat="1" ht="12">
      <c r="B194" s="157"/>
      <c r="D194" s="145" t="s">
        <v>143</v>
      </c>
      <c r="E194" s="158" t="s">
        <v>3</v>
      </c>
      <c r="F194" s="159" t="s">
        <v>214</v>
      </c>
      <c r="H194" s="258">
        <v>0.081</v>
      </c>
      <c r="I194" s="160"/>
      <c r="L194" s="157"/>
      <c r="M194" s="161"/>
      <c r="T194" s="162"/>
      <c r="AT194" s="158" t="s">
        <v>143</v>
      </c>
      <c r="AU194" s="158" t="s">
        <v>79</v>
      </c>
      <c r="AV194" s="14" t="s">
        <v>139</v>
      </c>
      <c r="AW194" s="14" t="s">
        <v>33</v>
      </c>
      <c r="AX194" s="14" t="s">
        <v>15</v>
      </c>
      <c r="AY194" s="158" t="s">
        <v>132</v>
      </c>
    </row>
    <row r="195" spans="2:63" s="11" customFormat="1" ht="22.75" customHeight="1">
      <c r="B195" s="115"/>
      <c r="D195" s="116" t="s">
        <v>70</v>
      </c>
      <c r="E195" s="125" t="s">
        <v>82</v>
      </c>
      <c r="F195" s="125" t="s">
        <v>306</v>
      </c>
      <c r="I195" s="118"/>
      <c r="J195" s="126">
        <f>BK195</f>
        <v>0</v>
      </c>
      <c r="L195" s="115"/>
      <c r="M195" s="120"/>
      <c r="P195" s="121">
        <f>SUM(P196:P215)</f>
        <v>0</v>
      </c>
      <c r="R195" s="121">
        <f>SUM(R196:R215)</f>
        <v>0.9160000000000001</v>
      </c>
      <c r="T195" s="122">
        <f>SUM(T196:T215)</f>
        <v>0</v>
      </c>
      <c r="AR195" s="116" t="s">
        <v>15</v>
      </c>
      <c r="AT195" s="123" t="s">
        <v>70</v>
      </c>
      <c r="AU195" s="123" t="s">
        <v>15</v>
      </c>
      <c r="AY195" s="116" t="s">
        <v>132</v>
      </c>
      <c r="BK195" s="124">
        <f>SUM(BK196:BK215)</f>
        <v>0</v>
      </c>
    </row>
    <row r="196" spans="2:65" s="1" customFormat="1" ht="16.5" customHeight="1">
      <c r="B196" s="127"/>
      <c r="C196" s="128" t="s">
        <v>307</v>
      </c>
      <c r="D196" s="128" t="s">
        <v>134</v>
      </c>
      <c r="E196" s="129" t="s">
        <v>308</v>
      </c>
      <c r="F196" s="130" t="s">
        <v>309</v>
      </c>
      <c r="G196" s="131" t="s">
        <v>193</v>
      </c>
      <c r="H196" s="256">
        <v>0.852</v>
      </c>
      <c r="I196" s="132"/>
      <c r="J196" s="133">
        <f>ROUND(I196*H196,2)</f>
        <v>0</v>
      </c>
      <c r="K196" s="130" t="s">
        <v>3</v>
      </c>
      <c r="L196" s="32"/>
      <c r="M196" s="134" t="s">
        <v>3</v>
      </c>
      <c r="N196" s="135" t="s">
        <v>42</v>
      </c>
      <c r="P196" s="136">
        <f>O196*H196</f>
        <v>0</v>
      </c>
      <c r="Q196" s="136">
        <v>0</v>
      </c>
      <c r="R196" s="136">
        <f>Q196*H196</f>
        <v>0</v>
      </c>
      <c r="S196" s="136">
        <v>0</v>
      </c>
      <c r="T196" s="137">
        <f>S196*H196</f>
        <v>0</v>
      </c>
      <c r="AR196" s="138" t="s">
        <v>139</v>
      </c>
      <c r="AT196" s="138" t="s">
        <v>134</v>
      </c>
      <c r="AU196" s="138" t="s">
        <v>79</v>
      </c>
      <c r="AY196" s="17" t="s">
        <v>132</v>
      </c>
      <c r="BE196" s="139">
        <f>IF(N196="základní",J196,0)</f>
        <v>0</v>
      </c>
      <c r="BF196" s="139">
        <f>IF(N196="snížená",J196,0)</f>
        <v>0</v>
      </c>
      <c r="BG196" s="139">
        <f>IF(N196="zákl. přenesená",J196,0)</f>
        <v>0</v>
      </c>
      <c r="BH196" s="139">
        <f>IF(N196="sníž. přenesená",J196,0)</f>
        <v>0</v>
      </c>
      <c r="BI196" s="139">
        <f>IF(N196="nulová",J196,0)</f>
        <v>0</v>
      </c>
      <c r="BJ196" s="17" t="s">
        <v>15</v>
      </c>
      <c r="BK196" s="139">
        <f>ROUND(I196*H196,2)</f>
        <v>0</v>
      </c>
      <c r="BL196" s="17" t="s">
        <v>139</v>
      </c>
      <c r="BM196" s="138" t="s">
        <v>310</v>
      </c>
    </row>
    <row r="197" spans="2:65" s="1" customFormat="1" ht="16.5" customHeight="1">
      <c r="B197" s="127"/>
      <c r="C197" s="163" t="s">
        <v>311</v>
      </c>
      <c r="D197" s="163" t="s">
        <v>221</v>
      </c>
      <c r="E197" s="164" t="s">
        <v>312</v>
      </c>
      <c r="F197" s="165" t="s">
        <v>313</v>
      </c>
      <c r="G197" s="166" t="s">
        <v>193</v>
      </c>
      <c r="H197" s="259">
        <v>0.643</v>
      </c>
      <c r="I197" s="167"/>
      <c r="J197" s="168">
        <f>ROUND(I197*H197,2)</f>
        <v>0</v>
      </c>
      <c r="K197" s="165" t="s">
        <v>3</v>
      </c>
      <c r="L197" s="169"/>
      <c r="M197" s="170" t="s">
        <v>3</v>
      </c>
      <c r="N197" s="171" t="s">
        <v>42</v>
      </c>
      <c r="P197" s="136">
        <f>O197*H197</f>
        <v>0</v>
      </c>
      <c r="Q197" s="136">
        <v>1</v>
      </c>
      <c r="R197" s="136">
        <f>Q197*H197</f>
        <v>0.643</v>
      </c>
      <c r="S197" s="136">
        <v>0</v>
      </c>
      <c r="T197" s="137">
        <f>S197*H197</f>
        <v>0</v>
      </c>
      <c r="AR197" s="138" t="s">
        <v>183</v>
      </c>
      <c r="AT197" s="138" t="s">
        <v>221</v>
      </c>
      <c r="AU197" s="138" t="s">
        <v>79</v>
      </c>
      <c r="AY197" s="17" t="s">
        <v>132</v>
      </c>
      <c r="BE197" s="139">
        <f>IF(N197="základní",J197,0)</f>
        <v>0</v>
      </c>
      <c r="BF197" s="139">
        <f>IF(N197="snížená",J197,0)</f>
        <v>0</v>
      </c>
      <c r="BG197" s="139">
        <f>IF(N197="zákl. přenesená",J197,0)</f>
        <v>0</v>
      </c>
      <c r="BH197" s="139">
        <f>IF(N197="sníž. přenesená",J197,0)</f>
        <v>0</v>
      </c>
      <c r="BI197" s="139">
        <f>IF(N197="nulová",J197,0)</f>
        <v>0</v>
      </c>
      <c r="BJ197" s="17" t="s">
        <v>15</v>
      </c>
      <c r="BK197" s="139">
        <f>ROUND(I197*H197,2)</f>
        <v>0</v>
      </c>
      <c r="BL197" s="17" t="s">
        <v>139</v>
      </c>
      <c r="BM197" s="138" t="s">
        <v>314</v>
      </c>
    </row>
    <row r="198" spans="2:51" s="12" customFormat="1" ht="12">
      <c r="B198" s="144"/>
      <c r="D198" s="145" t="s">
        <v>143</v>
      </c>
      <c r="F198" s="147" t="s">
        <v>315</v>
      </c>
      <c r="H198" s="257">
        <v>0.643</v>
      </c>
      <c r="I198" s="148"/>
      <c r="L198" s="144"/>
      <c r="M198" s="149"/>
      <c r="T198" s="150"/>
      <c r="AT198" s="146" t="s">
        <v>143</v>
      </c>
      <c r="AU198" s="146" t="s">
        <v>79</v>
      </c>
      <c r="AV198" s="12" t="s">
        <v>79</v>
      </c>
      <c r="AW198" s="12" t="s">
        <v>4</v>
      </c>
      <c r="AX198" s="12" t="s">
        <v>15</v>
      </c>
      <c r="AY198" s="146" t="s">
        <v>132</v>
      </c>
    </row>
    <row r="199" spans="2:65" s="1" customFormat="1" ht="16.5" customHeight="1">
      <c r="B199" s="127"/>
      <c r="C199" s="163" t="s">
        <v>316</v>
      </c>
      <c r="D199" s="163" t="s">
        <v>221</v>
      </c>
      <c r="E199" s="164" t="s">
        <v>317</v>
      </c>
      <c r="F199" s="165" t="s">
        <v>318</v>
      </c>
      <c r="G199" s="166" t="s">
        <v>193</v>
      </c>
      <c r="H199" s="259">
        <v>0.199</v>
      </c>
      <c r="I199" s="167"/>
      <c r="J199" s="168">
        <f>ROUND(I199*H199,2)</f>
        <v>0</v>
      </c>
      <c r="K199" s="165" t="s">
        <v>3</v>
      </c>
      <c r="L199" s="169"/>
      <c r="M199" s="170" t="s">
        <v>3</v>
      </c>
      <c r="N199" s="171" t="s">
        <v>42</v>
      </c>
      <c r="P199" s="136">
        <f>O199*H199</f>
        <v>0</v>
      </c>
      <c r="Q199" s="136">
        <v>1</v>
      </c>
      <c r="R199" s="136">
        <f>Q199*H199</f>
        <v>0.199</v>
      </c>
      <c r="S199" s="136">
        <v>0</v>
      </c>
      <c r="T199" s="137">
        <f>S199*H199</f>
        <v>0</v>
      </c>
      <c r="AR199" s="138" t="s">
        <v>183</v>
      </c>
      <c r="AT199" s="138" t="s">
        <v>221</v>
      </c>
      <c r="AU199" s="138" t="s">
        <v>79</v>
      </c>
      <c r="AY199" s="17" t="s">
        <v>132</v>
      </c>
      <c r="BE199" s="139">
        <f>IF(N199="základní",J199,0)</f>
        <v>0</v>
      </c>
      <c r="BF199" s="139">
        <f>IF(N199="snížená",J199,0)</f>
        <v>0</v>
      </c>
      <c r="BG199" s="139">
        <f>IF(N199="zákl. přenesená",J199,0)</f>
        <v>0</v>
      </c>
      <c r="BH199" s="139">
        <f>IF(N199="sníž. přenesená",J199,0)</f>
        <v>0</v>
      </c>
      <c r="BI199" s="139">
        <f>IF(N199="nulová",J199,0)</f>
        <v>0</v>
      </c>
      <c r="BJ199" s="17" t="s">
        <v>15</v>
      </c>
      <c r="BK199" s="139">
        <f>ROUND(I199*H199,2)</f>
        <v>0</v>
      </c>
      <c r="BL199" s="17" t="s">
        <v>139</v>
      </c>
      <c r="BM199" s="138" t="s">
        <v>319</v>
      </c>
    </row>
    <row r="200" spans="2:51" s="12" customFormat="1" ht="12">
      <c r="B200" s="144"/>
      <c r="D200" s="145" t="s">
        <v>143</v>
      </c>
      <c r="F200" s="147" t="s">
        <v>320</v>
      </c>
      <c r="H200" s="257">
        <v>0.199</v>
      </c>
      <c r="I200" s="148"/>
      <c r="L200" s="144"/>
      <c r="M200" s="149"/>
      <c r="T200" s="150"/>
      <c r="AT200" s="146" t="s">
        <v>143</v>
      </c>
      <c r="AU200" s="146" t="s">
        <v>79</v>
      </c>
      <c r="AV200" s="12" t="s">
        <v>79</v>
      </c>
      <c r="AW200" s="12" t="s">
        <v>4</v>
      </c>
      <c r="AX200" s="12" t="s">
        <v>15</v>
      </c>
      <c r="AY200" s="146" t="s">
        <v>132</v>
      </c>
    </row>
    <row r="201" spans="2:65" s="1" customFormat="1" ht="16.5" customHeight="1">
      <c r="B201" s="127"/>
      <c r="C201" s="163" t="s">
        <v>321</v>
      </c>
      <c r="D201" s="163" t="s">
        <v>221</v>
      </c>
      <c r="E201" s="164" t="s">
        <v>322</v>
      </c>
      <c r="F201" s="165" t="s">
        <v>323</v>
      </c>
      <c r="G201" s="166" t="s">
        <v>193</v>
      </c>
      <c r="H201" s="259">
        <v>0.013</v>
      </c>
      <c r="I201" s="167"/>
      <c r="J201" s="168">
        <f>ROUND(I201*H201,2)</f>
        <v>0</v>
      </c>
      <c r="K201" s="165" t="s">
        <v>3</v>
      </c>
      <c r="L201" s="169"/>
      <c r="M201" s="170" t="s">
        <v>3</v>
      </c>
      <c r="N201" s="171" t="s">
        <v>42</v>
      </c>
      <c r="P201" s="136">
        <f>O201*H201</f>
        <v>0</v>
      </c>
      <c r="Q201" s="136">
        <v>1</v>
      </c>
      <c r="R201" s="136">
        <f>Q201*H201</f>
        <v>0.013</v>
      </c>
      <c r="S201" s="136">
        <v>0</v>
      </c>
      <c r="T201" s="137">
        <f>S201*H201</f>
        <v>0</v>
      </c>
      <c r="AR201" s="138" t="s">
        <v>183</v>
      </c>
      <c r="AT201" s="138" t="s">
        <v>221</v>
      </c>
      <c r="AU201" s="138" t="s">
        <v>79</v>
      </c>
      <c r="AY201" s="17" t="s">
        <v>132</v>
      </c>
      <c r="BE201" s="139">
        <f>IF(N201="základní",J201,0)</f>
        <v>0</v>
      </c>
      <c r="BF201" s="139">
        <f>IF(N201="snížená",J201,0)</f>
        <v>0</v>
      </c>
      <c r="BG201" s="139">
        <f>IF(N201="zákl. přenesená",J201,0)</f>
        <v>0</v>
      </c>
      <c r="BH201" s="139">
        <f>IF(N201="sníž. přenesená",J201,0)</f>
        <v>0</v>
      </c>
      <c r="BI201" s="139">
        <f>IF(N201="nulová",J201,0)</f>
        <v>0</v>
      </c>
      <c r="BJ201" s="17" t="s">
        <v>15</v>
      </c>
      <c r="BK201" s="139">
        <f>ROUND(I201*H201,2)</f>
        <v>0</v>
      </c>
      <c r="BL201" s="17" t="s">
        <v>139</v>
      </c>
      <c r="BM201" s="138" t="s">
        <v>324</v>
      </c>
    </row>
    <row r="202" spans="2:51" s="12" customFormat="1" ht="12">
      <c r="B202" s="144"/>
      <c r="D202" s="145" t="s">
        <v>143</v>
      </c>
      <c r="F202" s="147" t="s">
        <v>325</v>
      </c>
      <c r="H202" s="257">
        <v>0.013</v>
      </c>
      <c r="I202" s="148"/>
      <c r="L202" s="144"/>
      <c r="M202" s="149"/>
      <c r="T202" s="150"/>
      <c r="AT202" s="146" t="s">
        <v>143</v>
      </c>
      <c r="AU202" s="146" t="s">
        <v>79</v>
      </c>
      <c r="AV202" s="12" t="s">
        <v>79</v>
      </c>
      <c r="AW202" s="12" t="s">
        <v>4</v>
      </c>
      <c r="AX202" s="12" t="s">
        <v>15</v>
      </c>
      <c r="AY202" s="146" t="s">
        <v>132</v>
      </c>
    </row>
    <row r="203" spans="2:65" s="1" customFormat="1" ht="16.5" customHeight="1">
      <c r="B203" s="127"/>
      <c r="C203" s="163" t="s">
        <v>326</v>
      </c>
      <c r="D203" s="163" t="s">
        <v>221</v>
      </c>
      <c r="E203" s="164" t="s">
        <v>327</v>
      </c>
      <c r="F203" s="165" t="s">
        <v>328</v>
      </c>
      <c r="G203" s="166" t="s">
        <v>193</v>
      </c>
      <c r="H203" s="259">
        <v>0.003</v>
      </c>
      <c r="I203" s="167"/>
      <c r="J203" s="168">
        <f>ROUND(I203*H203,2)</f>
        <v>0</v>
      </c>
      <c r="K203" s="165" t="s">
        <v>3</v>
      </c>
      <c r="L203" s="169"/>
      <c r="M203" s="170" t="s">
        <v>3</v>
      </c>
      <c r="N203" s="171" t="s">
        <v>42</v>
      </c>
      <c r="P203" s="136">
        <f>O203*H203</f>
        <v>0</v>
      </c>
      <c r="Q203" s="136">
        <v>1</v>
      </c>
      <c r="R203" s="136">
        <f>Q203*H203</f>
        <v>0.003</v>
      </c>
      <c r="S203" s="136">
        <v>0</v>
      </c>
      <c r="T203" s="137">
        <f>S203*H203</f>
        <v>0</v>
      </c>
      <c r="AR203" s="138" t="s">
        <v>183</v>
      </c>
      <c r="AT203" s="138" t="s">
        <v>221</v>
      </c>
      <c r="AU203" s="138" t="s">
        <v>79</v>
      </c>
      <c r="AY203" s="17" t="s">
        <v>132</v>
      </c>
      <c r="BE203" s="139">
        <f>IF(N203="základní",J203,0)</f>
        <v>0</v>
      </c>
      <c r="BF203" s="139">
        <f>IF(N203="snížená",J203,0)</f>
        <v>0</v>
      </c>
      <c r="BG203" s="139">
        <f>IF(N203="zákl. přenesená",J203,0)</f>
        <v>0</v>
      </c>
      <c r="BH203" s="139">
        <f>IF(N203="sníž. přenesená",J203,0)</f>
        <v>0</v>
      </c>
      <c r="BI203" s="139">
        <f>IF(N203="nulová",J203,0)</f>
        <v>0</v>
      </c>
      <c r="BJ203" s="17" t="s">
        <v>15</v>
      </c>
      <c r="BK203" s="139">
        <f>ROUND(I203*H203,2)</f>
        <v>0</v>
      </c>
      <c r="BL203" s="17" t="s">
        <v>139</v>
      </c>
      <c r="BM203" s="138" t="s">
        <v>329</v>
      </c>
    </row>
    <row r="204" spans="2:51" s="12" customFormat="1" ht="12">
      <c r="B204" s="144"/>
      <c r="D204" s="145" t="s">
        <v>143</v>
      </c>
      <c r="F204" s="147" t="s">
        <v>330</v>
      </c>
      <c r="H204" s="257">
        <v>0.003</v>
      </c>
      <c r="I204" s="148"/>
      <c r="L204" s="144"/>
      <c r="M204" s="149"/>
      <c r="T204" s="150"/>
      <c r="AT204" s="146" t="s">
        <v>143</v>
      </c>
      <c r="AU204" s="146" t="s">
        <v>79</v>
      </c>
      <c r="AV204" s="12" t="s">
        <v>79</v>
      </c>
      <c r="AW204" s="12" t="s">
        <v>4</v>
      </c>
      <c r="AX204" s="12" t="s">
        <v>15</v>
      </c>
      <c r="AY204" s="146" t="s">
        <v>132</v>
      </c>
    </row>
    <row r="205" spans="2:65" s="1" customFormat="1" ht="16.5" customHeight="1">
      <c r="B205" s="127"/>
      <c r="C205" s="163" t="s">
        <v>331</v>
      </c>
      <c r="D205" s="163" t="s">
        <v>221</v>
      </c>
      <c r="E205" s="164" t="s">
        <v>322</v>
      </c>
      <c r="F205" s="165" t="s">
        <v>323</v>
      </c>
      <c r="G205" s="166" t="s">
        <v>193</v>
      </c>
      <c r="H205" s="259">
        <v>0.005</v>
      </c>
      <c r="I205" s="167"/>
      <c r="J205" s="168">
        <f>ROUND(I205*H205,2)</f>
        <v>0</v>
      </c>
      <c r="K205" s="165" t="s">
        <v>3</v>
      </c>
      <c r="L205" s="169"/>
      <c r="M205" s="170" t="s">
        <v>3</v>
      </c>
      <c r="N205" s="171" t="s">
        <v>42</v>
      </c>
      <c r="P205" s="136">
        <f>O205*H205</f>
        <v>0</v>
      </c>
      <c r="Q205" s="136">
        <v>1</v>
      </c>
      <c r="R205" s="136">
        <f>Q205*H205</f>
        <v>0.005</v>
      </c>
      <c r="S205" s="136">
        <v>0</v>
      </c>
      <c r="T205" s="137">
        <f>S205*H205</f>
        <v>0</v>
      </c>
      <c r="AR205" s="138" t="s">
        <v>183</v>
      </c>
      <c r="AT205" s="138" t="s">
        <v>221</v>
      </c>
      <c r="AU205" s="138" t="s">
        <v>79</v>
      </c>
      <c r="AY205" s="17" t="s">
        <v>132</v>
      </c>
      <c r="BE205" s="139">
        <f>IF(N205="základní",J205,0)</f>
        <v>0</v>
      </c>
      <c r="BF205" s="139">
        <f>IF(N205="snížená",J205,0)</f>
        <v>0</v>
      </c>
      <c r="BG205" s="139">
        <f>IF(N205="zákl. přenesená",J205,0)</f>
        <v>0</v>
      </c>
      <c r="BH205" s="139">
        <f>IF(N205="sníž. přenesená",J205,0)</f>
        <v>0</v>
      </c>
      <c r="BI205" s="139">
        <f>IF(N205="nulová",J205,0)</f>
        <v>0</v>
      </c>
      <c r="BJ205" s="17" t="s">
        <v>15</v>
      </c>
      <c r="BK205" s="139">
        <f>ROUND(I205*H205,2)</f>
        <v>0</v>
      </c>
      <c r="BL205" s="17" t="s">
        <v>139</v>
      </c>
      <c r="BM205" s="138" t="s">
        <v>332</v>
      </c>
    </row>
    <row r="206" spans="2:51" s="12" customFormat="1" ht="12">
      <c r="B206" s="144"/>
      <c r="D206" s="145" t="s">
        <v>143</v>
      </c>
      <c r="F206" s="147" t="s">
        <v>333</v>
      </c>
      <c r="H206" s="257">
        <v>0.005</v>
      </c>
      <c r="I206" s="148"/>
      <c r="L206" s="144"/>
      <c r="M206" s="149"/>
      <c r="T206" s="150"/>
      <c r="AT206" s="146" t="s">
        <v>143</v>
      </c>
      <c r="AU206" s="146" t="s">
        <v>79</v>
      </c>
      <c r="AV206" s="12" t="s">
        <v>79</v>
      </c>
      <c r="AW206" s="12" t="s">
        <v>4</v>
      </c>
      <c r="AX206" s="12" t="s">
        <v>15</v>
      </c>
      <c r="AY206" s="146" t="s">
        <v>132</v>
      </c>
    </row>
    <row r="207" spans="2:65" s="1" customFormat="1" ht="16.5" customHeight="1">
      <c r="B207" s="127"/>
      <c r="C207" s="163" t="s">
        <v>334</v>
      </c>
      <c r="D207" s="163" t="s">
        <v>221</v>
      </c>
      <c r="E207" s="164" t="s">
        <v>327</v>
      </c>
      <c r="F207" s="165" t="s">
        <v>328</v>
      </c>
      <c r="G207" s="166" t="s">
        <v>193</v>
      </c>
      <c r="H207" s="259">
        <v>0.003</v>
      </c>
      <c r="I207" s="167"/>
      <c r="J207" s="168">
        <f>ROUND(I207*H207,2)</f>
        <v>0</v>
      </c>
      <c r="K207" s="165" t="s">
        <v>3</v>
      </c>
      <c r="L207" s="169"/>
      <c r="M207" s="170" t="s">
        <v>3</v>
      </c>
      <c r="N207" s="171" t="s">
        <v>42</v>
      </c>
      <c r="P207" s="136">
        <f>O207*H207</f>
        <v>0</v>
      </c>
      <c r="Q207" s="136">
        <v>1</v>
      </c>
      <c r="R207" s="136">
        <f>Q207*H207</f>
        <v>0.003</v>
      </c>
      <c r="S207" s="136">
        <v>0</v>
      </c>
      <c r="T207" s="137">
        <f>S207*H207</f>
        <v>0</v>
      </c>
      <c r="AR207" s="138" t="s">
        <v>183</v>
      </c>
      <c r="AT207" s="138" t="s">
        <v>221</v>
      </c>
      <c r="AU207" s="138" t="s">
        <v>79</v>
      </c>
      <c r="AY207" s="17" t="s">
        <v>132</v>
      </c>
      <c r="BE207" s="139">
        <f>IF(N207="základní",J207,0)</f>
        <v>0</v>
      </c>
      <c r="BF207" s="139">
        <f>IF(N207="snížená",J207,0)</f>
        <v>0</v>
      </c>
      <c r="BG207" s="139">
        <f>IF(N207="zákl. přenesená",J207,0)</f>
        <v>0</v>
      </c>
      <c r="BH207" s="139">
        <f>IF(N207="sníž. přenesená",J207,0)</f>
        <v>0</v>
      </c>
      <c r="BI207" s="139">
        <f>IF(N207="nulová",J207,0)</f>
        <v>0</v>
      </c>
      <c r="BJ207" s="17" t="s">
        <v>15</v>
      </c>
      <c r="BK207" s="139">
        <f>ROUND(I207*H207,2)</f>
        <v>0</v>
      </c>
      <c r="BL207" s="17" t="s">
        <v>139</v>
      </c>
      <c r="BM207" s="138" t="s">
        <v>335</v>
      </c>
    </row>
    <row r="208" spans="2:51" s="12" customFormat="1" ht="12">
      <c r="B208" s="144"/>
      <c r="D208" s="145" t="s">
        <v>143</v>
      </c>
      <c r="F208" s="147" t="s">
        <v>330</v>
      </c>
      <c r="H208" s="257">
        <v>0.003</v>
      </c>
      <c r="I208" s="148"/>
      <c r="L208" s="144"/>
      <c r="M208" s="149"/>
      <c r="T208" s="150"/>
      <c r="AT208" s="146" t="s">
        <v>143</v>
      </c>
      <c r="AU208" s="146" t="s">
        <v>79</v>
      </c>
      <c r="AV208" s="12" t="s">
        <v>79</v>
      </c>
      <c r="AW208" s="12" t="s">
        <v>4</v>
      </c>
      <c r="AX208" s="12" t="s">
        <v>15</v>
      </c>
      <c r="AY208" s="146" t="s">
        <v>132</v>
      </c>
    </row>
    <row r="209" spans="2:65" s="1" customFormat="1" ht="16.5" customHeight="1">
      <c r="B209" s="127"/>
      <c r="C209" s="163" t="s">
        <v>336</v>
      </c>
      <c r="D209" s="163" t="s">
        <v>221</v>
      </c>
      <c r="E209" s="164" t="s">
        <v>337</v>
      </c>
      <c r="F209" s="165" t="s">
        <v>338</v>
      </c>
      <c r="G209" s="166" t="s">
        <v>193</v>
      </c>
      <c r="H209" s="259">
        <v>0.008</v>
      </c>
      <c r="I209" s="167"/>
      <c r="J209" s="168">
        <f>ROUND(I209*H209,2)</f>
        <v>0</v>
      </c>
      <c r="K209" s="165" t="s">
        <v>3</v>
      </c>
      <c r="L209" s="169"/>
      <c r="M209" s="170" t="s">
        <v>3</v>
      </c>
      <c r="N209" s="171" t="s">
        <v>42</v>
      </c>
      <c r="P209" s="136">
        <f>O209*H209</f>
        <v>0</v>
      </c>
      <c r="Q209" s="136">
        <v>1</v>
      </c>
      <c r="R209" s="136">
        <f>Q209*H209</f>
        <v>0.008</v>
      </c>
      <c r="S209" s="136">
        <v>0</v>
      </c>
      <c r="T209" s="137">
        <f>S209*H209</f>
        <v>0</v>
      </c>
      <c r="AR209" s="138" t="s">
        <v>183</v>
      </c>
      <c r="AT209" s="138" t="s">
        <v>221</v>
      </c>
      <c r="AU209" s="138" t="s">
        <v>79</v>
      </c>
      <c r="AY209" s="17" t="s">
        <v>132</v>
      </c>
      <c r="BE209" s="139">
        <f>IF(N209="základní",J209,0)</f>
        <v>0</v>
      </c>
      <c r="BF209" s="139">
        <f>IF(N209="snížená",J209,0)</f>
        <v>0</v>
      </c>
      <c r="BG209" s="139">
        <f>IF(N209="zákl. přenesená",J209,0)</f>
        <v>0</v>
      </c>
      <c r="BH209" s="139">
        <f>IF(N209="sníž. přenesená",J209,0)</f>
        <v>0</v>
      </c>
      <c r="BI209" s="139">
        <f>IF(N209="nulová",J209,0)</f>
        <v>0</v>
      </c>
      <c r="BJ209" s="17" t="s">
        <v>15</v>
      </c>
      <c r="BK209" s="139">
        <f>ROUND(I209*H209,2)</f>
        <v>0</v>
      </c>
      <c r="BL209" s="17" t="s">
        <v>139</v>
      </c>
      <c r="BM209" s="138" t="s">
        <v>339</v>
      </c>
    </row>
    <row r="210" spans="2:51" s="12" customFormat="1" ht="12">
      <c r="B210" s="144"/>
      <c r="D210" s="145" t="s">
        <v>143</v>
      </c>
      <c r="F210" s="147" t="s">
        <v>340</v>
      </c>
      <c r="H210" s="257">
        <v>0.008</v>
      </c>
      <c r="I210" s="148"/>
      <c r="L210" s="144"/>
      <c r="M210" s="149"/>
      <c r="T210" s="150"/>
      <c r="AT210" s="146" t="s">
        <v>143</v>
      </c>
      <c r="AU210" s="146" t="s">
        <v>79</v>
      </c>
      <c r="AV210" s="12" t="s">
        <v>79</v>
      </c>
      <c r="AW210" s="12" t="s">
        <v>4</v>
      </c>
      <c r="AX210" s="12" t="s">
        <v>15</v>
      </c>
      <c r="AY210" s="146" t="s">
        <v>132</v>
      </c>
    </row>
    <row r="211" spans="2:65" s="1" customFormat="1" ht="16.5" customHeight="1">
      <c r="B211" s="127"/>
      <c r="C211" s="163" t="s">
        <v>341</v>
      </c>
      <c r="D211" s="163" t="s">
        <v>221</v>
      </c>
      <c r="E211" s="164" t="s">
        <v>342</v>
      </c>
      <c r="F211" s="165" t="s">
        <v>343</v>
      </c>
      <c r="G211" s="166" t="s">
        <v>193</v>
      </c>
      <c r="H211" s="259">
        <v>0.029</v>
      </c>
      <c r="I211" s="167"/>
      <c r="J211" s="168">
        <f>ROUND(I211*H211,2)</f>
        <v>0</v>
      </c>
      <c r="K211" s="165" t="s">
        <v>3</v>
      </c>
      <c r="L211" s="169"/>
      <c r="M211" s="170" t="s">
        <v>3</v>
      </c>
      <c r="N211" s="171" t="s">
        <v>42</v>
      </c>
      <c r="P211" s="136">
        <f>O211*H211</f>
        <v>0</v>
      </c>
      <c r="Q211" s="136">
        <v>1</v>
      </c>
      <c r="R211" s="136">
        <f>Q211*H211</f>
        <v>0.029</v>
      </c>
      <c r="S211" s="136">
        <v>0</v>
      </c>
      <c r="T211" s="137">
        <f>S211*H211</f>
        <v>0</v>
      </c>
      <c r="AR211" s="138" t="s">
        <v>183</v>
      </c>
      <c r="AT211" s="138" t="s">
        <v>221</v>
      </c>
      <c r="AU211" s="138" t="s">
        <v>79</v>
      </c>
      <c r="AY211" s="17" t="s">
        <v>132</v>
      </c>
      <c r="BE211" s="139">
        <f>IF(N211="základní",J211,0)</f>
        <v>0</v>
      </c>
      <c r="BF211" s="139">
        <f>IF(N211="snížená",J211,0)</f>
        <v>0</v>
      </c>
      <c r="BG211" s="139">
        <f>IF(N211="zákl. přenesená",J211,0)</f>
        <v>0</v>
      </c>
      <c r="BH211" s="139">
        <f>IF(N211="sníž. přenesená",J211,0)</f>
        <v>0</v>
      </c>
      <c r="BI211" s="139">
        <f>IF(N211="nulová",J211,0)</f>
        <v>0</v>
      </c>
      <c r="BJ211" s="17" t="s">
        <v>15</v>
      </c>
      <c r="BK211" s="139">
        <f>ROUND(I211*H211,2)</f>
        <v>0</v>
      </c>
      <c r="BL211" s="17" t="s">
        <v>139</v>
      </c>
      <c r="BM211" s="138" t="s">
        <v>344</v>
      </c>
    </row>
    <row r="212" spans="2:51" s="12" customFormat="1" ht="12">
      <c r="B212" s="144"/>
      <c r="D212" s="145" t="s">
        <v>143</v>
      </c>
      <c r="F212" s="147" t="s">
        <v>345</v>
      </c>
      <c r="H212" s="257">
        <v>0.029</v>
      </c>
      <c r="I212" s="148"/>
      <c r="L212" s="144"/>
      <c r="M212" s="149"/>
      <c r="T212" s="150"/>
      <c r="AT212" s="146" t="s">
        <v>143</v>
      </c>
      <c r="AU212" s="146" t="s">
        <v>79</v>
      </c>
      <c r="AV212" s="12" t="s">
        <v>79</v>
      </c>
      <c r="AW212" s="12" t="s">
        <v>4</v>
      </c>
      <c r="AX212" s="12" t="s">
        <v>15</v>
      </c>
      <c r="AY212" s="146" t="s">
        <v>132</v>
      </c>
    </row>
    <row r="213" spans="2:65" s="1" customFormat="1" ht="16.5" customHeight="1">
      <c r="B213" s="127"/>
      <c r="C213" s="163" t="s">
        <v>346</v>
      </c>
      <c r="D213" s="163" t="s">
        <v>221</v>
      </c>
      <c r="E213" s="164" t="s">
        <v>342</v>
      </c>
      <c r="F213" s="165" t="s">
        <v>343</v>
      </c>
      <c r="G213" s="166" t="s">
        <v>193</v>
      </c>
      <c r="H213" s="259">
        <v>0.013</v>
      </c>
      <c r="I213" s="167"/>
      <c r="J213" s="168">
        <f>ROUND(I213*H213,2)</f>
        <v>0</v>
      </c>
      <c r="K213" s="165" t="s">
        <v>3</v>
      </c>
      <c r="L213" s="169"/>
      <c r="M213" s="170" t="s">
        <v>3</v>
      </c>
      <c r="N213" s="171" t="s">
        <v>42</v>
      </c>
      <c r="P213" s="136">
        <f>O213*H213</f>
        <v>0</v>
      </c>
      <c r="Q213" s="136">
        <v>1</v>
      </c>
      <c r="R213" s="136">
        <f>Q213*H213</f>
        <v>0.013</v>
      </c>
      <c r="S213" s="136">
        <v>0</v>
      </c>
      <c r="T213" s="137">
        <f>S213*H213</f>
        <v>0</v>
      </c>
      <c r="AR213" s="138" t="s">
        <v>183</v>
      </c>
      <c r="AT213" s="138" t="s">
        <v>221</v>
      </c>
      <c r="AU213" s="138" t="s">
        <v>79</v>
      </c>
      <c r="AY213" s="17" t="s">
        <v>132</v>
      </c>
      <c r="BE213" s="139">
        <f>IF(N213="základní",J213,0)</f>
        <v>0</v>
      </c>
      <c r="BF213" s="139">
        <f>IF(N213="snížená",J213,0)</f>
        <v>0</v>
      </c>
      <c r="BG213" s="139">
        <f>IF(N213="zákl. přenesená",J213,0)</f>
        <v>0</v>
      </c>
      <c r="BH213" s="139">
        <f>IF(N213="sníž. přenesená",J213,0)</f>
        <v>0</v>
      </c>
      <c r="BI213" s="139">
        <f>IF(N213="nulová",J213,0)</f>
        <v>0</v>
      </c>
      <c r="BJ213" s="17" t="s">
        <v>15</v>
      </c>
      <c r="BK213" s="139">
        <f>ROUND(I213*H213,2)</f>
        <v>0</v>
      </c>
      <c r="BL213" s="17" t="s">
        <v>139</v>
      </c>
      <c r="BM213" s="138" t="s">
        <v>347</v>
      </c>
    </row>
    <row r="214" spans="2:51" s="12" customFormat="1" ht="12">
      <c r="B214" s="144"/>
      <c r="D214" s="145" t="s">
        <v>143</v>
      </c>
      <c r="F214" s="147" t="s">
        <v>325</v>
      </c>
      <c r="H214" s="257">
        <v>0.013</v>
      </c>
      <c r="I214" s="148"/>
      <c r="L214" s="144"/>
      <c r="M214" s="149"/>
      <c r="T214" s="150"/>
      <c r="AT214" s="146" t="s">
        <v>143</v>
      </c>
      <c r="AU214" s="146" t="s">
        <v>79</v>
      </c>
      <c r="AV214" s="12" t="s">
        <v>79</v>
      </c>
      <c r="AW214" s="12" t="s">
        <v>4</v>
      </c>
      <c r="AX214" s="12" t="s">
        <v>15</v>
      </c>
      <c r="AY214" s="146" t="s">
        <v>132</v>
      </c>
    </row>
    <row r="215" spans="2:65" s="1" customFormat="1" ht="16.5" customHeight="1">
      <c r="B215" s="127"/>
      <c r="C215" s="128" t="s">
        <v>348</v>
      </c>
      <c r="D215" s="128" t="s">
        <v>134</v>
      </c>
      <c r="E215" s="129" t="s">
        <v>349</v>
      </c>
      <c r="F215" s="130" t="s">
        <v>350</v>
      </c>
      <c r="G215" s="131" t="s">
        <v>298</v>
      </c>
      <c r="H215" s="256">
        <v>6</v>
      </c>
      <c r="I215" s="132"/>
      <c r="J215" s="133">
        <f>ROUND(I215*H215,2)</f>
        <v>0</v>
      </c>
      <c r="K215" s="130" t="s">
        <v>3</v>
      </c>
      <c r="L215" s="32"/>
      <c r="M215" s="134" t="s">
        <v>3</v>
      </c>
      <c r="N215" s="135" t="s">
        <v>42</v>
      </c>
      <c r="P215" s="136">
        <f>O215*H215</f>
        <v>0</v>
      </c>
      <c r="Q215" s="136">
        <v>0</v>
      </c>
      <c r="R215" s="136">
        <f>Q215*H215</f>
        <v>0</v>
      </c>
      <c r="S215" s="136">
        <v>0</v>
      </c>
      <c r="T215" s="137">
        <f>S215*H215</f>
        <v>0</v>
      </c>
      <c r="AR215" s="138" t="s">
        <v>139</v>
      </c>
      <c r="AT215" s="138" t="s">
        <v>134</v>
      </c>
      <c r="AU215" s="138" t="s">
        <v>79</v>
      </c>
      <c r="AY215" s="17" t="s">
        <v>132</v>
      </c>
      <c r="BE215" s="139">
        <f>IF(N215="základní",J215,0)</f>
        <v>0</v>
      </c>
      <c r="BF215" s="139">
        <f>IF(N215="snížená",J215,0)</f>
        <v>0</v>
      </c>
      <c r="BG215" s="139">
        <f>IF(N215="zákl. přenesená",J215,0)</f>
        <v>0</v>
      </c>
      <c r="BH215" s="139">
        <f>IF(N215="sníž. přenesená",J215,0)</f>
        <v>0</v>
      </c>
      <c r="BI215" s="139">
        <f>IF(N215="nulová",J215,0)</f>
        <v>0</v>
      </c>
      <c r="BJ215" s="17" t="s">
        <v>15</v>
      </c>
      <c r="BK215" s="139">
        <f>ROUND(I215*H215,2)</f>
        <v>0</v>
      </c>
      <c r="BL215" s="17" t="s">
        <v>139</v>
      </c>
      <c r="BM215" s="138" t="s">
        <v>351</v>
      </c>
    </row>
    <row r="216" spans="2:63" s="11" customFormat="1" ht="22.75" customHeight="1">
      <c r="B216" s="115"/>
      <c r="D216" s="116" t="s">
        <v>70</v>
      </c>
      <c r="E216" s="125" t="s">
        <v>139</v>
      </c>
      <c r="F216" s="125" t="s">
        <v>352</v>
      </c>
      <c r="I216" s="118"/>
      <c r="J216" s="126">
        <f>BK216</f>
        <v>0</v>
      </c>
      <c r="L216" s="115"/>
      <c r="M216" s="120"/>
      <c r="P216" s="121">
        <f>SUM(P217:P221)</f>
        <v>0</v>
      </c>
      <c r="R216" s="121">
        <f>SUM(R217:R221)</f>
        <v>10.9</v>
      </c>
      <c r="T216" s="122">
        <f>SUM(T217:T221)</f>
        <v>0</v>
      </c>
      <c r="AR216" s="116" t="s">
        <v>15</v>
      </c>
      <c r="AT216" s="123" t="s">
        <v>70</v>
      </c>
      <c r="AU216" s="123" t="s">
        <v>15</v>
      </c>
      <c r="AY216" s="116" t="s">
        <v>132</v>
      </c>
      <c r="BK216" s="124">
        <f>SUM(BK217:BK221)</f>
        <v>0</v>
      </c>
    </row>
    <row r="217" spans="2:65" s="1" customFormat="1" ht="24.15" customHeight="1">
      <c r="B217" s="127"/>
      <c r="C217" s="128" t="s">
        <v>353</v>
      </c>
      <c r="D217" s="128" t="s">
        <v>134</v>
      </c>
      <c r="E217" s="129" t="s">
        <v>354</v>
      </c>
      <c r="F217" s="130" t="s">
        <v>355</v>
      </c>
      <c r="G217" s="131" t="s">
        <v>298</v>
      </c>
      <c r="H217" s="256">
        <v>1</v>
      </c>
      <c r="I217" s="132"/>
      <c r="J217" s="133">
        <f>ROUND(I217*H217,2)</f>
        <v>0</v>
      </c>
      <c r="K217" s="130" t="s">
        <v>3</v>
      </c>
      <c r="L217" s="32"/>
      <c r="M217" s="134" t="s">
        <v>3</v>
      </c>
      <c r="N217" s="135" t="s">
        <v>42</v>
      </c>
      <c r="P217" s="136">
        <f>O217*H217</f>
        <v>0</v>
      </c>
      <c r="Q217" s="136">
        <v>3.5</v>
      </c>
      <c r="R217" s="136">
        <f>Q217*H217</f>
        <v>3.5</v>
      </c>
      <c r="S217" s="136">
        <v>0</v>
      </c>
      <c r="T217" s="137">
        <f>S217*H217</f>
        <v>0</v>
      </c>
      <c r="AR217" s="138" t="s">
        <v>139</v>
      </c>
      <c r="AT217" s="138" t="s">
        <v>134</v>
      </c>
      <c r="AU217" s="138" t="s">
        <v>79</v>
      </c>
      <c r="AY217" s="17" t="s">
        <v>132</v>
      </c>
      <c r="BE217" s="139">
        <f>IF(N217="základní",J217,0)</f>
        <v>0</v>
      </c>
      <c r="BF217" s="139">
        <f>IF(N217="snížená",J217,0)</f>
        <v>0</v>
      </c>
      <c r="BG217" s="139">
        <f>IF(N217="zákl. přenesená",J217,0)</f>
        <v>0</v>
      </c>
      <c r="BH217" s="139">
        <f>IF(N217="sníž. přenesená",J217,0)</f>
        <v>0</v>
      </c>
      <c r="BI217" s="139">
        <f>IF(N217="nulová",J217,0)</f>
        <v>0</v>
      </c>
      <c r="BJ217" s="17" t="s">
        <v>15</v>
      </c>
      <c r="BK217" s="139">
        <f>ROUND(I217*H217,2)</f>
        <v>0</v>
      </c>
      <c r="BL217" s="17" t="s">
        <v>139</v>
      </c>
      <c r="BM217" s="138" t="s">
        <v>356</v>
      </c>
    </row>
    <row r="218" spans="2:65" s="1" customFormat="1" ht="24.15" customHeight="1">
      <c r="B218" s="127"/>
      <c r="C218" s="128" t="s">
        <v>357</v>
      </c>
      <c r="D218" s="128" t="s">
        <v>134</v>
      </c>
      <c r="E218" s="129" t="s">
        <v>358</v>
      </c>
      <c r="F218" s="130" t="s">
        <v>359</v>
      </c>
      <c r="G218" s="131" t="s">
        <v>298</v>
      </c>
      <c r="H218" s="256">
        <v>1</v>
      </c>
      <c r="I218" s="132"/>
      <c r="J218" s="133">
        <f>ROUND(I218*H218,2)</f>
        <v>0</v>
      </c>
      <c r="K218" s="130" t="s">
        <v>3</v>
      </c>
      <c r="L218" s="32"/>
      <c r="M218" s="134" t="s">
        <v>3</v>
      </c>
      <c r="N218" s="135" t="s">
        <v>42</v>
      </c>
      <c r="P218" s="136">
        <f>O218*H218</f>
        <v>0</v>
      </c>
      <c r="Q218" s="136">
        <v>2.6</v>
      </c>
      <c r="R218" s="136">
        <f>Q218*H218</f>
        <v>2.6</v>
      </c>
      <c r="S218" s="136">
        <v>0</v>
      </c>
      <c r="T218" s="137">
        <f>S218*H218</f>
        <v>0</v>
      </c>
      <c r="AR218" s="138" t="s">
        <v>139</v>
      </c>
      <c r="AT218" s="138" t="s">
        <v>134</v>
      </c>
      <c r="AU218" s="138" t="s">
        <v>79</v>
      </c>
      <c r="AY218" s="17" t="s">
        <v>132</v>
      </c>
      <c r="BE218" s="139">
        <f>IF(N218="základní",J218,0)</f>
        <v>0</v>
      </c>
      <c r="BF218" s="139">
        <f>IF(N218="snížená",J218,0)</f>
        <v>0</v>
      </c>
      <c r="BG218" s="139">
        <f>IF(N218="zákl. přenesená",J218,0)</f>
        <v>0</v>
      </c>
      <c r="BH218" s="139">
        <f>IF(N218="sníž. přenesená",J218,0)</f>
        <v>0</v>
      </c>
      <c r="BI218" s="139">
        <f>IF(N218="nulová",J218,0)</f>
        <v>0</v>
      </c>
      <c r="BJ218" s="17" t="s">
        <v>15</v>
      </c>
      <c r="BK218" s="139">
        <f>ROUND(I218*H218,2)</f>
        <v>0</v>
      </c>
      <c r="BL218" s="17" t="s">
        <v>139</v>
      </c>
      <c r="BM218" s="138" t="s">
        <v>360</v>
      </c>
    </row>
    <row r="219" spans="2:65" s="1" customFormat="1" ht="24.15" customHeight="1">
      <c r="B219" s="127"/>
      <c r="C219" s="128" t="s">
        <v>361</v>
      </c>
      <c r="D219" s="128" t="s">
        <v>134</v>
      </c>
      <c r="E219" s="129" t="s">
        <v>362</v>
      </c>
      <c r="F219" s="130" t="s">
        <v>363</v>
      </c>
      <c r="G219" s="131" t="s">
        <v>298</v>
      </c>
      <c r="H219" s="256">
        <v>1</v>
      </c>
      <c r="I219" s="132"/>
      <c r="J219" s="133">
        <f>ROUND(I219*H219,2)</f>
        <v>0</v>
      </c>
      <c r="K219" s="130" t="s">
        <v>3</v>
      </c>
      <c r="L219" s="32"/>
      <c r="M219" s="134" t="s">
        <v>3</v>
      </c>
      <c r="N219" s="135" t="s">
        <v>42</v>
      </c>
      <c r="P219" s="136">
        <f>O219*H219</f>
        <v>0</v>
      </c>
      <c r="Q219" s="136">
        <v>2.4</v>
      </c>
      <c r="R219" s="136">
        <f>Q219*H219</f>
        <v>2.4</v>
      </c>
      <c r="S219" s="136">
        <v>0</v>
      </c>
      <c r="T219" s="137">
        <f>S219*H219</f>
        <v>0</v>
      </c>
      <c r="AR219" s="138" t="s">
        <v>139</v>
      </c>
      <c r="AT219" s="138" t="s">
        <v>134</v>
      </c>
      <c r="AU219" s="138" t="s">
        <v>79</v>
      </c>
      <c r="AY219" s="17" t="s">
        <v>132</v>
      </c>
      <c r="BE219" s="139">
        <f>IF(N219="základní",J219,0)</f>
        <v>0</v>
      </c>
      <c r="BF219" s="139">
        <f>IF(N219="snížená",J219,0)</f>
        <v>0</v>
      </c>
      <c r="BG219" s="139">
        <f>IF(N219="zákl. přenesená",J219,0)</f>
        <v>0</v>
      </c>
      <c r="BH219" s="139">
        <f>IF(N219="sníž. přenesená",J219,0)</f>
        <v>0</v>
      </c>
      <c r="BI219" s="139">
        <f>IF(N219="nulová",J219,0)</f>
        <v>0</v>
      </c>
      <c r="BJ219" s="17" t="s">
        <v>15</v>
      </c>
      <c r="BK219" s="139">
        <f>ROUND(I219*H219,2)</f>
        <v>0</v>
      </c>
      <c r="BL219" s="17" t="s">
        <v>139</v>
      </c>
      <c r="BM219" s="138" t="s">
        <v>364</v>
      </c>
    </row>
    <row r="220" spans="2:65" s="1" customFormat="1" ht="24.15" customHeight="1">
      <c r="B220" s="127"/>
      <c r="C220" s="128" t="s">
        <v>365</v>
      </c>
      <c r="D220" s="128" t="s">
        <v>134</v>
      </c>
      <c r="E220" s="129" t="s">
        <v>366</v>
      </c>
      <c r="F220" s="130" t="s">
        <v>367</v>
      </c>
      <c r="G220" s="131" t="s">
        <v>298</v>
      </c>
      <c r="H220" s="256">
        <v>1</v>
      </c>
      <c r="I220" s="132"/>
      <c r="J220" s="133">
        <f>ROUND(I220*H220,2)</f>
        <v>0</v>
      </c>
      <c r="K220" s="130" t="s">
        <v>3</v>
      </c>
      <c r="L220" s="32"/>
      <c r="M220" s="134" t="s">
        <v>3</v>
      </c>
      <c r="N220" s="135" t="s">
        <v>42</v>
      </c>
      <c r="P220" s="136">
        <f>O220*H220</f>
        <v>0</v>
      </c>
      <c r="Q220" s="136">
        <v>2.4</v>
      </c>
      <c r="R220" s="136">
        <f>Q220*H220</f>
        <v>2.4</v>
      </c>
      <c r="S220" s="136">
        <v>0</v>
      </c>
      <c r="T220" s="137">
        <f>S220*H220</f>
        <v>0</v>
      </c>
      <c r="AR220" s="138" t="s">
        <v>139</v>
      </c>
      <c r="AT220" s="138" t="s">
        <v>134</v>
      </c>
      <c r="AU220" s="138" t="s">
        <v>79</v>
      </c>
      <c r="AY220" s="17" t="s">
        <v>132</v>
      </c>
      <c r="BE220" s="139">
        <f>IF(N220="základní",J220,0)</f>
        <v>0</v>
      </c>
      <c r="BF220" s="139">
        <f>IF(N220="snížená",J220,0)</f>
        <v>0</v>
      </c>
      <c r="BG220" s="139">
        <f>IF(N220="zákl. přenesená",J220,0)</f>
        <v>0</v>
      </c>
      <c r="BH220" s="139">
        <f>IF(N220="sníž. přenesená",J220,0)</f>
        <v>0</v>
      </c>
      <c r="BI220" s="139">
        <f>IF(N220="nulová",J220,0)</f>
        <v>0</v>
      </c>
      <c r="BJ220" s="17" t="s">
        <v>15</v>
      </c>
      <c r="BK220" s="139">
        <f>ROUND(I220*H220,2)</f>
        <v>0</v>
      </c>
      <c r="BL220" s="17" t="s">
        <v>139</v>
      </c>
      <c r="BM220" s="138" t="s">
        <v>368</v>
      </c>
    </row>
    <row r="221" spans="2:65" s="1" customFormat="1" ht="16.5" customHeight="1">
      <c r="B221" s="127"/>
      <c r="C221" s="128" t="s">
        <v>369</v>
      </c>
      <c r="D221" s="128" t="s">
        <v>134</v>
      </c>
      <c r="E221" s="129" t="s">
        <v>370</v>
      </c>
      <c r="F221" s="130" t="s">
        <v>371</v>
      </c>
      <c r="G221" s="131" t="s">
        <v>298</v>
      </c>
      <c r="H221" s="256">
        <v>14</v>
      </c>
      <c r="I221" s="132"/>
      <c r="J221" s="133">
        <f>ROUND(I221*H221,2)</f>
        <v>0</v>
      </c>
      <c r="K221" s="130" t="s">
        <v>3</v>
      </c>
      <c r="L221" s="32"/>
      <c r="M221" s="134" t="s">
        <v>3</v>
      </c>
      <c r="N221" s="135" t="s">
        <v>42</v>
      </c>
      <c r="P221" s="136">
        <f>O221*H221</f>
        <v>0</v>
      </c>
      <c r="Q221" s="136">
        <v>0</v>
      </c>
      <c r="R221" s="136">
        <f>Q221*H221</f>
        <v>0</v>
      </c>
      <c r="S221" s="136">
        <v>0</v>
      </c>
      <c r="T221" s="137">
        <f>S221*H221</f>
        <v>0</v>
      </c>
      <c r="AR221" s="138" t="s">
        <v>139</v>
      </c>
      <c r="AT221" s="138" t="s">
        <v>134</v>
      </c>
      <c r="AU221" s="138" t="s">
        <v>79</v>
      </c>
      <c r="AY221" s="17" t="s">
        <v>132</v>
      </c>
      <c r="BE221" s="139">
        <f>IF(N221="základní",J221,0)</f>
        <v>0</v>
      </c>
      <c r="BF221" s="139">
        <f>IF(N221="snížená",J221,0)</f>
        <v>0</v>
      </c>
      <c r="BG221" s="139">
        <f>IF(N221="zákl. přenesená",J221,0)</f>
        <v>0</v>
      </c>
      <c r="BH221" s="139">
        <f>IF(N221="sníž. přenesená",J221,0)</f>
        <v>0</v>
      </c>
      <c r="BI221" s="139">
        <f>IF(N221="nulová",J221,0)</f>
        <v>0</v>
      </c>
      <c r="BJ221" s="17" t="s">
        <v>15</v>
      </c>
      <c r="BK221" s="139">
        <f>ROUND(I221*H221,2)</f>
        <v>0</v>
      </c>
      <c r="BL221" s="17" t="s">
        <v>139</v>
      </c>
      <c r="BM221" s="138" t="s">
        <v>372</v>
      </c>
    </row>
    <row r="222" spans="2:63" s="11" customFormat="1" ht="22.75" customHeight="1">
      <c r="B222" s="115"/>
      <c r="D222" s="116" t="s">
        <v>70</v>
      </c>
      <c r="E222" s="125" t="s">
        <v>163</v>
      </c>
      <c r="F222" s="125" t="s">
        <v>373</v>
      </c>
      <c r="I222" s="118"/>
      <c r="J222" s="126">
        <f>BK222</f>
        <v>0</v>
      </c>
      <c r="L222" s="115"/>
      <c r="M222" s="120"/>
      <c r="P222" s="121">
        <f>SUM(P223:P228)</f>
        <v>0</v>
      </c>
      <c r="R222" s="121">
        <f>SUM(R223:R228)</f>
        <v>9.8626</v>
      </c>
      <c r="T222" s="122">
        <f>SUM(T223:T228)</f>
        <v>0</v>
      </c>
      <c r="AR222" s="116" t="s">
        <v>15</v>
      </c>
      <c r="AT222" s="123" t="s">
        <v>70</v>
      </c>
      <c r="AU222" s="123" t="s">
        <v>15</v>
      </c>
      <c r="AY222" s="116" t="s">
        <v>132</v>
      </c>
      <c r="BK222" s="124">
        <f>SUM(BK223:BK228)</f>
        <v>0</v>
      </c>
    </row>
    <row r="223" spans="2:65" s="1" customFormat="1" ht="44.25" customHeight="1">
      <c r="B223" s="127"/>
      <c r="C223" s="128" t="s">
        <v>374</v>
      </c>
      <c r="D223" s="128" t="s">
        <v>134</v>
      </c>
      <c r="E223" s="129" t="s">
        <v>375</v>
      </c>
      <c r="F223" s="130" t="s">
        <v>376</v>
      </c>
      <c r="G223" s="131" t="s">
        <v>137</v>
      </c>
      <c r="H223" s="256">
        <v>44</v>
      </c>
      <c r="I223" s="132"/>
      <c r="J223" s="133">
        <f>ROUND(I223*H223,2)</f>
        <v>0</v>
      </c>
      <c r="K223" s="130" t="s">
        <v>138</v>
      </c>
      <c r="L223" s="32"/>
      <c r="M223" s="134" t="s">
        <v>3</v>
      </c>
      <c r="N223" s="135" t="s">
        <v>42</v>
      </c>
      <c r="P223" s="136">
        <f>O223*H223</f>
        <v>0</v>
      </c>
      <c r="Q223" s="136">
        <v>0</v>
      </c>
      <c r="R223" s="136">
        <f>Q223*H223</f>
        <v>0</v>
      </c>
      <c r="S223" s="136">
        <v>0</v>
      </c>
      <c r="T223" s="137">
        <f>S223*H223</f>
        <v>0</v>
      </c>
      <c r="AR223" s="138" t="s">
        <v>139</v>
      </c>
      <c r="AT223" s="138" t="s">
        <v>134</v>
      </c>
      <c r="AU223" s="138" t="s">
        <v>79</v>
      </c>
      <c r="AY223" s="17" t="s">
        <v>132</v>
      </c>
      <c r="BE223" s="139">
        <f>IF(N223="základní",J223,0)</f>
        <v>0</v>
      </c>
      <c r="BF223" s="139">
        <f>IF(N223="snížená",J223,0)</f>
        <v>0</v>
      </c>
      <c r="BG223" s="139">
        <f>IF(N223="zákl. přenesená",J223,0)</f>
        <v>0</v>
      </c>
      <c r="BH223" s="139">
        <f>IF(N223="sníž. přenesená",J223,0)</f>
        <v>0</v>
      </c>
      <c r="BI223" s="139">
        <f>IF(N223="nulová",J223,0)</f>
        <v>0</v>
      </c>
      <c r="BJ223" s="17" t="s">
        <v>15</v>
      </c>
      <c r="BK223" s="139">
        <f>ROUND(I223*H223,2)</f>
        <v>0</v>
      </c>
      <c r="BL223" s="17" t="s">
        <v>139</v>
      </c>
      <c r="BM223" s="138" t="s">
        <v>377</v>
      </c>
    </row>
    <row r="224" spans="2:47" s="1" customFormat="1" ht="12">
      <c r="B224" s="32"/>
      <c r="D224" s="140" t="s">
        <v>141</v>
      </c>
      <c r="F224" s="141" t="s">
        <v>378</v>
      </c>
      <c r="I224" s="142"/>
      <c r="L224" s="32"/>
      <c r="M224" s="143"/>
      <c r="T224" s="53"/>
      <c r="AT224" s="17" t="s">
        <v>141</v>
      </c>
      <c r="AU224" s="17" t="s">
        <v>79</v>
      </c>
    </row>
    <row r="225" spans="2:65" s="1" customFormat="1" ht="78" customHeight="1">
      <c r="B225" s="127"/>
      <c r="C225" s="128" t="s">
        <v>379</v>
      </c>
      <c r="D225" s="128" t="s">
        <v>134</v>
      </c>
      <c r="E225" s="129" t="s">
        <v>380</v>
      </c>
      <c r="F225" s="130" t="s">
        <v>381</v>
      </c>
      <c r="G225" s="131" t="s">
        <v>137</v>
      </c>
      <c r="H225" s="256">
        <v>44</v>
      </c>
      <c r="I225" s="132"/>
      <c r="J225" s="133">
        <f>ROUND(I225*H225,2)</f>
        <v>0</v>
      </c>
      <c r="K225" s="130" t="s">
        <v>138</v>
      </c>
      <c r="L225" s="32"/>
      <c r="M225" s="134" t="s">
        <v>3</v>
      </c>
      <c r="N225" s="135" t="s">
        <v>42</v>
      </c>
      <c r="P225" s="136">
        <f>O225*H225</f>
        <v>0</v>
      </c>
      <c r="Q225" s="136">
        <v>0.08922</v>
      </c>
      <c r="R225" s="136">
        <f>Q225*H225</f>
        <v>3.92568</v>
      </c>
      <c r="S225" s="136">
        <v>0</v>
      </c>
      <c r="T225" s="137">
        <f>S225*H225</f>
        <v>0</v>
      </c>
      <c r="AR225" s="138" t="s">
        <v>139</v>
      </c>
      <c r="AT225" s="138" t="s">
        <v>134</v>
      </c>
      <c r="AU225" s="138" t="s">
        <v>79</v>
      </c>
      <c r="AY225" s="17" t="s">
        <v>132</v>
      </c>
      <c r="BE225" s="139">
        <f>IF(N225="základní",J225,0)</f>
        <v>0</v>
      </c>
      <c r="BF225" s="139">
        <f>IF(N225="snížená",J225,0)</f>
        <v>0</v>
      </c>
      <c r="BG225" s="139">
        <f>IF(N225="zákl. přenesená",J225,0)</f>
        <v>0</v>
      </c>
      <c r="BH225" s="139">
        <f>IF(N225="sníž. přenesená",J225,0)</f>
        <v>0</v>
      </c>
      <c r="BI225" s="139">
        <f>IF(N225="nulová",J225,0)</f>
        <v>0</v>
      </c>
      <c r="BJ225" s="17" t="s">
        <v>15</v>
      </c>
      <c r="BK225" s="139">
        <f>ROUND(I225*H225,2)</f>
        <v>0</v>
      </c>
      <c r="BL225" s="17" t="s">
        <v>139</v>
      </c>
      <c r="BM225" s="138" t="s">
        <v>382</v>
      </c>
    </row>
    <row r="226" spans="2:47" s="1" customFormat="1" ht="12">
      <c r="B226" s="32"/>
      <c r="D226" s="140" t="s">
        <v>141</v>
      </c>
      <c r="F226" s="141" t="s">
        <v>383</v>
      </c>
      <c r="I226" s="142"/>
      <c r="L226" s="32"/>
      <c r="M226" s="143"/>
      <c r="T226" s="53"/>
      <c r="AT226" s="17" t="s">
        <v>141</v>
      </c>
      <c r="AU226" s="17" t="s">
        <v>79</v>
      </c>
    </row>
    <row r="227" spans="2:65" s="1" customFormat="1" ht="21.75" customHeight="1">
      <c r="B227" s="127"/>
      <c r="C227" s="163" t="s">
        <v>384</v>
      </c>
      <c r="D227" s="163" t="s">
        <v>221</v>
      </c>
      <c r="E227" s="164" t="s">
        <v>385</v>
      </c>
      <c r="F227" s="165" t="s">
        <v>386</v>
      </c>
      <c r="G227" s="166" t="s">
        <v>137</v>
      </c>
      <c r="H227" s="259">
        <v>45.32</v>
      </c>
      <c r="I227" s="167"/>
      <c r="J227" s="168">
        <f>ROUND(I227*H227,2)</f>
        <v>0</v>
      </c>
      <c r="K227" s="165" t="s">
        <v>138</v>
      </c>
      <c r="L227" s="169"/>
      <c r="M227" s="170" t="s">
        <v>3</v>
      </c>
      <c r="N227" s="171" t="s">
        <v>42</v>
      </c>
      <c r="P227" s="136">
        <f>O227*H227</f>
        <v>0</v>
      </c>
      <c r="Q227" s="136">
        <v>0.131</v>
      </c>
      <c r="R227" s="136">
        <f>Q227*H227</f>
        <v>5.936920000000001</v>
      </c>
      <c r="S227" s="136">
        <v>0</v>
      </c>
      <c r="T227" s="137">
        <f>S227*H227</f>
        <v>0</v>
      </c>
      <c r="AR227" s="138" t="s">
        <v>183</v>
      </c>
      <c r="AT227" s="138" t="s">
        <v>221</v>
      </c>
      <c r="AU227" s="138" t="s">
        <v>79</v>
      </c>
      <c r="AY227" s="17" t="s">
        <v>132</v>
      </c>
      <c r="BE227" s="139">
        <f>IF(N227="základní",J227,0)</f>
        <v>0</v>
      </c>
      <c r="BF227" s="139">
        <f>IF(N227="snížená",J227,0)</f>
        <v>0</v>
      </c>
      <c r="BG227" s="139">
        <f>IF(N227="zákl. přenesená",J227,0)</f>
        <v>0</v>
      </c>
      <c r="BH227" s="139">
        <f>IF(N227="sníž. přenesená",J227,0)</f>
        <v>0</v>
      </c>
      <c r="BI227" s="139">
        <f>IF(N227="nulová",J227,0)</f>
        <v>0</v>
      </c>
      <c r="BJ227" s="17" t="s">
        <v>15</v>
      </c>
      <c r="BK227" s="139">
        <f>ROUND(I227*H227,2)</f>
        <v>0</v>
      </c>
      <c r="BL227" s="17" t="s">
        <v>139</v>
      </c>
      <c r="BM227" s="138" t="s">
        <v>387</v>
      </c>
    </row>
    <row r="228" spans="2:51" s="12" customFormat="1" ht="12">
      <c r="B228" s="144"/>
      <c r="D228" s="145" t="s">
        <v>143</v>
      </c>
      <c r="F228" s="147" t="s">
        <v>388</v>
      </c>
      <c r="H228" s="257">
        <v>45.32</v>
      </c>
      <c r="I228" s="148"/>
      <c r="L228" s="144"/>
      <c r="M228" s="149"/>
      <c r="T228" s="150"/>
      <c r="AT228" s="146" t="s">
        <v>143</v>
      </c>
      <c r="AU228" s="146" t="s">
        <v>79</v>
      </c>
      <c r="AV228" s="12" t="s">
        <v>79</v>
      </c>
      <c r="AW228" s="12" t="s">
        <v>4</v>
      </c>
      <c r="AX228" s="12" t="s">
        <v>15</v>
      </c>
      <c r="AY228" s="146" t="s">
        <v>132</v>
      </c>
    </row>
    <row r="229" spans="2:63" s="11" customFormat="1" ht="22.75" customHeight="1">
      <c r="B229" s="115"/>
      <c r="D229" s="116" t="s">
        <v>70</v>
      </c>
      <c r="E229" s="125" t="s">
        <v>170</v>
      </c>
      <c r="F229" s="125" t="s">
        <v>389</v>
      </c>
      <c r="I229" s="118"/>
      <c r="J229" s="126">
        <f>BK229</f>
        <v>0</v>
      </c>
      <c r="L229" s="115"/>
      <c r="M229" s="120"/>
      <c r="P229" s="121">
        <f>P230</f>
        <v>0</v>
      </c>
      <c r="R229" s="121">
        <f>R230</f>
        <v>0</v>
      </c>
      <c r="T229" s="122">
        <f>T230</f>
        <v>0</v>
      </c>
      <c r="AR229" s="116" t="s">
        <v>15</v>
      </c>
      <c r="AT229" s="123" t="s">
        <v>70</v>
      </c>
      <c r="AU229" s="123" t="s">
        <v>15</v>
      </c>
      <c r="AY229" s="116" t="s">
        <v>132</v>
      </c>
      <c r="BK229" s="124">
        <f>BK230</f>
        <v>0</v>
      </c>
    </row>
    <row r="230" spans="2:63" s="11" customFormat="1" ht="20.9" customHeight="1">
      <c r="B230" s="115"/>
      <c r="D230" s="116" t="s">
        <v>70</v>
      </c>
      <c r="E230" s="125" t="s">
        <v>390</v>
      </c>
      <c r="F230" s="125" t="s">
        <v>391</v>
      </c>
      <c r="I230" s="118"/>
      <c r="J230" s="126">
        <f>BK230</f>
        <v>0</v>
      </c>
      <c r="L230" s="115"/>
      <c r="M230" s="120"/>
      <c r="P230" s="121">
        <f>SUM(P231:P232)</f>
        <v>0</v>
      </c>
      <c r="R230" s="121">
        <f>SUM(R231:R232)</f>
        <v>0</v>
      </c>
      <c r="T230" s="122">
        <f>SUM(T231:T232)</f>
        <v>0</v>
      </c>
      <c r="AR230" s="116" t="s">
        <v>15</v>
      </c>
      <c r="AT230" s="123" t="s">
        <v>70</v>
      </c>
      <c r="AU230" s="123" t="s">
        <v>79</v>
      </c>
      <c r="AY230" s="116" t="s">
        <v>132</v>
      </c>
      <c r="BK230" s="124">
        <f>SUM(BK231:BK232)</f>
        <v>0</v>
      </c>
    </row>
    <row r="231" spans="2:65" s="1" customFormat="1" ht="16.5" customHeight="1">
      <c r="B231" s="127"/>
      <c r="C231" s="128" t="s">
        <v>392</v>
      </c>
      <c r="D231" s="128" t="s">
        <v>134</v>
      </c>
      <c r="E231" s="129" t="s">
        <v>393</v>
      </c>
      <c r="F231" s="130" t="s">
        <v>394</v>
      </c>
      <c r="G231" s="131" t="s">
        <v>137</v>
      </c>
      <c r="H231" s="256">
        <v>1.5</v>
      </c>
      <c r="I231" s="132"/>
      <c r="J231" s="133">
        <f>ROUND(I231*H231,2)</f>
        <v>0</v>
      </c>
      <c r="K231" s="130" t="s">
        <v>3</v>
      </c>
      <c r="L231" s="32"/>
      <c r="M231" s="134" t="s">
        <v>3</v>
      </c>
      <c r="N231" s="135" t="s">
        <v>42</v>
      </c>
      <c r="P231" s="136">
        <f>O231*H231</f>
        <v>0</v>
      </c>
      <c r="Q231" s="136">
        <v>0</v>
      </c>
      <c r="R231" s="136">
        <f>Q231*H231</f>
        <v>0</v>
      </c>
      <c r="S231" s="136">
        <v>0</v>
      </c>
      <c r="T231" s="137">
        <f>S231*H231</f>
        <v>0</v>
      </c>
      <c r="AR231" s="138" t="s">
        <v>139</v>
      </c>
      <c r="AT231" s="138" t="s">
        <v>134</v>
      </c>
      <c r="AU231" s="138" t="s">
        <v>82</v>
      </c>
      <c r="AY231" s="17" t="s">
        <v>132</v>
      </c>
      <c r="BE231" s="139">
        <f>IF(N231="základní",J231,0)</f>
        <v>0</v>
      </c>
      <c r="BF231" s="139">
        <f>IF(N231="snížená",J231,0)</f>
        <v>0</v>
      </c>
      <c r="BG231" s="139">
        <f>IF(N231="zákl. přenesená",J231,0)</f>
        <v>0</v>
      </c>
      <c r="BH231" s="139">
        <f>IF(N231="sníž. přenesená",J231,0)</f>
        <v>0</v>
      </c>
      <c r="BI231" s="139">
        <f>IF(N231="nulová",J231,0)</f>
        <v>0</v>
      </c>
      <c r="BJ231" s="17" t="s">
        <v>15</v>
      </c>
      <c r="BK231" s="139">
        <f>ROUND(I231*H231,2)</f>
        <v>0</v>
      </c>
      <c r="BL231" s="17" t="s">
        <v>139</v>
      </c>
      <c r="BM231" s="138" t="s">
        <v>395</v>
      </c>
    </row>
    <row r="232" spans="2:65" s="1" customFormat="1" ht="16.5" customHeight="1">
      <c r="B232" s="127"/>
      <c r="C232" s="128" t="s">
        <v>396</v>
      </c>
      <c r="D232" s="128" t="s">
        <v>134</v>
      </c>
      <c r="E232" s="129" t="s">
        <v>397</v>
      </c>
      <c r="F232" s="130" t="s">
        <v>398</v>
      </c>
      <c r="G232" s="131" t="s">
        <v>147</v>
      </c>
      <c r="H232" s="256">
        <v>5.6</v>
      </c>
      <c r="I232" s="132"/>
      <c r="J232" s="133">
        <f>ROUND(I232*H232,2)</f>
        <v>0</v>
      </c>
      <c r="K232" s="130" t="s">
        <v>3</v>
      </c>
      <c r="L232" s="32"/>
      <c r="M232" s="134" t="s">
        <v>3</v>
      </c>
      <c r="N232" s="135" t="s">
        <v>42</v>
      </c>
      <c r="P232" s="136">
        <f>O232*H232</f>
        <v>0</v>
      </c>
      <c r="Q232" s="136">
        <v>0</v>
      </c>
      <c r="R232" s="136">
        <f>Q232*H232</f>
        <v>0</v>
      </c>
      <c r="S232" s="136">
        <v>0</v>
      </c>
      <c r="T232" s="137">
        <f>S232*H232</f>
        <v>0</v>
      </c>
      <c r="AR232" s="138" t="s">
        <v>139</v>
      </c>
      <c r="AT232" s="138" t="s">
        <v>134</v>
      </c>
      <c r="AU232" s="138" t="s">
        <v>82</v>
      </c>
      <c r="AY232" s="17" t="s">
        <v>132</v>
      </c>
      <c r="BE232" s="139">
        <f>IF(N232="základní",J232,0)</f>
        <v>0</v>
      </c>
      <c r="BF232" s="139">
        <f>IF(N232="snížená",J232,0)</f>
        <v>0</v>
      </c>
      <c r="BG232" s="139">
        <f>IF(N232="zákl. přenesená",J232,0)</f>
        <v>0</v>
      </c>
      <c r="BH232" s="139">
        <f>IF(N232="sníž. přenesená",J232,0)</f>
        <v>0</v>
      </c>
      <c r="BI232" s="139">
        <f>IF(N232="nulová",J232,0)</f>
        <v>0</v>
      </c>
      <c r="BJ232" s="17" t="s">
        <v>15</v>
      </c>
      <c r="BK232" s="139">
        <f>ROUND(I232*H232,2)</f>
        <v>0</v>
      </c>
      <c r="BL232" s="17" t="s">
        <v>139</v>
      </c>
      <c r="BM232" s="138" t="s">
        <v>399</v>
      </c>
    </row>
    <row r="233" spans="2:63" s="11" customFormat="1" ht="22.75" customHeight="1">
      <c r="B233" s="115"/>
      <c r="D233" s="116" t="s">
        <v>70</v>
      </c>
      <c r="E233" s="125" t="s">
        <v>190</v>
      </c>
      <c r="F233" s="125" t="s">
        <v>400</v>
      </c>
      <c r="I233" s="118"/>
      <c r="J233" s="126">
        <f>BK233</f>
        <v>0</v>
      </c>
      <c r="L233" s="115"/>
      <c r="M233" s="120"/>
      <c r="P233" s="121">
        <f>P234+P239+P243</f>
        <v>0</v>
      </c>
      <c r="R233" s="121">
        <f>R234+R239+R243</f>
        <v>6.528185</v>
      </c>
      <c r="T233" s="122">
        <f>T234+T239+T243</f>
        <v>46.742999999999995</v>
      </c>
      <c r="AR233" s="116" t="s">
        <v>15</v>
      </c>
      <c r="AT233" s="123" t="s">
        <v>70</v>
      </c>
      <c r="AU233" s="123" t="s">
        <v>15</v>
      </c>
      <c r="AY233" s="116" t="s">
        <v>132</v>
      </c>
      <c r="BK233" s="124">
        <f>BK234+BK239+BK243</f>
        <v>0</v>
      </c>
    </row>
    <row r="234" spans="2:63" s="11" customFormat="1" ht="20.9" customHeight="1">
      <c r="B234" s="115"/>
      <c r="D234" s="116" t="s">
        <v>70</v>
      </c>
      <c r="E234" s="125" t="s">
        <v>401</v>
      </c>
      <c r="F234" s="125" t="s">
        <v>402</v>
      </c>
      <c r="I234" s="118"/>
      <c r="J234" s="126">
        <f>BK234</f>
        <v>0</v>
      </c>
      <c r="L234" s="115"/>
      <c r="M234" s="120"/>
      <c r="P234" s="121">
        <f>SUM(P235:P238)</f>
        <v>0</v>
      </c>
      <c r="R234" s="121">
        <f>SUM(R235:R238)</f>
        <v>6.52487</v>
      </c>
      <c r="T234" s="122">
        <f>SUM(T235:T238)</f>
        <v>0</v>
      </c>
      <c r="AR234" s="116" t="s">
        <v>15</v>
      </c>
      <c r="AT234" s="123" t="s">
        <v>70</v>
      </c>
      <c r="AU234" s="123" t="s">
        <v>79</v>
      </c>
      <c r="AY234" s="116" t="s">
        <v>132</v>
      </c>
      <c r="BK234" s="124">
        <f>SUM(BK235:BK238)</f>
        <v>0</v>
      </c>
    </row>
    <row r="235" spans="2:65" s="1" customFormat="1" ht="44.25" customHeight="1">
      <c r="B235" s="127"/>
      <c r="C235" s="128" t="s">
        <v>403</v>
      </c>
      <c r="D235" s="128" t="s">
        <v>134</v>
      </c>
      <c r="E235" s="129" t="s">
        <v>404</v>
      </c>
      <c r="F235" s="130" t="s">
        <v>405</v>
      </c>
      <c r="G235" s="131" t="s">
        <v>147</v>
      </c>
      <c r="H235" s="256">
        <v>50.6</v>
      </c>
      <c r="I235" s="132"/>
      <c r="J235" s="133">
        <f>ROUND(I235*H235,2)</f>
        <v>0</v>
      </c>
      <c r="K235" s="130" t="s">
        <v>138</v>
      </c>
      <c r="L235" s="32"/>
      <c r="M235" s="134" t="s">
        <v>3</v>
      </c>
      <c r="N235" s="135" t="s">
        <v>42</v>
      </c>
      <c r="P235" s="136">
        <f>O235*H235</f>
        <v>0</v>
      </c>
      <c r="Q235" s="136">
        <v>0.10095</v>
      </c>
      <c r="R235" s="136">
        <f>Q235*H235</f>
        <v>5.10807</v>
      </c>
      <c r="S235" s="136">
        <v>0</v>
      </c>
      <c r="T235" s="137">
        <f>S235*H235</f>
        <v>0</v>
      </c>
      <c r="AR235" s="138" t="s">
        <v>139</v>
      </c>
      <c r="AT235" s="138" t="s">
        <v>134</v>
      </c>
      <c r="AU235" s="138" t="s">
        <v>82</v>
      </c>
      <c r="AY235" s="17" t="s">
        <v>132</v>
      </c>
      <c r="BE235" s="139">
        <f>IF(N235="základní",J235,0)</f>
        <v>0</v>
      </c>
      <c r="BF235" s="139">
        <f>IF(N235="snížená",J235,0)</f>
        <v>0</v>
      </c>
      <c r="BG235" s="139">
        <f>IF(N235="zákl. přenesená",J235,0)</f>
        <v>0</v>
      </c>
      <c r="BH235" s="139">
        <f>IF(N235="sníž. přenesená",J235,0)</f>
        <v>0</v>
      </c>
      <c r="BI235" s="139">
        <f>IF(N235="nulová",J235,0)</f>
        <v>0</v>
      </c>
      <c r="BJ235" s="17" t="s">
        <v>15</v>
      </c>
      <c r="BK235" s="139">
        <f>ROUND(I235*H235,2)</f>
        <v>0</v>
      </c>
      <c r="BL235" s="17" t="s">
        <v>139</v>
      </c>
      <c r="BM235" s="138" t="s">
        <v>406</v>
      </c>
    </row>
    <row r="236" spans="2:47" s="1" customFormat="1" ht="12">
      <c r="B236" s="32"/>
      <c r="D236" s="140" t="s">
        <v>141</v>
      </c>
      <c r="F236" s="141" t="s">
        <v>407</v>
      </c>
      <c r="I236" s="142"/>
      <c r="L236" s="32"/>
      <c r="M236" s="143"/>
      <c r="T236" s="53"/>
      <c r="AT236" s="17" t="s">
        <v>141</v>
      </c>
      <c r="AU236" s="17" t="s">
        <v>82</v>
      </c>
    </row>
    <row r="237" spans="2:51" s="12" customFormat="1" ht="12">
      <c r="B237" s="144"/>
      <c r="D237" s="145" t="s">
        <v>143</v>
      </c>
      <c r="E237" s="146" t="s">
        <v>3</v>
      </c>
      <c r="F237" s="147" t="s">
        <v>408</v>
      </c>
      <c r="H237" s="257">
        <v>50.6</v>
      </c>
      <c r="I237" s="148"/>
      <c r="L237" s="144"/>
      <c r="M237" s="149"/>
      <c r="T237" s="150"/>
      <c r="AT237" s="146" t="s">
        <v>143</v>
      </c>
      <c r="AU237" s="146" t="s">
        <v>82</v>
      </c>
      <c r="AV237" s="12" t="s">
        <v>79</v>
      </c>
      <c r="AW237" s="12" t="s">
        <v>33</v>
      </c>
      <c r="AX237" s="12" t="s">
        <v>15</v>
      </c>
      <c r="AY237" s="146" t="s">
        <v>132</v>
      </c>
    </row>
    <row r="238" spans="2:65" s="1" customFormat="1" ht="16.5" customHeight="1">
      <c r="B238" s="127"/>
      <c r="C238" s="163" t="s">
        <v>409</v>
      </c>
      <c r="D238" s="163" t="s">
        <v>221</v>
      </c>
      <c r="E238" s="164" t="s">
        <v>410</v>
      </c>
      <c r="F238" s="165" t="s">
        <v>411</v>
      </c>
      <c r="G238" s="166" t="s">
        <v>147</v>
      </c>
      <c r="H238" s="259">
        <v>50.6</v>
      </c>
      <c r="I238" s="167"/>
      <c r="J238" s="168">
        <f>ROUND(I238*H238,2)</f>
        <v>0</v>
      </c>
      <c r="K238" s="165" t="s">
        <v>138</v>
      </c>
      <c r="L238" s="169"/>
      <c r="M238" s="170" t="s">
        <v>3</v>
      </c>
      <c r="N238" s="171" t="s">
        <v>42</v>
      </c>
      <c r="P238" s="136">
        <f>O238*H238</f>
        <v>0</v>
      </c>
      <c r="Q238" s="136">
        <v>0.028</v>
      </c>
      <c r="R238" s="136">
        <f>Q238*H238</f>
        <v>1.4168</v>
      </c>
      <c r="S238" s="136">
        <v>0</v>
      </c>
      <c r="T238" s="137">
        <f>S238*H238</f>
        <v>0</v>
      </c>
      <c r="AR238" s="138" t="s">
        <v>183</v>
      </c>
      <c r="AT238" s="138" t="s">
        <v>221</v>
      </c>
      <c r="AU238" s="138" t="s">
        <v>82</v>
      </c>
      <c r="AY238" s="17" t="s">
        <v>132</v>
      </c>
      <c r="BE238" s="139">
        <f>IF(N238="základní",J238,0)</f>
        <v>0</v>
      </c>
      <c r="BF238" s="139">
        <f>IF(N238="snížená",J238,0)</f>
        <v>0</v>
      </c>
      <c r="BG238" s="139">
        <f>IF(N238="zákl. přenesená",J238,0)</f>
        <v>0</v>
      </c>
      <c r="BH238" s="139">
        <f>IF(N238="sníž. přenesená",J238,0)</f>
        <v>0</v>
      </c>
      <c r="BI238" s="139">
        <f>IF(N238="nulová",J238,0)</f>
        <v>0</v>
      </c>
      <c r="BJ238" s="17" t="s">
        <v>15</v>
      </c>
      <c r="BK238" s="139">
        <f>ROUND(I238*H238,2)</f>
        <v>0</v>
      </c>
      <c r="BL238" s="17" t="s">
        <v>139</v>
      </c>
      <c r="BM238" s="138" t="s">
        <v>412</v>
      </c>
    </row>
    <row r="239" spans="2:63" s="11" customFormat="1" ht="20.9" customHeight="1">
      <c r="B239" s="115"/>
      <c r="D239" s="116" t="s">
        <v>70</v>
      </c>
      <c r="E239" s="125" t="s">
        <v>413</v>
      </c>
      <c r="F239" s="125" t="s">
        <v>414</v>
      </c>
      <c r="I239" s="118"/>
      <c r="J239" s="126">
        <f>BK239</f>
        <v>0</v>
      </c>
      <c r="L239" s="115"/>
      <c r="M239" s="120"/>
      <c r="P239" s="121">
        <f>SUM(P240:P242)</f>
        <v>0</v>
      </c>
      <c r="R239" s="121">
        <f>SUM(R240:R242)</f>
        <v>0.003315</v>
      </c>
      <c r="T239" s="122">
        <f>SUM(T240:T242)</f>
        <v>0</v>
      </c>
      <c r="AR239" s="116" t="s">
        <v>15</v>
      </c>
      <c r="AT239" s="123" t="s">
        <v>70</v>
      </c>
      <c r="AU239" s="123" t="s">
        <v>79</v>
      </c>
      <c r="AY239" s="116" t="s">
        <v>132</v>
      </c>
      <c r="BK239" s="124">
        <f>SUM(BK240:BK242)</f>
        <v>0</v>
      </c>
    </row>
    <row r="240" spans="2:65" s="1" customFormat="1" ht="37.75" customHeight="1">
      <c r="B240" s="127"/>
      <c r="C240" s="128" t="s">
        <v>415</v>
      </c>
      <c r="D240" s="128" t="s">
        <v>134</v>
      </c>
      <c r="E240" s="129" t="s">
        <v>416</v>
      </c>
      <c r="F240" s="130" t="s">
        <v>417</v>
      </c>
      <c r="G240" s="131" t="s">
        <v>137</v>
      </c>
      <c r="H240" s="256">
        <v>25.5</v>
      </c>
      <c r="I240" s="132"/>
      <c r="J240" s="133">
        <f>ROUND(I240*H240,2)</f>
        <v>0</v>
      </c>
      <c r="K240" s="130" t="s">
        <v>138</v>
      </c>
      <c r="L240" s="32"/>
      <c r="M240" s="134" t="s">
        <v>3</v>
      </c>
      <c r="N240" s="135" t="s">
        <v>42</v>
      </c>
      <c r="P240" s="136">
        <f>O240*H240</f>
        <v>0</v>
      </c>
      <c r="Q240" s="136">
        <v>0.00013</v>
      </c>
      <c r="R240" s="136">
        <f>Q240*H240</f>
        <v>0.003315</v>
      </c>
      <c r="S240" s="136">
        <v>0</v>
      </c>
      <c r="T240" s="137">
        <f>S240*H240</f>
        <v>0</v>
      </c>
      <c r="AR240" s="138" t="s">
        <v>139</v>
      </c>
      <c r="AT240" s="138" t="s">
        <v>134</v>
      </c>
      <c r="AU240" s="138" t="s">
        <v>82</v>
      </c>
      <c r="AY240" s="17" t="s">
        <v>132</v>
      </c>
      <c r="BE240" s="139">
        <f>IF(N240="základní",J240,0)</f>
        <v>0</v>
      </c>
      <c r="BF240" s="139">
        <f>IF(N240="snížená",J240,0)</f>
        <v>0</v>
      </c>
      <c r="BG240" s="139">
        <f>IF(N240="zákl. přenesená",J240,0)</f>
        <v>0</v>
      </c>
      <c r="BH240" s="139">
        <f>IF(N240="sníž. přenesená",J240,0)</f>
        <v>0</v>
      </c>
      <c r="BI240" s="139">
        <f>IF(N240="nulová",J240,0)</f>
        <v>0</v>
      </c>
      <c r="BJ240" s="17" t="s">
        <v>15</v>
      </c>
      <c r="BK240" s="139">
        <f>ROUND(I240*H240,2)</f>
        <v>0</v>
      </c>
      <c r="BL240" s="17" t="s">
        <v>139</v>
      </c>
      <c r="BM240" s="138" t="s">
        <v>418</v>
      </c>
    </row>
    <row r="241" spans="2:47" s="1" customFormat="1" ht="12">
      <c r="B241" s="32"/>
      <c r="D241" s="140" t="s">
        <v>141</v>
      </c>
      <c r="F241" s="141" t="s">
        <v>419</v>
      </c>
      <c r="I241" s="142"/>
      <c r="L241" s="32"/>
      <c r="M241" s="143"/>
      <c r="T241" s="53"/>
      <c r="AT241" s="17" t="s">
        <v>141</v>
      </c>
      <c r="AU241" s="17" t="s">
        <v>82</v>
      </c>
    </row>
    <row r="242" spans="2:51" s="12" customFormat="1" ht="12">
      <c r="B242" s="144"/>
      <c r="D242" s="145" t="s">
        <v>143</v>
      </c>
      <c r="E242" s="146" t="s">
        <v>3</v>
      </c>
      <c r="F242" s="147" t="s">
        <v>420</v>
      </c>
      <c r="H242" s="257">
        <v>25.5</v>
      </c>
      <c r="I242" s="148"/>
      <c r="L242" s="144"/>
      <c r="M242" s="149"/>
      <c r="T242" s="150"/>
      <c r="AT242" s="146" t="s">
        <v>143</v>
      </c>
      <c r="AU242" s="146" t="s">
        <v>82</v>
      </c>
      <c r="AV242" s="12" t="s">
        <v>79</v>
      </c>
      <c r="AW242" s="12" t="s">
        <v>33</v>
      </c>
      <c r="AX242" s="12" t="s">
        <v>15</v>
      </c>
      <c r="AY242" s="146" t="s">
        <v>132</v>
      </c>
    </row>
    <row r="243" spans="2:63" s="11" customFormat="1" ht="20.9" customHeight="1">
      <c r="B243" s="115"/>
      <c r="D243" s="116" t="s">
        <v>70</v>
      </c>
      <c r="E243" s="125" t="s">
        <v>421</v>
      </c>
      <c r="F243" s="125" t="s">
        <v>422</v>
      </c>
      <c r="I243" s="118"/>
      <c r="J243" s="126">
        <f>BK243</f>
        <v>0</v>
      </c>
      <c r="L243" s="115"/>
      <c r="M243" s="120"/>
      <c r="P243" s="121">
        <f>SUM(P244:P252)</f>
        <v>0</v>
      </c>
      <c r="R243" s="121">
        <f>SUM(R244:R252)</f>
        <v>0</v>
      </c>
      <c r="T243" s="122">
        <f>SUM(T244:T252)</f>
        <v>46.742999999999995</v>
      </c>
      <c r="AR243" s="116" t="s">
        <v>15</v>
      </c>
      <c r="AT243" s="123" t="s">
        <v>70</v>
      </c>
      <c r="AU243" s="123" t="s">
        <v>79</v>
      </c>
      <c r="AY243" s="116" t="s">
        <v>132</v>
      </c>
      <c r="BK243" s="124">
        <f>SUM(BK244:BK252)</f>
        <v>0</v>
      </c>
    </row>
    <row r="244" spans="2:65" s="1" customFormat="1" ht="55.5" customHeight="1">
      <c r="B244" s="127"/>
      <c r="C244" s="128" t="s">
        <v>423</v>
      </c>
      <c r="D244" s="128" t="s">
        <v>134</v>
      </c>
      <c r="E244" s="129" t="s">
        <v>424</v>
      </c>
      <c r="F244" s="130" t="s">
        <v>425</v>
      </c>
      <c r="G244" s="131" t="s">
        <v>153</v>
      </c>
      <c r="H244" s="256">
        <v>100.5</v>
      </c>
      <c r="I244" s="132"/>
      <c r="J244" s="133">
        <f>ROUND(I244*H244,2)</f>
        <v>0</v>
      </c>
      <c r="K244" s="130" t="s">
        <v>138</v>
      </c>
      <c r="L244" s="32"/>
      <c r="M244" s="134" t="s">
        <v>3</v>
      </c>
      <c r="N244" s="135" t="s">
        <v>42</v>
      </c>
      <c r="P244" s="136">
        <f>O244*H244</f>
        <v>0</v>
      </c>
      <c r="Q244" s="136">
        <v>0</v>
      </c>
      <c r="R244" s="136">
        <f>Q244*H244</f>
        <v>0</v>
      </c>
      <c r="S244" s="136">
        <v>0.35</v>
      </c>
      <c r="T244" s="137">
        <f>S244*H244</f>
        <v>35.175</v>
      </c>
      <c r="AR244" s="138" t="s">
        <v>139</v>
      </c>
      <c r="AT244" s="138" t="s">
        <v>134</v>
      </c>
      <c r="AU244" s="138" t="s">
        <v>82</v>
      </c>
      <c r="AY244" s="17" t="s">
        <v>132</v>
      </c>
      <c r="BE244" s="139">
        <f>IF(N244="základní",J244,0)</f>
        <v>0</v>
      </c>
      <c r="BF244" s="139">
        <f>IF(N244="snížená",J244,0)</f>
        <v>0</v>
      </c>
      <c r="BG244" s="139">
        <f>IF(N244="zákl. přenesená",J244,0)</f>
        <v>0</v>
      </c>
      <c r="BH244" s="139">
        <f>IF(N244="sníž. přenesená",J244,0)</f>
        <v>0</v>
      </c>
      <c r="BI244" s="139">
        <f>IF(N244="nulová",J244,0)</f>
        <v>0</v>
      </c>
      <c r="BJ244" s="17" t="s">
        <v>15</v>
      </c>
      <c r="BK244" s="139">
        <f>ROUND(I244*H244,2)</f>
        <v>0</v>
      </c>
      <c r="BL244" s="17" t="s">
        <v>139</v>
      </c>
      <c r="BM244" s="138" t="s">
        <v>426</v>
      </c>
    </row>
    <row r="245" spans="2:47" s="1" customFormat="1" ht="12">
      <c r="B245" s="32"/>
      <c r="D245" s="140" t="s">
        <v>141</v>
      </c>
      <c r="F245" s="141" t="s">
        <v>427</v>
      </c>
      <c r="I245" s="142"/>
      <c r="L245" s="32"/>
      <c r="M245" s="143"/>
      <c r="T245" s="53"/>
      <c r="AT245" s="17" t="s">
        <v>141</v>
      </c>
      <c r="AU245" s="17" t="s">
        <v>82</v>
      </c>
    </row>
    <row r="246" spans="2:51" s="12" customFormat="1" ht="12">
      <c r="B246" s="144"/>
      <c r="D246" s="145" t="s">
        <v>143</v>
      </c>
      <c r="E246" s="146" t="s">
        <v>3</v>
      </c>
      <c r="F246" s="147" t="s">
        <v>428</v>
      </c>
      <c r="H246" s="257">
        <v>92.5</v>
      </c>
      <c r="I246" s="148"/>
      <c r="L246" s="144"/>
      <c r="M246" s="149"/>
      <c r="T246" s="150"/>
      <c r="AT246" s="146" t="s">
        <v>143</v>
      </c>
      <c r="AU246" s="146" t="s">
        <v>82</v>
      </c>
      <c r="AV246" s="12" t="s">
        <v>79</v>
      </c>
      <c r="AW246" s="12" t="s">
        <v>33</v>
      </c>
      <c r="AX246" s="12" t="s">
        <v>71</v>
      </c>
      <c r="AY246" s="146" t="s">
        <v>132</v>
      </c>
    </row>
    <row r="247" spans="2:51" s="12" customFormat="1" ht="12">
      <c r="B247" s="144"/>
      <c r="D247" s="145" t="s">
        <v>143</v>
      </c>
      <c r="E247" s="146" t="s">
        <v>3</v>
      </c>
      <c r="F247" s="147" t="s">
        <v>429</v>
      </c>
      <c r="H247" s="257">
        <v>8</v>
      </c>
      <c r="I247" s="148"/>
      <c r="L247" s="144"/>
      <c r="M247" s="149"/>
      <c r="T247" s="150"/>
      <c r="AT247" s="146" t="s">
        <v>143</v>
      </c>
      <c r="AU247" s="146" t="s">
        <v>82</v>
      </c>
      <c r="AV247" s="12" t="s">
        <v>79</v>
      </c>
      <c r="AW247" s="12" t="s">
        <v>33</v>
      </c>
      <c r="AX247" s="12" t="s">
        <v>71</v>
      </c>
      <c r="AY247" s="146" t="s">
        <v>132</v>
      </c>
    </row>
    <row r="248" spans="2:51" s="14" customFormat="1" ht="12">
      <c r="B248" s="157"/>
      <c r="D248" s="145" t="s">
        <v>143</v>
      </c>
      <c r="E248" s="158" t="s">
        <v>3</v>
      </c>
      <c r="F248" s="159" t="s">
        <v>214</v>
      </c>
      <c r="H248" s="258">
        <v>100.5</v>
      </c>
      <c r="I248" s="160"/>
      <c r="L248" s="157"/>
      <c r="M248" s="161"/>
      <c r="T248" s="162"/>
      <c r="AT248" s="158" t="s">
        <v>143</v>
      </c>
      <c r="AU248" s="158" t="s">
        <v>82</v>
      </c>
      <c r="AV248" s="14" t="s">
        <v>139</v>
      </c>
      <c r="AW248" s="14" t="s">
        <v>33</v>
      </c>
      <c r="AX248" s="14" t="s">
        <v>15</v>
      </c>
      <c r="AY248" s="158" t="s">
        <v>132</v>
      </c>
    </row>
    <row r="249" spans="2:65" s="1" customFormat="1" ht="33" customHeight="1">
      <c r="B249" s="127"/>
      <c r="C249" s="128" t="s">
        <v>430</v>
      </c>
      <c r="D249" s="128" t="s">
        <v>134</v>
      </c>
      <c r="E249" s="129" t="s">
        <v>431</v>
      </c>
      <c r="F249" s="130" t="s">
        <v>432</v>
      </c>
      <c r="G249" s="131" t="s">
        <v>153</v>
      </c>
      <c r="H249" s="256">
        <v>4.8</v>
      </c>
      <c r="I249" s="132"/>
      <c r="J249" s="133">
        <f>ROUND(I249*H249,2)</f>
        <v>0</v>
      </c>
      <c r="K249" s="130" t="s">
        <v>138</v>
      </c>
      <c r="L249" s="32"/>
      <c r="M249" s="134" t="s">
        <v>3</v>
      </c>
      <c r="N249" s="135" t="s">
        <v>42</v>
      </c>
      <c r="P249" s="136">
        <f>O249*H249</f>
        <v>0</v>
      </c>
      <c r="Q249" s="136">
        <v>0</v>
      </c>
      <c r="R249" s="136">
        <f>Q249*H249</f>
        <v>0</v>
      </c>
      <c r="S249" s="136">
        <v>2.41</v>
      </c>
      <c r="T249" s="137">
        <f>S249*H249</f>
        <v>11.568</v>
      </c>
      <c r="AR249" s="138" t="s">
        <v>139</v>
      </c>
      <c r="AT249" s="138" t="s">
        <v>134</v>
      </c>
      <c r="AU249" s="138" t="s">
        <v>82</v>
      </c>
      <c r="AY249" s="17" t="s">
        <v>132</v>
      </c>
      <c r="BE249" s="139">
        <f>IF(N249="základní",J249,0)</f>
        <v>0</v>
      </c>
      <c r="BF249" s="139">
        <f>IF(N249="snížená",J249,0)</f>
        <v>0</v>
      </c>
      <c r="BG249" s="139">
        <f>IF(N249="zákl. přenesená",J249,0)</f>
        <v>0</v>
      </c>
      <c r="BH249" s="139">
        <f>IF(N249="sníž. přenesená",J249,0)</f>
        <v>0</v>
      </c>
      <c r="BI249" s="139">
        <f>IF(N249="nulová",J249,0)</f>
        <v>0</v>
      </c>
      <c r="BJ249" s="17" t="s">
        <v>15</v>
      </c>
      <c r="BK249" s="139">
        <f>ROUND(I249*H249,2)</f>
        <v>0</v>
      </c>
      <c r="BL249" s="17" t="s">
        <v>139</v>
      </c>
      <c r="BM249" s="138" t="s">
        <v>433</v>
      </c>
    </row>
    <row r="250" spans="2:47" s="1" customFormat="1" ht="12">
      <c r="B250" s="32"/>
      <c r="D250" s="140" t="s">
        <v>141</v>
      </c>
      <c r="F250" s="141" t="s">
        <v>434</v>
      </c>
      <c r="I250" s="142"/>
      <c r="L250" s="32"/>
      <c r="M250" s="143"/>
      <c r="T250" s="53"/>
      <c r="AT250" s="17" t="s">
        <v>141</v>
      </c>
      <c r="AU250" s="17" t="s">
        <v>82</v>
      </c>
    </row>
    <row r="251" spans="2:51" s="13" customFormat="1" ht="12">
      <c r="B251" s="151"/>
      <c r="D251" s="145" t="s">
        <v>143</v>
      </c>
      <c r="E251" s="152" t="s">
        <v>3</v>
      </c>
      <c r="F251" s="153" t="s">
        <v>435</v>
      </c>
      <c r="H251" s="152" t="s">
        <v>3</v>
      </c>
      <c r="I251" s="154"/>
      <c r="L251" s="151"/>
      <c r="M251" s="155"/>
      <c r="T251" s="156"/>
      <c r="AT251" s="152" t="s">
        <v>143</v>
      </c>
      <c r="AU251" s="152" t="s">
        <v>82</v>
      </c>
      <c r="AV251" s="13" t="s">
        <v>15</v>
      </c>
      <c r="AW251" s="13" t="s">
        <v>33</v>
      </c>
      <c r="AX251" s="13" t="s">
        <v>71</v>
      </c>
      <c r="AY251" s="152" t="s">
        <v>132</v>
      </c>
    </row>
    <row r="252" spans="2:51" s="12" customFormat="1" ht="12">
      <c r="B252" s="144"/>
      <c r="D252" s="145" t="s">
        <v>143</v>
      </c>
      <c r="E252" s="146" t="s">
        <v>3</v>
      </c>
      <c r="F252" s="147" t="s">
        <v>436</v>
      </c>
      <c r="H252" s="257">
        <v>4.8</v>
      </c>
      <c r="I252" s="148"/>
      <c r="L252" s="144"/>
      <c r="M252" s="149"/>
      <c r="T252" s="150"/>
      <c r="AT252" s="146" t="s">
        <v>143</v>
      </c>
      <c r="AU252" s="146" t="s">
        <v>82</v>
      </c>
      <c r="AV252" s="12" t="s">
        <v>79</v>
      </c>
      <c r="AW252" s="12" t="s">
        <v>33</v>
      </c>
      <c r="AX252" s="12" t="s">
        <v>15</v>
      </c>
      <c r="AY252" s="146" t="s">
        <v>132</v>
      </c>
    </row>
    <row r="253" spans="2:63" s="11" customFormat="1" ht="22.75" customHeight="1">
      <c r="B253" s="115"/>
      <c r="D253" s="116" t="s">
        <v>70</v>
      </c>
      <c r="E253" s="125" t="s">
        <v>437</v>
      </c>
      <c r="F253" s="125" t="s">
        <v>438</v>
      </c>
      <c r="I253" s="118"/>
      <c r="J253" s="126">
        <f>BK253</f>
        <v>0</v>
      </c>
      <c r="L253" s="115"/>
      <c r="M253" s="120"/>
      <c r="P253" s="121">
        <f>SUM(P254:P262)</f>
        <v>0</v>
      </c>
      <c r="R253" s="121">
        <f>SUM(R254:R262)</f>
        <v>0</v>
      </c>
      <c r="T253" s="122">
        <f>SUM(T254:T262)</f>
        <v>0</v>
      </c>
      <c r="AR253" s="116" t="s">
        <v>15</v>
      </c>
      <c r="AT253" s="123" t="s">
        <v>70</v>
      </c>
      <c r="AU253" s="123" t="s">
        <v>15</v>
      </c>
      <c r="AY253" s="116" t="s">
        <v>132</v>
      </c>
      <c r="BK253" s="124">
        <f>SUM(BK254:BK262)</f>
        <v>0</v>
      </c>
    </row>
    <row r="254" spans="2:65" s="1" customFormat="1" ht="37.75" customHeight="1">
      <c r="B254" s="127"/>
      <c r="C254" s="128" t="s">
        <v>439</v>
      </c>
      <c r="D254" s="128" t="s">
        <v>134</v>
      </c>
      <c r="E254" s="129" t="s">
        <v>440</v>
      </c>
      <c r="F254" s="130" t="s">
        <v>441</v>
      </c>
      <c r="G254" s="131" t="s">
        <v>193</v>
      </c>
      <c r="H254" s="256">
        <v>53.543</v>
      </c>
      <c r="I254" s="132"/>
      <c r="J254" s="133">
        <f>ROUND(I254*H254,2)</f>
        <v>0</v>
      </c>
      <c r="K254" s="130" t="s">
        <v>138</v>
      </c>
      <c r="L254" s="32"/>
      <c r="M254" s="134" t="s">
        <v>3</v>
      </c>
      <c r="N254" s="135" t="s">
        <v>42</v>
      </c>
      <c r="P254" s="136">
        <f>O254*H254</f>
        <v>0</v>
      </c>
      <c r="Q254" s="136">
        <v>0</v>
      </c>
      <c r="R254" s="136">
        <f>Q254*H254</f>
        <v>0</v>
      </c>
      <c r="S254" s="136">
        <v>0</v>
      </c>
      <c r="T254" s="137">
        <f>S254*H254</f>
        <v>0</v>
      </c>
      <c r="AR254" s="138" t="s">
        <v>139</v>
      </c>
      <c r="AT254" s="138" t="s">
        <v>134</v>
      </c>
      <c r="AU254" s="138" t="s">
        <v>79</v>
      </c>
      <c r="AY254" s="17" t="s">
        <v>132</v>
      </c>
      <c r="BE254" s="139">
        <f>IF(N254="základní",J254,0)</f>
        <v>0</v>
      </c>
      <c r="BF254" s="139">
        <f>IF(N254="snížená",J254,0)</f>
        <v>0</v>
      </c>
      <c r="BG254" s="139">
        <f>IF(N254="zákl. přenesená",J254,0)</f>
        <v>0</v>
      </c>
      <c r="BH254" s="139">
        <f>IF(N254="sníž. přenesená",J254,0)</f>
        <v>0</v>
      </c>
      <c r="BI254" s="139">
        <f>IF(N254="nulová",J254,0)</f>
        <v>0</v>
      </c>
      <c r="BJ254" s="17" t="s">
        <v>15</v>
      </c>
      <c r="BK254" s="139">
        <f>ROUND(I254*H254,2)</f>
        <v>0</v>
      </c>
      <c r="BL254" s="17" t="s">
        <v>139</v>
      </c>
      <c r="BM254" s="138" t="s">
        <v>442</v>
      </c>
    </row>
    <row r="255" spans="2:47" s="1" customFormat="1" ht="12">
      <c r="B255" s="32"/>
      <c r="D255" s="140" t="s">
        <v>141</v>
      </c>
      <c r="F255" s="141" t="s">
        <v>443</v>
      </c>
      <c r="I255" s="142"/>
      <c r="L255" s="32"/>
      <c r="M255" s="143"/>
      <c r="T255" s="53"/>
      <c r="AT255" s="17" t="s">
        <v>141</v>
      </c>
      <c r="AU255" s="17" t="s">
        <v>79</v>
      </c>
    </row>
    <row r="256" spans="2:65" s="1" customFormat="1" ht="33" customHeight="1">
      <c r="B256" s="127"/>
      <c r="C256" s="128" t="s">
        <v>444</v>
      </c>
      <c r="D256" s="128" t="s">
        <v>134</v>
      </c>
      <c r="E256" s="129" t="s">
        <v>445</v>
      </c>
      <c r="F256" s="130" t="s">
        <v>446</v>
      </c>
      <c r="G256" s="131" t="s">
        <v>193</v>
      </c>
      <c r="H256" s="256">
        <v>53.543</v>
      </c>
      <c r="I256" s="132"/>
      <c r="J256" s="133">
        <f>ROUND(I256*H256,2)</f>
        <v>0</v>
      </c>
      <c r="K256" s="130" t="s">
        <v>138</v>
      </c>
      <c r="L256" s="32"/>
      <c r="M256" s="134" t="s">
        <v>3</v>
      </c>
      <c r="N256" s="135" t="s">
        <v>42</v>
      </c>
      <c r="P256" s="136">
        <f>O256*H256</f>
        <v>0</v>
      </c>
      <c r="Q256" s="136">
        <v>0</v>
      </c>
      <c r="R256" s="136">
        <f>Q256*H256</f>
        <v>0</v>
      </c>
      <c r="S256" s="136">
        <v>0</v>
      </c>
      <c r="T256" s="137">
        <f>S256*H256</f>
        <v>0</v>
      </c>
      <c r="AR256" s="138" t="s">
        <v>139</v>
      </c>
      <c r="AT256" s="138" t="s">
        <v>134</v>
      </c>
      <c r="AU256" s="138" t="s">
        <v>79</v>
      </c>
      <c r="AY256" s="17" t="s">
        <v>132</v>
      </c>
      <c r="BE256" s="139">
        <f>IF(N256="základní",J256,0)</f>
        <v>0</v>
      </c>
      <c r="BF256" s="139">
        <f>IF(N256="snížená",J256,0)</f>
        <v>0</v>
      </c>
      <c r="BG256" s="139">
        <f>IF(N256="zákl. přenesená",J256,0)</f>
        <v>0</v>
      </c>
      <c r="BH256" s="139">
        <f>IF(N256="sníž. přenesená",J256,0)</f>
        <v>0</v>
      </c>
      <c r="BI256" s="139">
        <f>IF(N256="nulová",J256,0)</f>
        <v>0</v>
      </c>
      <c r="BJ256" s="17" t="s">
        <v>15</v>
      </c>
      <c r="BK256" s="139">
        <f>ROUND(I256*H256,2)</f>
        <v>0</v>
      </c>
      <c r="BL256" s="17" t="s">
        <v>139</v>
      </c>
      <c r="BM256" s="138" t="s">
        <v>447</v>
      </c>
    </row>
    <row r="257" spans="2:47" s="1" customFormat="1" ht="12">
      <c r="B257" s="32"/>
      <c r="D257" s="140" t="s">
        <v>141</v>
      </c>
      <c r="F257" s="141" t="s">
        <v>448</v>
      </c>
      <c r="I257" s="142"/>
      <c r="L257" s="32"/>
      <c r="M257" s="143"/>
      <c r="T257" s="53"/>
      <c r="AT257" s="17" t="s">
        <v>141</v>
      </c>
      <c r="AU257" s="17" t="s">
        <v>79</v>
      </c>
    </row>
    <row r="258" spans="2:65" s="1" customFormat="1" ht="44.25" customHeight="1">
      <c r="B258" s="127"/>
      <c r="C258" s="128" t="s">
        <v>449</v>
      </c>
      <c r="D258" s="128" t="s">
        <v>134</v>
      </c>
      <c r="E258" s="129" t="s">
        <v>450</v>
      </c>
      <c r="F258" s="130" t="s">
        <v>451</v>
      </c>
      <c r="G258" s="131" t="s">
        <v>193</v>
      </c>
      <c r="H258" s="256">
        <v>803.145</v>
      </c>
      <c r="I258" s="132"/>
      <c r="J258" s="133">
        <f>ROUND(I258*H258,2)</f>
        <v>0</v>
      </c>
      <c r="K258" s="130" t="s">
        <v>138</v>
      </c>
      <c r="L258" s="32"/>
      <c r="M258" s="134" t="s">
        <v>3</v>
      </c>
      <c r="N258" s="135" t="s">
        <v>42</v>
      </c>
      <c r="P258" s="136">
        <f>O258*H258</f>
        <v>0</v>
      </c>
      <c r="Q258" s="136">
        <v>0</v>
      </c>
      <c r="R258" s="136">
        <f>Q258*H258</f>
        <v>0</v>
      </c>
      <c r="S258" s="136">
        <v>0</v>
      </c>
      <c r="T258" s="137">
        <f>S258*H258</f>
        <v>0</v>
      </c>
      <c r="AR258" s="138" t="s">
        <v>139</v>
      </c>
      <c r="AT258" s="138" t="s">
        <v>134</v>
      </c>
      <c r="AU258" s="138" t="s">
        <v>79</v>
      </c>
      <c r="AY258" s="17" t="s">
        <v>132</v>
      </c>
      <c r="BE258" s="139">
        <f>IF(N258="základní",J258,0)</f>
        <v>0</v>
      </c>
      <c r="BF258" s="139">
        <f>IF(N258="snížená",J258,0)</f>
        <v>0</v>
      </c>
      <c r="BG258" s="139">
        <f>IF(N258="zákl. přenesená",J258,0)</f>
        <v>0</v>
      </c>
      <c r="BH258" s="139">
        <f>IF(N258="sníž. přenesená",J258,0)</f>
        <v>0</v>
      </c>
      <c r="BI258" s="139">
        <f>IF(N258="nulová",J258,0)</f>
        <v>0</v>
      </c>
      <c r="BJ258" s="17" t="s">
        <v>15</v>
      </c>
      <c r="BK258" s="139">
        <f>ROUND(I258*H258,2)</f>
        <v>0</v>
      </c>
      <c r="BL258" s="17" t="s">
        <v>139</v>
      </c>
      <c r="BM258" s="138" t="s">
        <v>452</v>
      </c>
    </row>
    <row r="259" spans="2:47" s="1" customFormat="1" ht="12">
      <c r="B259" s="32"/>
      <c r="D259" s="140" t="s">
        <v>141</v>
      </c>
      <c r="F259" s="141" t="s">
        <v>453</v>
      </c>
      <c r="I259" s="142"/>
      <c r="L259" s="32"/>
      <c r="M259" s="143"/>
      <c r="T259" s="53"/>
      <c r="AT259" s="17" t="s">
        <v>141</v>
      </c>
      <c r="AU259" s="17" t="s">
        <v>79</v>
      </c>
    </row>
    <row r="260" spans="2:51" s="12" customFormat="1" ht="12">
      <c r="B260" s="144"/>
      <c r="D260" s="145" t="s">
        <v>143</v>
      </c>
      <c r="F260" s="147" t="s">
        <v>454</v>
      </c>
      <c r="H260" s="257">
        <v>803.145</v>
      </c>
      <c r="I260" s="148"/>
      <c r="L260" s="144"/>
      <c r="M260" s="149"/>
      <c r="T260" s="150"/>
      <c r="AT260" s="146" t="s">
        <v>143</v>
      </c>
      <c r="AU260" s="146" t="s">
        <v>79</v>
      </c>
      <c r="AV260" s="12" t="s">
        <v>79</v>
      </c>
      <c r="AW260" s="12" t="s">
        <v>4</v>
      </c>
      <c r="AX260" s="12" t="s">
        <v>15</v>
      </c>
      <c r="AY260" s="146" t="s">
        <v>132</v>
      </c>
    </row>
    <row r="261" spans="2:65" s="1" customFormat="1" ht="44.25" customHeight="1">
      <c r="B261" s="127"/>
      <c r="C261" s="128" t="s">
        <v>455</v>
      </c>
      <c r="D261" s="128" t="s">
        <v>134</v>
      </c>
      <c r="E261" s="129" t="s">
        <v>456</v>
      </c>
      <c r="F261" s="130" t="s">
        <v>457</v>
      </c>
      <c r="G261" s="131" t="s">
        <v>193</v>
      </c>
      <c r="H261" s="256">
        <v>53.543</v>
      </c>
      <c r="I261" s="132"/>
      <c r="J261" s="133">
        <f>ROUND(I261*H261,2)</f>
        <v>0</v>
      </c>
      <c r="K261" s="130" t="s">
        <v>138</v>
      </c>
      <c r="L261" s="32"/>
      <c r="M261" s="134" t="s">
        <v>3</v>
      </c>
      <c r="N261" s="135" t="s">
        <v>42</v>
      </c>
      <c r="P261" s="136">
        <f>O261*H261</f>
        <v>0</v>
      </c>
      <c r="Q261" s="136">
        <v>0</v>
      </c>
      <c r="R261" s="136">
        <f>Q261*H261</f>
        <v>0</v>
      </c>
      <c r="S261" s="136">
        <v>0</v>
      </c>
      <c r="T261" s="137">
        <f>S261*H261</f>
        <v>0</v>
      </c>
      <c r="AR261" s="138" t="s">
        <v>139</v>
      </c>
      <c r="AT261" s="138" t="s">
        <v>134</v>
      </c>
      <c r="AU261" s="138" t="s">
        <v>79</v>
      </c>
      <c r="AY261" s="17" t="s">
        <v>132</v>
      </c>
      <c r="BE261" s="139">
        <f>IF(N261="základní",J261,0)</f>
        <v>0</v>
      </c>
      <c r="BF261" s="139">
        <f>IF(N261="snížená",J261,0)</f>
        <v>0</v>
      </c>
      <c r="BG261" s="139">
        <f>IF(N261="zákl. přenesená",J261,0)</f>
        <v>0</v>
      </c>
      <c r="BH261" s="139">
        <f>IF(N261="sníž. přenesená",J261,0)</f>
        <v>0</v>
      </c>
      <c r="BI261" s="139">
        <f>IF(N261="nulová",J261,0)</f>
        <v>0</v>
      </c>
      <c r="BJ261" s="17" t="s">
        <v>15</v>
      </c>
      <c r="BK261" s="139">
        <f>ROUND(I261*H261,2)</f>
        <v>0</v>
      </c>
      <c r="BL261" s="17" t="s">
        <v>139</v>
      </c>
      <c r="BM261" s="138" t="s">
        <v>458</v>
      </c>
    </row>
    <row r="262" spans="2:47" s="1" customFormat="1" ht="12">
      <c r="B262" s="32"/>
      <c r="D262" s="140" t="s">
        <v>141</v>
      </c>
      <c r="F262" s="141" t="s">
        <v>459</v>
      </c>
      <c r="I262" s="142"/>
      <c r="L262" s="32"/>
      <c r="M262" s="143"/>
      <c r="T262" s="53"/>
      <c r="AT262" s="17" t="s">
        <v>141</v>
      </c>
      <c r="AU262" s="17" t="s">
        <v>79</v>
      </c>
    </row>
    <row r="263" spans="2:63" s="11" customFormat="1" ht="22.75" customHeight="1">
      <c r="B263" s="115"/>
      <c r="D263" s="116" t="s">
        <v>70</v>
      </c>
      <c r="E263" s="125" t="s">
        <v>460</v>
      </c>
      <c r="F263" s="125" t="s">
        <v>461</v>
      </c>
      <c r="I263" s="118"/>
      <c r="J263" s="126">
        <f>BK263</f>
        <v>0</v>
      </c>
      <c r="L263" s="115"/>
      <c r="M263" s="120"/>
      <c r="P263" s="121">
        <f>SUM(P264:P265)</f>
        <v>0</v>
      </c>
      <c r="R263" s="121">
        <f>SUM(R264:R265)</f>
        <v>0</v>
      </c>
      <c r="T263" s="122">
        <f>SUM(T264:T265)</f>
        <v>0</v>
      </c>
      <c r="AR263" s="116" t="s">
        <v>15</v>
      </c>
      <c r="AT263" s="123" t="s">
        <v>70</v>
      </c>
      <c r="AU263" s="123" t="s">
        <v>15</v>
      </c>
      <c r="AY263" s="116" t="s">
        <v>132</v>
      </c>
      <c r="BK263" s="124">
        <f>SUM(BK264:BK265)</f>
        <v>0</v>
      </c>
    </row>
    <row r="264" spans="2:65" s="1" customFormat="1" ht="55.5" customHeight="1">
      <c r="B264" s="127"/>
      <c r="C264" s="128" t="s">
        <v>462</v>
      </c>
      <c r="D264" s="128" t="s">
        <v>134</v>
      </c>
      <c r="E264" s="129" t="s">
        <v>463</v>
      </c>
      <c r="F264" s="130" t="s">
        <v>464</v>
      </c>
      <c r="G264" s="131" t="s">
        <v>193</v>
      </c>
      <c r="H264" s="256">
        <v>60.42</v>
      </c>
      <c r="I264" s="132"/>
      <c r="J264" s="133">
        <f>ROUND(I264*H264,2)</f>
        <v>0</v>
      </c>
      <c r="K264" s="130" t="s">
        <v>138</v>
      </c>
      <c r="L264" s="32"/>
      <c r="M264" s="134" t="s">
        <v>3</v>
      </c>
      <c r="N264" s="135" t="s">
        <v>42</v>
      </c>
      <c r="P264" s="136">
        <f>O264*H264</f>
        <v>0</v>
      </c>
      <c r="Q264" s="136">
        <v>0</v>
      </c>
      <c r="R264" s="136">
        <f>Q264*H264</f>
        <v>0</v>
      </c>
      <c r="S264" s="136">
        <v>0</v>
      </c>
      <c r="T264" s="137">
        <f>S264*H264</f>
        <v>0</v>
      </c>
      <c r="AR264" s="138" t="s">
        <v>139</v>
      </c>
      <c r="AT264" s="138" t="s">
        <v>134</v>
      </c>
      <c r="AU264" s="138" t="s">
        <v>79</v>
      </c>
      <c r="AY264" s="17" t="s">
        <v>132</v>
      </c>
      <c r="BE264" s="139">
        <f>IF(N264="základní",J264,0)</f>
        <v>0</v>
      </c>
      <c r="BF264" s="139">
        <f>IF(N264="snížená",J264,0)</f>
        <v>0</v>
      </c>
      <c r="BG264" s="139">
        <f>IF(N264="zákl. přenesená",J264,0)</f>
        <v>0</v>
      </c>
      <c r="BH264" s="139">
        <f>IF(N264="sníž. přenesená",J264,0)</f>
        <v>0</v>
      </c>
      <c r="BI264" s="139">
        <f>IF(N264="nulová",J264,0)</f>
        <v>0</v>
      </c>
      <c r="BJ264" s="17" t="s">
        <v>15</v>
      </c>
      <c r="BK264" s="139">
        <f>ROUND(I264*H264,2)</f>
        <v>0</v>
      </c>
      <c r="BL264" s="17" t="s">
        <v>139</v>
      </c>
      <c r="BM264" s="138" t="s">
        <v>465</v>
      </c>
    </row>
    <row r="265" spans="2:47" s="1" customFormat="1" ht="12">
      <c r="B265" s="32"/>
      <c r="D265" s="140" t="s">
        <v>141</v>
      </c>
      <c r="F265" s="141" t="s">
        <v>466</v>
      </c>
      <c r="I265" s="142"/>
      <c r="L265" s="32"/>
      <c r="M265" s="143"/>
      <c r="T265" s="53"/>
      <c r="AT265" s="17" t="s">
        <v>141</v>
      </c>
      <c r="AU265" s="17" t="s">
        <v>79</v>
      </c>
    </row>
    <row r="266" spans="2:63" s="11" customFormat="1" ht="25.9" customHeight="1">
      <c r="B266" s="115"/>
      <c r="D266" s="116" t="s">
        <v>70</v>
      </c>
      <c r="E266" s="117" t="s">
        <v>467</v>
      </c>
      <c r="F266" s="117" t="s">
        <v>468</v>
      </c>
      <c r="I266" s="118"/>
      <c r="J266" s="119">
        <f>BK266</f>
        <v>0</v>
      </c>
      <c r="L266" s="115"/>
      <c r="M266" s="120"/>
      <c r="P266" s="121">
        <f>P267+P279+P283+P292+P297</f>
        <v>0</v>
      </c>
      <c r="R266" s="121">
        <f>R267+R279+R283+R292+R297</f>
        <v>0.13387436000000003</v>
      </c>
      <c r="T266" s="122">
        <f>T267+T279+T283+T292+T297</f>
        <v>0</v>
      </c>
      <c r="AR266" s="116" t="s">
        <v>79</v>
      </c>
      <c r="AT266" s="123" t="s">
        <v>70</v>
      </c>
      <c r="AU266" s="123" t="s">
        <v>71</v>
      </c>
      <c r="AY266" s="116" t="s">
        <v>132</v>
      </c>
      <c r="BK266" s="124">
        <f>BK267+BK279+BK283+BK292+BK297</f>
        <v>0</v>
      </c>
    </row>
    <row r="267" spans="2:63" s="11" customFormat="1" ht="22.75" customHeight="1">
      <c r="B267" s="115"/>
      <c r="D267" s="116" t="s">
        <v>70</v>
      </c>
      <c r="E267" s="125" t="s">
        <v>469</v>
      </c>
      <c r="F267" s="125" t="s">
        <v>470</v>
      </c>
      <c r="I267" s="118"/>
      <c r="J267" s="126">
        <f>BK267</f>
        <v>0</v>
      </c>
      <c r="L267" s="115"/>
      <c r="M267" s="120"/>
      <c r="P267" s="121">
        <f>SUM(P268:P278)</f>
        <v>0</v>
      </c>
      <c r="R267" s="121">
        <f>SUM(R268:R278)</f>
        <v>0.07987436</v>
      </c>
      <c r="T267" s="122">
        <f>SUM(T268:T278)</f>
        <v>0</v>
      </c>
      <c r="AR267" s="116" t="s">
        <v>79</v>
      </c>
      <c r="AT267" s="123" t="s">
        <v>70</v>
      </c>
      <c r="AU267" s="123" t="s">
        <v>15</v>
      </c>
      <c r="AY267" s="116" t="s">
        <v>132</v>
      </c>
      <c r="BK267" s="124">
        <f>SUM(BK268:BK278)</f>
        <v>0</v>
      </c>
    </row>
    <row r="268" spans="2:65" s="1" customFormat="1" ht="66.75" customHeight="1">
      <c r="B268" s="127"/>
      <c r="C268" s="128" t="s">
        <v>471</v>
      </c>
      <c r="D268" s="128" t="s">
        <v>134</v>
      </c>
      <c r="E268" s="129" t="s">
        <v>472</v>
      </c>
      <c r="F268" s="130" t="s">
        <v>473</v>
      </c>
      <c r="G268" s="131" t="s">
        <v>137</v>
      </c>
      <c r="H268" s="256">
        <v>25.5</v>
      </c>
      <c r="I268" s="132"/>
      <c r="J268" s="133">
        <f>ROUND(I268*H268,2)</f>
        <v>0</v>
      </c>
      <c r="K268" s="130" t="s">
        <v>138</v>
      </c>
      <c r="L268" s="32"/>
      <c r="M268" s="134" t="s">
        <v>3</v>
      </c>
      <c r="N268" s="135" t="s">
        <v>42</v>
      </c>
      <c r="P268" s="136">
        <f>O268*H268</f>
        <v>0</v>
      </c>
      <c r="Q268" s="136">
        <v>8E-05</v>
      </c>
      <c r="R268" s="136">
        <f>Q268*H268</f>
        <v>0.00204</v>
      </c>
      <c r="S268" s="136">
        <v>0</v>
      </c>
      <c r="T268" s="137">
        <f>S268*H268</f>
        <v>0</v>
      </c>
      <c r="AR268" s="138" t="s">
        <v>238</v>
      </c>
      <c r="AT268" s="138" t="s">
        <v>134</v>
      </c>
      <c r="AU268" s="138" t="s">
        <v>79</v>
      </c>
      <c r="AY268" s="17" t="s">
        <v>132</v>
      </c>
      <c r="BE268" s="139">
        <f>IF(N268="základní",J268,0)</f>
        <v>0</v>
      </c>
      <c r="BF268" s="139">
        <f>IF(N268="snížená",J268,0)</f>
        <v>0</v>
      </c>
      <c r="BG268" s="139">
        <f>IF(N268="zákl. přenesená",J268,0)</f>
        <v>0</v>
      </c>
      <c r="BH268" s="139">
        <f>IF(N268="sníž. přenesená",J268,0)</f>
        <v>0</v>
      </c>
      <c r="BI268" s="139">
        <f>IF(N268="nulová",J268,0)</f>
        <v>0</v>
      </c>
      <c r="BJ268" s="17" t="s">
        <v>15</v>
      </c>
      <c r="BK268" s="139">
        <f>ROUND(I268*H268,2)</f>
        <v>0</v>
      </c>
      <c r="BL268" s="17" t="s">
        <v>238</v>
      </c>
      <c r="BM268" s="138" t="s">
        <v>474</v>
      </c>
    </row>
    <row r="269" spans="2:47" s="1" customFormat="1" ht="12">
      <c r="B269" s="32"/>
      <c r="D269" s="140" t="s">
        <v>141</v>
      </c>
      <c r="F269" s="141" t="s">
        <v>475</v>
      </c>
      <c r="I269" s="142"/>
      <c r="L269" s="32"/>
      <c r="M269" s="143"/>
      <c r="T269" s="53"/>
      <c r="AT269" s="17" t="s">
        <v>141</v>
      </c>
      <c r="AU269" s="17" t="s">
        <v>79</v>
      </c>
    </row>
    <row r="270" spans="2:51" s="12" customFormat="1" ht="12">
      <c r="B270" s="144"/>
      <c r="D270" s="145" t="s">
        <v>143</v>
      </c>
      <c r="E270" s="146" t="s">
        <v>3</v>
      </c>
      <c r="F270" s="147" t="s">
        <v>420</v>
      </c>
      <c r="H270" s="257">
        <v>25.5</v>
      </c>
      <c r="I270" s="148"/>
      <c r="L270" s="144"/>
      <c r="M270" s="149"/>
      <c r="T270" s="150"/>
      <c r="AT270" s="146" t="s">
        <v>143</v>
      </c>
      <c r="AU270" s="146" t="s">
        <v>79</v>
      </c>
      <c r="AV270" s="12" t="s">
        <v>79</v>
      </c>
      <c r="AW270" s="12" t="s">
        <v>33</v>
      </c>
      <c r="AX270" s="12" t="s">
        <v>15</v>
      </c>
      <c r="AY270" s="146" t="s">
        <v>132</v>
      </c>
    </row>
    <row r="271" spans="2:65" s="1" customFormat="1" ht="24.15" customHeight="1">
      <c r="B271" s="127"/>
      <c r="C271" s="163" t="s">
        <v>476</v>
      </c>
      <c r="D271" s="163" t="s">
        <v>221</v>
      </c>
      <c r="E271" s="164" t="s">
        <v>477</v>
      </c>
      <c r="F271" s="165" t="s">
        <v>478</v>
      </c>
      <c r="G271" s="166" t="s">
        <v>137</v>
      </c>
      <c r="H271" s="259">
        <v>29.72</v>
      </c>
      <c r="I271" s="167"/>
      <c r="J271" s="168">
        <f>ROUND(I271*H271,2)</f>
        <v>0</v>
      </c>
      <c r="K271" s="165" t="s">
        <v>138</v>
      </c>
      <c r="L271" s="169"/>
      <c r="M271" s="170" t="s">
        <v>3</v>
      </c>
      <c r="N271" s="171" t="s">
        <v>42</v>
      </c>
      <c r="P271" s="136">
        <f>O271*H271</f>
        <v>0</v>
      </c>
      <c r="Q271" s="136">
        <v>0.0025</v>
      </c>
      <c r="R271" s="136">
        <f>Q271*H271</f>
        <v>0.0743</v>
      </c>
      <c r="S271" s="136">
        <v>0</v>
      </c>
      <c r="T271" s="137">
        <f>S271*H271</f>
        <v>0</v>
      </c>
      <c r="AR271" s="138" t="s">
        <v>331</v>
      </c>
      <c r="AT271" s="138" t="s">
        <v>221</v>
      </c>
      <c r="AU271" s="138" t="s">
        <v>79</v>
      </c>
      <c r="AY271" s="17" t="s">
        <v>132</v>
      </c>
      <c r="BE271" s="139">
        <f>IF(N271="základní",J271,0)</f>
        <v>0</v>
      </c>
      <c r="BF271" s="139">
        <f>IF(N271="snížená",J271,0)</f>
        <v>0</v>
      </c>
      <c r="BG271" s="139">
        <f>IF(N271="zákl. přenesená",J271,0)</f>
        <v>0</v>
      </c>
      <c r="BH271" s="139">
        <f>IF(N271="sníž. přenesená",J271,0)</f>
        <v>0</v>
      </c>
      <c r="BI271" s="139">
        <f>IF(N271="nulová",J271,0)</f>
        <v>0</v>
      </c>
      <c r="BJ271" s="17" t="s">
        <v>15</v>
      </c>
      <c r="BK271" s="139">
        <f>ROUND(I271*H271,2)</f>
        <v>0</v>
      </c>
      <c r="BL271" s="17" t="s">
        <v>238</v>
      </c>
      <c r="BM271" s="138" t="s">
        <v>479</v>
      </c>
    </row>
    <row r="272" spans="2:51" s="12" customFormat="1" ht="12">
      <c r="B272" s="144"/>
      <c r="D272" s="145" t="s">
        <v>143</v>
      </c>
      <c r="F272" s="147" t="s">
        <v>480</v>
      </c>
      <c r="H272" s="257">
        <v>29.72</v>
      </c>
      <c r="I272" s="148"/>
      <c r="L272" s="144"/>
      <c r="M272" s="149"/>
      <c r="T272" s="150"/>
      <c r="AT272" s="146" t="s">
        <v>143</v>
      </c>
      <c r="AU272" s="146" t="s">
        <v>79</v>
      </c>
      <c r="AV272" s="12" t="s">
        <v>79</v>
      </c>
      <c r="AW272" s="12" t="s">
        <v>4</v>
      </c>
      <c r="AX272" s="12" t="s">
        <v>15</v>
      </c>
      <c r="AY272" s="146" t="s">
        <v>132</v>
      </c>
    </row>
    <row r="273" spans="2:65" s="1" customFormat="1" ht="33" customHeight="1">
      <c r="B273" s="127"/>
      <c r="C273" s="128" t="s">
        <v>481</v>
      </c>
      <c r="D273" s="128" t="s">
        <v>134</v>
      </c>
      <c r="E273" s="129" t="s">
        <v>482</v>
      </c>
      <c r="F273" s="130" t="s">
        <v>483</v>
      </c>
      <c r="G273" s="131" t="s">
        <v>137</v>
      </c>
      <c r="H273" s="256">
        <v>25.5</v>
      </c>
      <c r="I273" s="132"/>
      <c r="J273" s="133">
        <f>ROUND(I273*H273,2)</f>
        <v>0</v>
      </c>
      <c r="K273" s="130" t="s">
        <v>138</v>
      </c>
      <c r="L273" s="32"/>
      <c r="M273" s="134" t="s">
        <v>3</v>
      </c>
      <c r="N273" s="135" t="s">
        <v>42</v>
      </c>
      <c r="P273" s="136">
        <f>O273*H273</f>
        <v>0</v>
      </c>
      <c r="Q273" s="136">
        <v>0</v>
      </c>
      <c r="R273" s="136">
        <f>Q273*H273</f>
        <v>0</v>
      </c>
      <c r="S273" s="136">
        <v>0</v>
      </c>
      <c r="T273" s="137">
        <f>S273*H273</f>
        <v>0</v>
      </c>
      <c r="AR273" s="138" t="s">
        <v>238</v>
      </c>
      <c r="AT273" s="138" t="s">
        <v>134</v>
      </c>
      <c r="AU273" s="138" t="s">
        <v>79</v>
      </c>
      <c r="AY273" s="17" t="s">
        <v>132</v>
      </c>
      <c r="BE273" s="139">
        <f>IF(N273="základní",J273,0)</f>
        <v>0</v>
      </c>
      <c r="BF273" s="139">
        <f>IF(N273="snížená",J273,0)</f>
        <v>0</v>
      </c>
      <c r="BG273" s="139">
        <f>IF(N273="zákl. přenesená",J273,0)</f>
        <v>0</v>
      </c>
      <c r="BH273" s="139">
        <f>IF(N273="sníž. přenesená",J273,0)</f>
        <v>0</v>
      </c>
      <c r="BI273" s="139">
        <f>IF(N273="nulová",J273,0)</f>
        <v>0</v>
      </c>
      <c r="BJ273" s="17" t="s">
        <v>15</v>
      </c>
      <c r="BK273" s="139">
        <f>ROUND(I273*H273,2)</f>
        <v>0</v>
      </c>
      <c r="BL273" s="17" t="s">
        <v>238</v>
      </c>
      <c r="BM273" s="138" t="s">
        <v>484</v>
      </c>
    </row>
    <row r="274" spans="2:47" s="1" customFormat="1" ht="12">
      <c r="B274" s="32"/>
      <c r="D274" s="140" t="s">
        <v>141</v>
      </c>
      <c r="F274" s="141" t="s">
        <v>485</v>
      </c>
      <c r="I274" s="142"/>
      <c r="L274" s="32"/>
      <c r="M274" s="143"/>
      <c r="T274" s="53"/>
      <c r="AT274" s="17" t="s">
        <v>141</v>
      </c>
      <c r="AU274" s="17" t="s">
        <v>79</v>
      </c>
    </row>
    <row r="275" spans="2:65" s="1" customFormat="1" ht="16.5" customHeight="1">
      <c r="B275" s="127"/>
      <c r="C275" s="163" t="s">
        <v>486</v>
      </c>
      <c r="D275" s="163" t="s">
        <v>221</v>
      </c>
      <c r="E275" s="164" t="s">
        <v>487</v>
      </c>
      <c r="F275" s="165" t="s">
        <v>488</v>
      </c>
      <c r="G275" s="166" t="s">
        <v>137</v>
      </c>
      <c r="H275" s="259">
        <v>29.453</v>
      </c>
      <c r="I275" s="167"/>
      <c r="J275" s="168">
        <f>ROUND(I275*H275,2)</f>
        <v>0</v>
      </c>
      <c r="K275" s="165" t="s">
        <v>3</v>
      </c>
      <c r="L275" s="169"/>
      <c r="M275" s="170" t="s">
        <v>3</v>
      </c>
      <c r="N275" s="171" t="s">
        <v>42</v>
      </c>
      <c r="P275" s="136">
        <f>O275*H275</f>
        <v>0</v>
      </c>
      <c r="Q275" s="136">
        <v>0.00012</v>
      </c>
      <c r="R275" s="136">
        <f>Q275*H275</f>
        <v>0.00353436</v>
      </c>
      <c r="S275" s="136">
        <v>0</v>
      </c>
      <c r="T275" s="137">
        <f>S275*H275</f>
        <v>0</v>
      </c>
      <c r="AR275" s="138" t="s">
        <v>331</v>
      </c>
      <c r="AT275" s="138" t="s">
        <v>221</v>
      </c>
      <c r="AU275" s="138" t="s">
        <v>79</v>
      </c>
      <c r="AY275" s="17" t="s">
        <v>132</v>
      </c>
      <c r="BE275" s="139">
        <f>IF(N275="základní",J275,0)</f>
        <v>0</v>
      </c>
      <c r="BF275" s="139">
        <f>IF(N275="snížená",J275,0)</f>
        <v>0</v>
      </c>
      <c r="BG275" s="139">
        <f>IF(N275="zákl. přenesená",J275,0)</f>
        <v>0</v>
      </c>
      <c r="BH275" s="139">
        <f>IF(N275="sníž. přenesená",J275,0)</f>
        <v>0</v>
      </c>
      <c r="BI275" s="139">
        <f>IF(N275="nulová",J275,0)</f>
        <v>0</v>
      </c>
      <c r="BJ275" s="17" t="s">
        <v>15</v>
      </c>
      <c r="BK275" s="139">
        <f>ROUND(I275*H275,2)</f>
        <v>0</v>
      </c>
      <c r="BL275" s="17" t="s">
        <v>238</v>
      </c>
      <c r="BM275" s="138" t="s">
        <v>489</v>
      </c>
    </row>
    <row r="276" spans="2:51" s="12" customFormat="1" ht="12">
      <c r="B276" s="144"/>
      <c r="D276" s="145" t="s">
        <v>143</v>
      </c>
      <c r="F276" s="147" t="s">
        <v>490</v>
      </c>
      <c r="H276" s="257">
        <v>29.453</v>
      </c>
      <c r="I276" s="148"/>
      <c r="L276" s="144"/>
      <c r="M276" s="149"/>
      <c r="T276" s="150"/>
      <c r="AT276" s="146" t="s">
        <v>143</v>
      </c>
      <c r="AU276" s="146" t="s">
        <v>79</v>
      </c>
      <c r="AV276" s="12" t="s">
        <v>79</v>
      </c>
      <c r="AW276" s="12" t="s">
        <v>4</v>
      </c>
      <c r="AX276" s="12" t="s">
        <v>15</v>
      </c>
      <c r="AY276" s="146" t="s">
        <v>132</v>
      </c>
    </row>
    <row r="277" spans="2:65" s="1" customFormat="1" ht="44.25" customHeight="1">
      <c r="B277" s="127"/>
      <c r="C277" s="128" t="s">
        <v>390</v>
      </c>
      <c r="D277" s="128" t="s">
        <v>134</v>
      </c>
      <c r="E277" s="129" t="s">
        <v>491</v>
      </c>
      <c r="F277" s="130" t="s">
        <v>492</v>
      </c>
      <c r="G277" s="131" t="s">
        <v>193</v>
      </c>
      <c r="H277" s="256">
        <v>0.08</v>
      </c>
      <c r="I277" s="132"/>
      <c r="J277" s="133">
        <f>ROUND(I277*H277,2)</f>
        <v>0</v>
      </c>
      <c r="K277" s="130" t="s">
        <v>138</v>
      </c>
      <c r="L277" s="32"/>
      <c r="M277" s="134" t="s">
        <v>3</v>
      </c>
      <c r="N277" s="135" t="s">
        <v>42</v>
      </c>
      <c r="P277" s="136">
        <f>O277*H277</f>
        <v>0</v>
      </c>
      <c r="Q277" s="136">
        <v>0</v>
      </c>
      <c r="R277" s="136">
        <f>Q277*H277</f>
        <v>0</v>
      </c>
      <c r="S277" s="136">
        <v>0</v>
      </c>
      <c r="T277" s="137">
        <f>S277*H277</f>
        <v>0</v>
      </c>
      <c r="AR277" s="138" t="s">
        <v>238</v>
      </c>
      <c r="AT277" s="138" t="s">
        <v>134</v>
      </c>
      <c r="AU277" s="138" t="s">
        <v>79</v>
      </c>
      <c r="AY277" s="17" t="s">
        <v>132</v>
      </c>
      <c r="BE277" s="139">
        <f>IF(N277="základní",J277,0)</f>
        <v>0</v>
      </c>
      <c r="BF277" s="139">
        <f>IF(N277="snížená",J277,0)</f>
        <v>0</v>
      </c>
      <c r="BG277" s="139">
        <f>IF(N277="zákl. přenesená",J277,0)</f>
        <v>0</v>
      </c>
      <c r="BH277" s="139">
        <f>IF(N277="sníž. přenesená",J277,0)</f>
        <v>0</v>
      </c>
      <c r="BI277" s="139">
        <f>IF(N277="nulová",J277,0)</f>
        <v>0</v>
      </c>
      <c r="BJ277" s="17" t="s">
        <v>15</v>
      </c>
      <c r="BK277" s="139">
        <f>ROUND(I277*H277,2)</f>
        <v>0</v>
      </c>
      <c r="BL277" s="17" t="s">
        <v>238</v>
      </c>
      <c r="BM277" s="138" t="s">
        <v>493</v>
      </c>
    </row>
    <row r="278" spans="2:47" s="1" customFormat="1" ht="12">
      <c r="B278" s="32"/>
      <c r="D278" s="140" t="s">
        <v>141</v>
      </c>
      <c r="F278" s="141" t="s">
        <v>494</v>
      </c>
      <c r="I278" s="142"/>
      <c r="L278" s="32"/>
      <c r="M278" s="143"/>
      <c r="T278" s="53"/>
      <c r="AT278" s="17" t="s">
        <v>141</v>
      </c>
      <c r="AU278" s="17" t="s">
        <v>79</v>
      </c>
    </row>
    <row r="279" spans="2:63" s="11" customFormat="1" ht="22.75" customHeight="1">
      <c r="B279" s="115"/>
      <c r="D279" s="116" t="s">
        <v>70</v>
      </c>
      <c r="E279" s="125" t="s">
        <v>495</v>
      </c>
      <c r="F279" s="125" t="s">
        <v>496</v>
      </c>
      <c r="I279" s="118"/>
      <c r="J279" s="126">
        <f>BK279</f>
        <v>0</v>
      </c>
      <c r="L279" s="115"/>
      <c r="M279" s="120"/>
      <c r="P279" s="121">
        <f>SUM(P280:P282)</f>
        <v>0</v>
      </c>
      <c r="R279" s="121">
        <f>SUM(R280:R282)</f>
        <v>0</v>
      </c>
      <c r="T279" s="122">
        <f>SUM(T280:T282)</f>
        <v>0</v>
      </c>
      <c r="AR279" s="116" t="s">
        <v>79</v>
      </c>
      <c r="AT279" s="123" t="s">
        <v>70</v>
      </c>
      <c r="AU279" s="123" t="s">
        <v>15</v>
      </c>
      <c r="AY279" s="116" t="s">
        <v>132</v>
      </c>
      <c r="BK279" s="124">
        <f>SUM(BK280:BK282)</f>
        <v>0</v>
      </c>
    </row>
    <row r="280" spans="2:65" s="1" customFormat="1" ht="16.5" customHeight="1">
      <c r="B280" s="127"/>
      <c r="C280" s="128" t="s">
        <v>497</v>
      </c>
      <c r="D280" s="128" t="s">
        <v>134</v>
      </c>
      <c r="E280" s="129" t="s">
        <v>498</v>
      </c>
      <c r="F280" s="130" t="s">
        <v>499</v>
      </c>
      <c r="G280" s="131" t="s">
        <v>137</v>
      </c>
      <c r="H280" s="256">
        <v>25.5</v>
      </c>
      <c r="I280" s="132"/>
      <c r="J280" s="133">
        <f>ROUND(I280*H280,2)</f>
        <v>0</v>
      </c>
      <c r="K280" s="130" t="s">
        <v>3</v>
      </c>
      <c r="L280" s="32"/>
      <c r="M280" s="134" t="s">
        <v>3</v>
      </c>
      <c r="N280" s="135" t="s">
        <v>42</v>
      </c>
      <c r="P280" s="136">
        <f>O280*H280</f>
        <v>0</v>
      </c>
      <c r="Q280" s="136">
        <v>0</v>
      </c>
      <c r="R280" s="136">
        <f>Q280*H280</f>
        <v>0</v>
      </c>
      <c r="S280" s="136">
        <v>0</v>
      </c>
      <c r="T280" s="137">
        <f>S280*H280</f>
        <v>0</v>
      </c>
      <c r="AR280" s="138" t="s">
        <v>238</v>
      </c>
      <c r="AT280" s="138" t="s">
        <v>134</v>
      </c>
      <c r="AU280" s="138" t="s">
        <v>79</v>
      </c>
      <c r="AY280" s="17" t="s">
        <v>132</v>
      </c>
      <c r="BE280" s="139">
        <f>IF(N280="základní",J280,0)</f>
        <v>0</v>
      </c>
      <c r="BF280" s="139">
        <f>IF(N280="snížená",J280,0)</f>
        <v>0</v>
      </c>
      <c r="BG280" s="139">
        <f>IF(N280="zákl. přenesená",J280,0)</f>
        <v>0</v>
      </c>
      <c r="BH280" s="139">
        <f>IF(N280="sníž. přenesená",J280,0)</f>
        <v>0</v>
      </c>
      <c r="BI280" s="139">
        <f>IF(N280="nulová",J280,0)</f>
        <v>0</v>
      </c>
      <c r="BJ280" s="17" t="s">
        <v>15</v>
      </c>
      <c r="BK280" s="139">
        <f>ROUND(I280*H280,2)</f>
        <v>0</v>
      </c>
      <c r="BL280" s="17" t="s">
        <v>238</v>
      </c>
      <c r="BM280" s="138" t="s">
        <v>500</v>
      </c>
    </row>
    <row r="281" spans="2:65" s="1" customFormat="1" ht="44.25" customHeight="1">
      <c r="B281" s="127"/>
      <c r="C281" s="128" t="s">
        <v>501</v>
      </c>
      <c r="D281" s="128" t="s">
        <v>134</v>
      </c>
      <c r="E281" s="129" t="s">
        <v>502</v>
      </c>
      <c r="F281" s="130" t="s">
        <v>503</v>
      </c>
      <c r="G281" s="131" t="s">
        <v>504</v>
      </c>
      <c r="H281" s="260"/>
      <c r="I281" s="132"/>
      <c r="J281" s="133">
        <f>ROUND(I281*H281,2)</f>
        <v>0</v>
      </c>
      <c r="K281" s="130" t="s">
        <v>138</v>
      </c>
      <c r="L281" s="32"/>
      <c r="M281" s="134" t="s">
        <v>3</v>
      </c>
      <c r="N281" s="135" t="s">
        <v>42</v>
      </c>
      <c r="P281" s="136">
        <f>O281*H281</f>
        <v>0</v>
      </c>
      <c r="Q281" s="136">
        <v>0</v>
      </c>
      <c r="R281" s="136">
        <f>Q281*H281</f>
        <v>0</v>
      </c>
      <c r="S281" s="136">
        <v>0</v>
      </c>
      <c r="T281" s="137">
        <f>S281*H281</f>
        <v>0</v>
      </c>
      <c r="AR281" s="138" t="s">
        <v>238</v>
      </c>
      <c r="AT281" s="138" t="s">
        <v>134</v>
      </c>
      <c r="AU281" s="138" t="s">
        <v>79</v>
      </c>
      <c r="AY281" s="17" t="s">
        <v>132</v>
      </c>
      <c r="BE281" s="139">
        <f>IF(N281="základní",J281,0)</f>
        <v>0</v>
      </c>
      <c r="BF281" s="139">
        <f>IF(N281="snížená",J281,0)</f>
        <v>0</v>
      </c>
      <c r="BG281" s="139">
        <f>IF(N281="zákl. přenesená",J281,0)</f>
        <v>0</v>
      </c>
      <c r="BH281" s="139">
        <f>IF(N281="sníž. přenesená",J281,0)</f>
        <v>0</v>
      </c>
      <c r="BI281" s="139">
        <f>IF(N281="nulová",J281,0)</f>
        <v>0</v>
      </c>
      <c r="BJ281" s="17" t="s">
        <v>15</v>
      </c>
      <c r="BK281" s="139">
        <f>ROUND(I281*H281,2)</f>
        <v>0</v>
      </c>
      <c r="BL281" s="17" t="s">
        <v>238</v>
      </c>
      <c r="BM281" s="138" t="s">
        <v>505</v>
      </c>
    </row>
    <row r="282" spans="2:47" s="1" customFormat="1" ht="12">
      <c r="B282" s="32"/>
      <c r="D282" s="140" t="s">
        <v>141</v>
      </c>
      <c r="F282" s="141" t="s">
        <v>506</v>
      </c>
      <c r="I282" s="142"/>
      <c r="L282" s="32"/>
      <c r="M282" s="143"/>
      <c r="T282" s="53"/>
      <c r="AT282" s="17" t="s">
        <v>141</v>
      </c>
      <c r="AU282" s="17" t="s">
        <v>79</v>
      </c>
    </row>
    <row r="283" spans="2:63" s="11" customFormat="1" ht="22.75" customHeight="1">
      <c r="B283" s="115"/>
      <c r="D283" s="116" t="s">
        <v>70</v>
      </c>
      <c r="E283" s="125" t="s">
        <v>507</v>
      </c>
      <c r="F283" s="125" t="s">
        <v>508</v>
      </c>
      <c r="I283" s="118"/>
      <c r="J283" s="126">
        <f>BK283</f>
        <v>0</v>
      </c>
      <c r="L283" s="115"/>
      <c r="M283" s="120"/>
      <c r="P283" s="121">
        <f>SUM(P284:P291)</f>
        <v>0</v>
      </c>
      <c r="R283" s="121">
        <f>SUM(R284:R291)</f>
        <v>0</v>
      </c>
      <c r="T283" s="122">
        <f>SUM(T284:T291)</f>
        <v>0</v>
      </c>
      <c r="AR283" s="116" t="s">
        <v>79</v>
      </c>
      <c r="AT283" s="123" t="s">
        <v>70</v>
      </c>
      <c r="AU283" s="123" t="s">
        <v>15</v>
      </c>
      <c r="AY283" s="116" t="s">
        <v>132</v>
      </c>
      <c r="BK283" s="124">
        <f>SUM(BK284:BK291)</f>
        <v>0</v>
      </c>
    </row>
    <row r="284" spans="2:65" s="1" customFormat="1" ht="24.15" customHeight="1">
      <c r="B284" s="127"/>
      <c r="C284" s="128" t="s">
        <v>509</v>
      </c>
      <c r="D284" s="128" t="s">
        <v>134</v>
      </c>
      <c r="E284" s="129" t="s">
        <v>510</v>
      </c>
      <c r="F284" s="130" t="s">
        <v>511</v>
      </c>
      <c r="G284" s="131" t="s">
        <v>147</v>
      </c>
      <c r="H284" s="256">
        <v>10.7</v>
      </c>
      <c r="I284" s="132"/>
      <c r="J284" s="133">
        <f aca="true" t="shared" si="0" ref="J284:J290">ROUND(I284*H284,2)</f>
        <v>0</v>
      </c>
      <c r="K284" s="130" t="s">
        <v>3</v>
      </c>
      <c r="L284" s="32"/>
      <c r="M284" s="134" t="s">
        <v>3</v>
      </c>
      <c r="N284" s="135" t="s">
        <v>42</v>
      </c>
      <c r="P284" s="136">
        <f aca="true" t="shared" si="1" ref="P284:P290">O284*H284</f>
        <v>0</v>
      </c>
      <c r="Q284" s="136">
        <v>0</v>
      </c>
      <c r="R284" s="136">
        <f aca="true" t="shared" si="2" ref="R284:R290">Q284*H284</f>
        <v>0</v>
      </c>
      <c r="S284" s="136">
        <v>0</v>
      </c>
      <c r="T284" s="137">
        <f aca="true" t="shared" si="3" ref="T284:T290">S284*H284</f>
        <v>0</v>
      </c>
      <c r="AR284" s="138" t="s">
        <v>238</v>
      </c>
      <c r="AT284" s="138" t="s">
        <v>134</v>
      </c>
      <c r="AU284" s="138" t="s">
        <v>79</v>
      </c>
      <c r="AY284" s="17" t="s">
        <v>132</v>
      </c>
      <c r="BE284" s="139">
        <f aca="true" t="shared" si="4" ref="BE284:BE290">IF(N284="základní",J284,0)</f>
        <v>0</v>
      </c>
      <c r="BF284" s="139">
        <f aca="true" t="shared" si="5" ref="BF284:BF290">IF(N284="snížená",J284,0)</f>
        <v>0</v>
      </c>
      <c r="BG284" s="139">
        <f aca="true" t="shared" si="6" ref="BG284:BG290">IF(N284="zákl. přenesená",J284,0)</f>
        <v>0</v>
      </c>
      <c r="BH284" s="139">
        <f aca="true" t="shared" si="7" ref="BH284:BH290">IF(N284="sníž. přenesená",J284,0)</f>
        <v>0</v>
      </c>
      <c r="BI284" s="139">
        <f aca="true" t="shared" si="8" ref="BI284:BI290">IF(N284="nulová",J284,0)</f>
        <v>0</v>
      </c>
      <c r="BJ284" s="17" t="s">
        <v>15</v>
      </c>
      <c r="BK284" s="139">
        <f aca="true" t="shared" si="9" ref="BK284:BK290">ROUND(I284*H284,2)</f>
        <v>0</v>
      </c>
      <c r="BL284" s="17" t="s">
        <v>238</v>
      </c>
      <c r="BM284" s="138" t="s">
        <v>512</v>
      </c>
    </row>
    <row r="285" spans="2:65" s="1" customFormat="1" ht="24.15" customHeight="1">
      <c r="B285" s="127"/>
      <c r="C285" s="128" t="s">
        <v>513</v>
      </c>
      <c r="D285" s="128" t="s">
        <v>134</v>
      </c>
      <c r="E285" s="129" t="s">
        <v>514</v>
      </c>
      <c r="F285" s="130" t="s">
        <v>515</v>
      </c>
      <c r="G285" s="131" t="s">
        <v>147</v>
      </c>
      <c r="H285" s="256">
        <v>2.4</v>
      </c>
      <c r="I285" s="132"/>
      <c r="J285" s="133">
        <f t="shared" si="0"/>
        <v>0</v>
      </c>
      <c r="K285" s="130" t="s">
        <v>3</v>
      </c>
      <c r="L285" s="32"/>
      <c r="M285" s="134" t="s">
        <v>3</v>
      </c>
      <c r="N285" s="135" t="s">
        <v>42</v>
      </c>
      <c r="P285" s="136">
        <f t="shared" si="1"/>
        <v>0</v>
      </c>
      <c r="Q285" s="136">
        <v>0</v>
      </c>
      <c r="R285" s="136">
        <f t="shared" si="2"/>
        <v>0</v>
      </c>
      <c r="S285" s="136">
        <v>0</v>
      </c>
      <c r="T285" s="137">
        <f t="shared" si="3"/>
        <v>0</v>
      </c>
      <c r="AR285" s="138" t="s">
        <v>238</v>
      </c>
      <c r="AT285" s="138" t="s">
        <v>134</v>
      </c>
      <c r="AU285" s="138" t="s">
        <v>79</v>
      </c>
      <c r="AY285" s="17" t="s">
        <v>132</v>
      </c>
      <c r="BE285" s="139">
        <f t="shared" si="4"/>
        <v>0</v>
      </c>
      <c r="BF285" s="139">
        <f t="shared" si="5"/>
        <v>0</v>
      </c>
      <c r="BG285" s="139">
        <f t="shared" si="6"/>
        <v>0</v>
      </c>
      <c r="BH285" s="139">
        <f t="shared" si="7"/>
        <v>0</v>
      </c>
      <c r="BI285" s="139">
        <f t="shared" si="8"/>
        <v>0</v>
      </c>
      <c r="BJ285" s="17" t="s">
        <v>15</v>
      </c>
      <c r="BK285" s="139">
        <f t="shared" si="9"/>
        <v>0</v>
      </c>
      <c r="BL285" s="17" t="s">
        <v>238</v>
      </c>
      <c r="BM285" s="138" t="s">
        <v>516</v>
      </c>
    </row>
    <row r="286" spans="2:65" s="1" customFormat="1" ht="24.15" customHeight="1">
      <c r="B286" s="127"/>
      <c r="C286" s="128" t="s">
        <v>517</v>
      </c>
      <c r="D286" s="128" t="s">
        <v>134</v>
      </c>
      <c r="E286" s="129" t="s">
        <v>518</v>
      </c>
      <c r="F286" s="130" t="s">
        <v>519</v>
      </c>
      <c r="G286" s="131" t="s">
        <v>147</v>
      </c>
      <c r="H286" s="256">
        <v>10.8</v>
      </c>
      <c r="I286" s="132"/>
      <c r="J286" s="133">
        <f t="shared" si="0"/>
        <v>0</v>
      </c>
      <c r="K286" s="130" t="s">
        <v>3</v>
      </c>
      <c r="L286" s="32"/>
      <c r="M286" s="134" t="s">
        <v>3</v>
      </c>
      <c r="N286" s="135" t="s">
        <v>42</v>
      </c>
      <c r="P286" s="136">
        <f t="shared" si="1"/>
        <v>0</v>
      </c>
      <c r="Q286" s="136">
        <v>0</v>
      </c>
      <c r="R286" s="136">
        <f t="shared" si="2"/>
        <v>0</v>
      </c>
      <c r="S286" s="136">
        <v>0</v>
      </c>
      <c r="T286" s="137">
        <f t="shared" si="3"/>
        <v>0</v>
      </c>
      <c r="AR286" s="138" t="s">
        <v>238</v>
      </c>
      <c r="AT286" s="138" t="s">
        <v>134</v>
      </c>
      <c r="AU286" s="138" t="s">
        <v>79</v>
      </c>
      <c r="AY286" s="17" t="s">
        <v>132</v>
      </c>
      <c r="BE286" s="139">
        <f t="shared" si="4"/>
        <v>0</v>
      </c>
      <c r="BF286" s="139">
        <f t="shared" si="5"/>
        <v>0</v>
      </c>
      <c r="BG286" s="139">
        <f t="shared" si="6"/>
        <v>0</v>
      </c>
      <c r="BH286" s="139">
        <f t="shared" si="7"/>
        <v>0</v>
      </c>
      <c r="BI286" s="139">
        <f t="shared" si="8"/>
        <v>0</v>
      </c>
      <c r="BJ286" s="17" t="s">
        <v>15</v>
      </c>
      <c r="BK286" s="139">
        <f t="shared" si="9"/>
        <v>0</v>
      </c>
      <c r="BL286" s="17" t="s">
        <v>238</v>
      </c>
      <c r="BM286" s="138" t="s">
        <v>520</v>
      </c>
    </row>
    <row r="287" spans="2:65" s="1" customFormat="1" ht="24.15" customHeight="1">
      <c r="B287" s="127"/>
      <c r="C287" s="128" t="s">
        <v>521</v>
      </c>
      <c r="D287" s="128" t="s">
        <v>134</v>
      </c>
      <c r="E287" s="129" t="s">
        <v>522</v>
      </c>
      <c r="F287" s="130" t="s">
        <v>523</v>
      </c>
      <c r="G287" s="131" t="s">
        <v>147</v>
      </c>
      <c r="H287" s="256">
        <v>2.4</v>
      </c>
      <c r="I287" s="132"/>
      <c r="J287" s="133">
        <f t="shared" si="0"/>
        <v>0</v>
      </c>
      <c r="K287" s="130" t="s">
        <v>3</v>
      </c>
      <c r="L287" s="32"/>
      <c r="M287" s="134" t="s">
        <v>3</v>
      </c>
      <c r="N287" s="135" t="s">
        <v>42</v>
      </c>
      <c r="P287" s="136">
        <f t="shared" si="1"/>
        <v>0</v>
      </c>
      <c r="Q287" s="136">
        <v>0</v>
      </c>
      <c r="R287" s="136">
        <f t="shared" si="2"/>
        <v>0</v>
      </c>
      <c r="S287" s="136">
        <v>0</v>
      </c>
      <c r="T287" s="137">
        <f t="shared" si="3"/>
        <v>0</v>
      </c>
      <c r="AR287" s="138" t="s">
        <v>238</v>
      </c>
      <c r="AT287" s="138" t="s">
        <v>134</v>
      </c>
      <c r="AU287" s="138" t="s">
        <v>79</v>
      </c>
      <c r="AY287" s="17" t="s">
        <v>132</v>
      </c>
      <c r="BE287" s="139">
        <f t="shared" si="4"/>
        <v>0</v>
      </c>
      <c r="BF287" s="139">
        <f t="shared" si="5"/>
        <v>0</v>
      </c>
      <c r="BG287" s="139">
        <f t="shared" si="6"/>
        <v>0</v>
      </c>
      <c r="BH287" s="139">
        <f t="shared" si="7"/>
        <v>0</v>
      </c>
      <c r="BI287" s="139">
        <f t="shared" si="8"/>
        <v>0</v>
      </c>
      <c r="BJ287" s="17" t="s">
        <v>15</v>
      </c>
      <c r="BK287" s="139">
        <f t="shared" si="9"/>
        <v>0</v>
      </c>
      <c r="BL287" s="17" t="s">
        <v>238</v>
      </c>
      <c r="BM287" s="138" t="s">
        <v>524</v>
      </c>
    </row>
    <row r="288" spans="2:65" s="1" customFormat="1" ht="24.15" customHeight="1">
      <c r="B288" s="127"/>
      <c r="C288" s="128" t="s">
        <v>525</v>
      </c>
      <c r="D288" s="128" t="s">
        <v>134</v>
      </c>
      <c r="E288" s="129" t="s">
        <v>526</v>
      </c>
      <c r="F288" s="130" t="s">
        <v>527</v>
      </c>
      <c r="G288" s="131" t="s">
        <v>147</v>
      </c>
      <c r="H288" s="256">
        <v>4.8</v>
      </c>
      <c r="I288" s="132"/>
      <c r="J288" s="133">
        <f t="shared" si="0"/>
        <v>0</v>
      </c>
      <c r="K288" s="130" t="s">
        <v>3</v>
      </c>
      <c r="L288" s="32"/>
      <c r="M288" s="134" t="s">
        <v>3</v>
      </c>
      <c r="N288" s="135" t="s">
        <v>42</v>
      </c>
      <c r="P288" s="136">
        <f t="shared" si="1"/>
        <v>0</v>
      </c>
      <c r="Q288" s="136">
        <v>0</v>
      </c>
      <c r="R288" s="136">
        <f t="shared" si="2"/>
        <v>0</v>
      </c>
      <c r="S288" s="136">
        <v>0</v>
      </c>
      <c r="T288" s="137">
        <f t="shared" si="3"/>
        <v>0</v>
      </c>
      <c r="AR288" s="138" t="s">
        <v>238</v>
      </c>
      <c r="AT288" s="138" t="s">
        <v>134</v>
      </c>
      <c r="AU288" s="138" t="s">
        <v>79</v>
      </c>
      <c r="AY288" s="17" t="s">
        <v>132</v>
      </c>
      <c r="BE288" s="139">
        <f t="shared" si="4"/>
        <v>0</v>
      </c>
      <c r="BF288" s="139">
        <f t="shared" si="5"/>
        <v>0</v>
      </c>
      <c r="BG288" s="139">
        <f t="shared" si="6"/>
        <v>0</v>
      </c>
      <c r="BH288" s="139">
        <f t="shared" si="7"/>
        <v>0</v>
      </c>
      <c r="BI288" s="139">
        <f t="shared" si="8"/>
        <v>0</v>
      </c>
      <c r="BJ288" s="17" t="s">
        <v>15</v>
      </c>
      <c r="BK288" s="139">
        <f t="shared" si="9"/>
        <v>0</v>
      </c>
      <c r="BL288" s="17" t="s">
        <v>238</v>
      </c>
      <c r="BM288" s="138" t="s">
        <v>528</v>
      </c>
    </row>
    <row r="289" spans="2:65" s="1" customFormat="1" ht="24.15" customHeight="1">
      <c r="B289" s="127"/>
      <c r="C289" s="128" t="s">
        <v>529</v>
      </c>
      <c r="D289" s="128" t="s">
        <v>134</v>
      </c>
      <c r="E289" s="129" t="s">
        <v>530</v>
      </c>
      <c r="F289" s="130" t="s">
        <v>531</v>
      </c>
      <c r="G289" s="131" t="s">
        <v>298</v>
      </c>
      <c r="H289" s="256">
        <v>2</v>
      </c>
      <c r="I289" s="132"/>
      <c r="J289" s="133">
        <f t="shared" si="0"/>
        <v>0</v>
      </c>
      <c r="K289" s="130" t="s">
        <v>3</v>
      </c>
      <c r="L289" s="32"/>
      <c r="M289" s="134" t="s">
        <v>3</v>
      </c>
      <c r="N289" s="135" t="s">
        <v>42</v>
      </c>
      <c r="P289" s="136">
        <f t="shared" si="1"/>
        <v>0</v>
      </c>
      <c r="Q289" s="136">
        <v>0</v>
      </c>
      <c r="R289" s="136">
        <f t="shared" si="2"/>
        <v>0</v>
      </c>
      <c r="S289" s="136">
        <v>0</v>
      </c>
      <c r="T289" s="137">
        <f t="shared" si="3"/>
        <v>0</v>
      </c>
      <c r="AR289" s="138" t="s">
        <v>238</v>
      </c>
      <c r="AT289" s="138" t="s">
        <v>134</v>
      </c>
      <c r="AU289" s="138" t="s">
        <v>79</v>
      </c>
      <c r="AY289" s="17" t="s">
        <v>132</v>
      </c>
      <c r="BE289" s="139">
        <f t="shared" si="4"/>
        <v>0</v>
      </c>
      <c r="BF289" s="139">
        <f t="shared" si="5"/>
        <v>0</v>
      </c>
      <c r="BG289" s="139">
        <f t="shared" si="6"/>
        <v>0</v>
      </c>
      <c r="BH289" s="139">
        <f t="shared" si="7"/>
        <v>0</v>
      </c>
      <c r="BI289" s="139">
        <f t="shared" si="8"/>
        <v>0</v>
      </c>
      <c r="BJ289" s="17" t="s">
        <v>15</v>
      </c>
      <c r="BK289" s="139">
        <f t="shared" si="9"/>
        <v>0</v>
      </c>
      <c r="BL289" s="17" t="s">
        <v>238</v>
      </c>
      <c r="BM289" s="138" t="s">
        <v>532</v>
      </c>
    </row>
    <row r="290" spans="2:65" s="1" customFormat="1" ht="44.25" customHeight="1">
      <c r="B290" s="127"/>
      <c r="C290" s="128" t="s">
        <v>533</v>
      </c>
      <c r="D290" s="128" t="s">
        <v>134</v>
      </c>
      <c r="E290" s="129" t="s">
        <v>534</v>
      </c>
      <c r="F290" s="130" t="s">
        <v>535</v>
      </c>
      <c r="G290" s="131" t="s">
        <v>504</v>
      </c>
      <c r="H290" s="260"/>
      <c r="I290" s="132"/>
      <c r="J290" s="133">
        <f t="shared" si="0"/>
        <v>0</v>
      </c>
      <c r="K290" s="130" t="s">
        <v>138</v>
      </c>
      <c r="L290" s="32"/>
      <c r="M290" s="134" t="s">
        <v>3</v>
      </c>
      <c r="N290" s="135" t="s">
        <v>42</v>
      </c>
      <c r="P290" s="136">
        <f t="shared" si="1"/>
        <v>0</v>
      </c>
      <c r="Q290" s="136">
        <v>0</v>
      </c>
      <c r="R290" s="136">
        <f t="shared" si="2"/>
        <v>0</v>
      </c>
      <c r="S290" s="136">
        <v>0</v>
      </c>
      <c r="T290" s="137">
        <f t="shared" si="3"/>
        <v>0</v>
      </c>
      <c r="AR290" s="138" t="s">
        <v>238</v>
      </c>
      <c r="AT290" s="138" t="s">
        <v>134</v>
      </c>
      <c r="AU290" s="138" t="s">
        <v>79</v>
      </c>
      <c r="AY290" s="17" t="s">
        <v>132</v>
      </c>
      <c r="BE290" s="139">
        <f t="shared" si="4"/>
        <v>0</v>
      </c>
      <c r="BF290" s="139">
        <f t="shared" si="5"/>
        <v>0</v>
      </c>
      <c r="BG290" s="139">
        <f t="shared" si="6"/>
        <v>0</v>
      </c>
      <c r="BH290" s="139">
        <f t="shared" si="7"/>
        <v>0</v>
      </c>
      <c r="BI290" s="139">
        <f t="shared" si="8"/>
        <v>0</v>
      </c>
      <c r="BJ290" s="17" t="s">
        <v>15</v>
      </c>
      <c r="BK290" s="139">
        <f t="shared" si="9"/>
        <v>0</v>
      </c>
      <c r="BL290" s="17" t="s">
        <v>238</v>
      </c>
      <c r="BM290" s="138" t="s">
        <v>536</v>
      </c>
    </row>
    <row r="291" spans="2:47" s="1" customFormat="1" ht="12">
      <c r="B291" s="32"/>
      <c r="D291" s="140" t="s">
        <v>141</v>
      </c>
      <c r="F291" s="141" t="s">
        <v>537</v>
      </c>
      <c r="I291" s="142"/>
      <c r="L291" s="32"/>
      <c r="M291" s="143"/>
      <c r="T291" s="53"/>
      <c r="AT291" s="17" t="s">
        <v>141</v>
      </c>
      <c r="AU291" s="17" t="s">
        <v>79</v>
      </c>
    </row>
    <row r="292" spans="2:63" s="11" customFormat="1" ht="22.75" customHeight="1">
      <c r="B292" s="115"/>
      <c r="D292" s="116" t="s">
        <v>70</v>
      </c>
      <c r="E292" s="125" t="s">
        <v>538</v>
      </c>
      <c r="F292" s="125" t="s">
        <v>539</v>
      </c>
      <c r="I292" s="118"/>
      <c r="J292" s="126">
        <f>BK292</f>
        <v>0</v>
      </c>
      <c r="L292" s="115"/>
      <c r="M292" s="120"/>
      <c r="P292" s="121">
        <f>SUM(P293:P296)</f>
        <v>0</v>
      </c>
      <c r="R292" s="121">
        <f>SUM(R293:R296)</f>
        <v>0</v>
      </c>
      <c r="T292" s="122">
        <f>SUM(T293:T296)</f>
        <v>0</v>
      </c>
      <c r="AR292" s="116" t="s">
        <v>79</v>
      </c>
      <c r="AT292" s="123" t="s">
        <v>70</v>
      </c>
      <c r="AU292" s="123" t="s">
        <v>15</v>
      </c>
      <c r="AY292" s="116" t="s">
        <v>132</v>
      </c>
      <c r="BK292" s="124">
        <f>SUM(BK293:BK296)</f>
        <v>0</v>
      </c>
    </row>
    <row r="293" spans="2:65" s="1" customFormat="1" ht="37.75" customHeight="1">
      <c r="B293" s="127"/>
      <c r="C293" s="128" t="s">
        <v>540</v>
      </c>
      <c r="D293" s="128" t="s">
        <v>134</v>
      </c>
      <c r="E293" s="129" t="s">
        <v>541</v>
      </c>
      <c r="F293" s="130" t="s">
        <v>542</v>
      </c>
      <c r="G293" s="131" t="s">
        <v>279</v>
      </c>
      <c r="H293" s="256">
        <v>1</v>
      </c>
      <c r="I293" s="132"/>
      <c r="J293" s="133">
        <f>ROUND(I293*H293,2)</f>
        <v>0</v>
      </c>
      <c r="K293" s="130" t="s">
        <v>3</v>
      </c>
      <c r="L293" s="32"/>
      <c r="M293" s="134" t="s">
        <v>3</v>
      </c>
      <c r="N293" s="135" t="s">
        <v>42</v>
      </c>
      <c r="P293" s="136">
        <f>O293*H293</f>
        <v>0</v>
      </c>
      <c r="Q293" s="136">
        <v>0</v>
      </c>
      <c r="R293" s="136">
        <f>Q293*H293</f>
        <v>0</v>
      </c>
      <c r="S293" s="136">
        <v>0</v>
      </c>
      <c r="T293" s="137">
        <f>S293*H293</f>
        <v>0</v>
      </c>
      <c r="AR293" s="138" t="s">
        <v>238</v>
      </c>
      <c r="AT293" s="138" t="s">
        <v>134</v>
      </c>
      <c r="AU293" s="138" t="s">
        <v>79</v>
      </c>
      <c r="AY293" s="17" t="s">
        <v>132</v>
      </c>
      <c r="BE293" s="139">
        <f>IF(N293="základní",J293,0)</f>
        <v>0</v>
      </c>
      <c r="BF293" s="139">
        <f>IF(N293="snížená",J293,0)</f>
        <v>0</v>
      </c>
      <c r="BG293" s="139">
        <f>IF(N293="zákl. přenesená",J293,0)</f>
        <v>0</v>
      </c>
      <c r="BH293" s="139">
        <f>IF(N293="sníž. přenesená",J293,0)</f>
        <v>0</v>
      </c>
      <c r="BI293" s="139">
        <f>IF(N293="nulová",J293,0)</f>
        <v>0</v>
      </c>
      <c r="BJ293" s="17" t="s">
        <v>15</v>
      </c>
      <c r="BK293" s="139">
        <f>ROUND(I293*H293,2)</f>
        <v>0</v>
      </c>
      <c r="BL293" s="17" t="s">
        <v>238</v>
      </c>
      <c r="BM293" s="138" t="s">
        <v>543</v>
      </c>
    </row>
    <row r="294" spans="2:65" s="1" customFormat="1" ht="24.15" customHeight="1">
      <c r="B294" s="127"/>
      <c r="C294" s="128" t="s">
        <v>544</v>
      </c>
      <c r="D294" s="128" t="s">
        <v>134</v>
      </c>
      <c r="E294" s="129" t="s">
        <v>545</v>
      </c>
      <c r="F294" s="130" t="s">
        <v>546</v>
      </c>
      <c r="G294" s="131" t="s">
        <v>298</v>
      </c>
      <c r="H294" s="256">
        <v>1</v>
      </c>
      <c r="I294" s="132"/>
      <c r="J294" s="133">
        <f>ROUND(I294*H294,2)</f>
        <v>0</v>
      </c>
      <c r="K294" s="130" t="s">
        <v>3</v>
      </c>
      <c r="L294" s="32"/>
      <c r="M294" s="134" t="s">
        <v>3</v>
      </c>
      <c r="N294" s="135" t="s">
        <v>42</v>
      </c>
      <c r="P294" s="136">
        <f>O294*H294</f>
        <v>0</v>
      </c>
      <c r="Q294" s="136">
        <v>0</v>
      </c>
      <c r="R294" s="136">
        <f>Q294*H294</f>
        <v>0</v>
      </c>
      <c r="S294" s="136">
        <v>0</v>
      </c>
      <c r="T294" s="137">
        <f>S294*H294</f>
        <v>0</v>
      </c>
      <c r="AR294" s="138" t="s">
        <v>238</v>
      </c>
      <c r="AT294" s="138" t="s">
        <v>134</v>
      </c>
      <c r="AU294" s="138" t="s">
        <v>79</v>
      </c>
      <c r="AY294" s="17" t="s">
        <v>132</v>
      </c>
      <c r="BE294" s="139">
        <f>IF(N294="základní",J294,0)</f>
        <v>0</v>
      </c>
      <c r="BF294" s="139">
        <f>IF(N294="snížená",J294,0)</f>
        <v>0</v>
      </c>
      <c r="BG294" s="139">
        <f>IF(N294="zákl. přenesená",J294,0)</f>
        <v>0</v>
      </c>
      <c r="BH294" s="139">
        <f>IF(N294="sníž. přenesená",J294,0)</f>
        <v>0</v>
      </c>
      <c r="BI294" s="139">
        <f>IF(N294="nulová",J294,0)</f>
        <v>0</v>
      </c>
      <c r="BJ294" s="17" t="s">
        <v>15</v>
      </c>
      <c r="BK294" s="139">
        <f>ROUND(I294*H294,2)</f>
        <v>0</v>
      </c>
      <c r="BL294" s="17" t="s">
        <v>238</v>
      </c>
      <c r="BM294" s="138" t="s">
        <v>547</v>
      </c>
    </row>
    <row r="295" spans="2:65" s="1" customFormat="1" ht="44.25" customHeight="1">
      <c r="B295" s="127"/>
      <c r="C295" s="128" t="s">
        <v>548</v>
      </c>
      <c r="D295" s="128" t="s">
        <v>134</v>
      </c>
      <c r="E295" s="129" t="s">
        <v>549</v>
      </c>
      <c r="F295" s="130" t="s">
        <v>550</v>
      </c>
      <c r="G295" s="131" t="s">
        <v>504</v>
      </c>
      <c r="H295" s="260"/>
      <c r="I295" s="132"/>
      <c r="J295" s="133">
        <f>ROUND(I295*H295,2)</f>
        <v>0</v>
      </c>
      <c r="K295" s="130" t="s">
        <v>138</v>
      </c>
      <c r="L295" s="32"/>
      <c r="M295" s="134" t="s">
        <v>3</v>
      </c>
      <c r="N295" s="135" t="s">
        <v>42</v>
      </c>
      <c r="P295" s="136">
        <f>O295*H295</f>
        <v>0</v>
      </c>
      <c r="Q295" s="136">
        <v>0</v>
      </c>
      <c r="R295" s="136">
        <f>Q295*H295</f>
        <v>0</v>
      </c>
      <c r="S295" s="136">
        <v>0</v>
      </c>
      <c r="T295" s="137">
        <f>S295*H295</f>
        <v>0</v>
      </c>
      <c r="AR295" s="138" t="s">
        <v>238</v>
      </c>
      <c r="AT295" s="138" t="s">
        <v>134</v>
      </c>
      <c r="AU295" s="138" t="s">
        <v>79</v>
      </c>
      <c r="AY295" s="17" t="s">
        <v>132</v>
      </c>
      <c r="BE295" s="139">
        <f>IF(N295="základní",J295,0)</f>
        <v>0</v>
      </c>
      <c r="BF295" s="139">
        <f>IF(N295="snížená",J295,0)</f>
        <v>0</v>
      </c>
      <c r="BG295" s="139">
        <f>IF(N295="zákl. přenesená",J295,0)</f>
        <v>0</v>
      </c>
      <c r="BH295" s="139">
        <f>IF(N295="sníž. přenesená",J295,0)</f>
        <v>0</v>
      </c>
      <c r="BI295" s="139">
        <f>IF(N295="nulová",J295,0)</f>
        <v>0</v>
      </c>
      <c r="BJ295" s="17" t="s">
        <v>15</v>
      </c>
      <c r="BK295" s="139">
        <f>ROUND(I295*H295,2)</f>
        <v>0</v>
      </c>
      <c r="BL295" s="17" t="s">
        <v>238</v>
      </c>
      <c r="BM295" s="138" t="s">
        <v>551</v>
      </c>
    </row>
    <row r="296" spans="2:47" s="1" customFormat="1" ht="12">
      <c r="B296" s="32"/>
      <c r="D296" s="140" t="s">
        <v>141</v>
      </c>
      <c r="F296" s="141" t="s">
        <v>552</v>
      </c>
      <c r="I296" s="142"/>
      <c r="L296" s="32"/>
      <c r="M296" s="143"/>
      <c r="T296" s="53"/>
      <c r="AT296" s="17" t="s">
        <v>141</v>
      </c>
      <c r="AU296" s="17" t="s">
        <v>79</v>
      </c>
    </row>
    <row r="297" spans="2:63" s="11" customFormat="1" ht="22.75" customHeight="1">
      <c r="B297" s="115"/>
      <c r="D297" s="116" t="s">
        <v>70</v>
      </c>
      <c r="E297" s="125" t="s">
        <v>553</v>
      </c>
      <c r="F297" s="125" t="s">
        <v>554</v>
      </c>
      <c r="I297" s="118"/>
      <c r="J297" s="126">
        <f>BK297</f>
        <v>0</v>
      </c>
      <c r="L297" s="115"/>
      <c r="M297" s="120"/>
      <c r="P297" s="121">
        <f>SUM(P298:P303)</f>
        <v>0</v>
      </c>
      <c r="R297" s="121">
        <f>SUM(R298:R303)</f>
        <v>0.054000000000000006</v>
      </c>
      <c r="T297" s="122">
        <f>SUM(T298:T303)</f>
        <v>0</v>
      </c>
      <c r="AR297" s="116" t="s">
        <v>79</v>
      </c>
      <c r="AT297" s="123" t="s">
        <v>70</v>
      </c>
      <c r="AU297" s="123" t="s">
        <v>15</v>
      </c>
      <c r="AY297" s="116" t="s">
        <v>132</v>
      </c>
      <c r="BK297" s="124">
        <f>SUM(BK298:BK303)</f>
        <v>0</v>
      </c>
    </row>
    <row r="298" spans="2:65" s="1" customFormat="1" ht="44.25" customHeight="1">
      <c r="B298" s="127"/>
      <c r="C298" s="128" t="s">
        <v>555</v>
      </c>
      <c r="D298" s="128" t="s">
        <v>134</v>
      </c>
      <c r="E298" s="129" t="s">
        <v>556</v>
      </c>
      <c r="F298" s="130" t="s">
        <v>557</v>
      </c>
      <c r="G298" s="131" t="s">
        <v>137</v>
      </c>
      <c r="H298" s="256">
        <v>50</v>
      </c>
      <c r="I298" s="132"/>
      <c r="J298" s="133">
        <f>ROUND(I298*H298,2)</f>
        <v>0</v>
      </c>
      <c r="K298" s="130" t="s">
        <v>138</v>
      </c>
      <c r="L298" s="32"/>
      <c r="M298" s="134" t="s">
        <v>3</v>
      </c>
      <c r="N298" s="135" t="s">
        <v>42</v>
      </c>
      <c r="P298" s="136">
        <f>O298*H298</f>
        <v>0</v>
      </c>
      <c r="Q298" s="136">
        <v>0.00036</v>
      </c>
      <c r="R298" s="136">
        <f>Q298*H298</f>
        <v>0.018000000000000002</v>
      </c>
      <c r="S298" s="136">
        <v>0</v>
      </c>
      <c r="T298" s="137">
        <f>S298*H298</f>
        <v>0</v>
      </c>
      <c r="AR298" s="138" t="s">
        <v>238</v>
      </c>
      <c r="AT298" s="138" t="s">
        <v>134</v>
      </c>
      <c r="AU298" s="138" t="s">
        <v>79</v>
      </c>
      <c r="AY298" s="17" t="s">
        <v>132</v>
      </c>
      <c r="BE298" s="139">
        <f>IF(N298="základní",J298,0)</f>
        <v>0</v>
      </c>
      <c r="BF298" s="139">
        <f>IF(N298="snížená",J298,0)</f>
        <v>0</v>
      </c>
      <c r="BG298" s="139">
        <f>IF(N298="zákl. přenesená",J298,0)</f>
        <v>0</v>
      </c>
      <c r="BH298" s="139">
        <f>IF(N298="sníž. přenesená",J298,0)</f>
        <v>0</v>
      </c>
      <c r="BI298" s="139">
        <f>IF(N298="nulová",J298,0)</f>
        <v>0</v>
      </c>
      <c r="BJ298" s="17" t="s">
        <v>15</v>
      </c>
      <c r="BK298" s="139">
        <f>ROUND(I298*H298,2)</f>
        <v>0</v>
      </c>
      <c r="BL298" s="17" t="s">
        <v>238</v>
      </c>
      <c r="BM298" s="138" t="s">
        <v>558</v>
      </c>
    </row>
    <row r="299" spans="2:47" s="1" customFormat="1" ht="12">
      <c r="B299" s="32"/>
      <c r="D299" s="140" t="s">
        <v>141</v>
      </c>
      <c r="F299" s="141" t="s">
        <v>559</v>
      </c>
      <c r="I299" s="142"/>
      <c r="L299" s="32"/>
      <c r="M299" s="143"/>
      <c r="T299" s="53"/>
      <c r="AT299" s="17" t="s">
        <v>141</v>
      </c>
      <c r="AU299" s="17" t="s">
        <v>79</v>
      </c>
    </row>
    <row r="300" spans="2:51" s="13" customFormat="1" ht="12">
      <c r="B300" s="151"/>
      <c r="D300" s="145" t="s">
        <v>143</v>
      </c>
      <c r="E300" s="152" t="s">
        <v>3</v>
      </c>
      <c r="F300" s="153" t="s">
        <v>560</v>
      </c>
      <c r="H300" s="152" t="s">
        <v>3</v>
      </c>
      <c r="I300" s="154"/>
      <c r="L300" s="151"/>
      <c r="M300" s="155"/>
      <c r="T300" s="156"/>
      <c r="AT300" s="152" t="s">
        <v>143</v>
      </c>
      <c r="AU300" s="152" t="s">
        <v>79</v>
      </c>
      <c r="AV300" s="13" t="s">
        <v>15</v>
      </c>
      <c r="AW300" s="13" t="s">
        <v>33</v>
      </c>
      <c r="AX300" s="13" t="s">
        <v>71</v>
      </c>
      <c r="AY300" s="152" t="s">
        <v>132</v>
      </c>
    </row>
    <row r="301" spans="2:51" s="12" customFormat="1" ht="12">
      <c r="B301" s="144"/>
      <c r="D301" s="145" t="s">
        <v>143</v>
      </c>
      <c r="E301" s="146" t="s">
        <v>3</v>
      </c>
      <c r="F301" s="147" t="s">
        <v>561</v>
      </c>
      <c r="H301" s="257">
        <v>50</v>
      </c>
      <c r="I301" s="148"/>
      <c r="L301" s="144"/>
      <c r="M301" s="149"/>
      <c r="T301" s="150"/>
      <c r="AT301" s="146" t="s">
        <v>143</v>
      </c>
      <c r="AU301" s="146" t="s">
        <v>79</v>
      </c>
      <c r="AV301" s="12" t="s">
        <v>79</v>
      </c>
      <c r="AW301" s="12" t="s">
        <v>33</v>
      </c>
      <c r="AX301" s="12" t="s">
        <v>15</v>
      </c>
      <c r="AY301" s="146" t="s">
        <v>132</v>
      </c>
    </row>
    <row r="302" spans="2:65" s="1" customFormat="1" ht="44.25" customHeight="1">
      <c r="B302" s="127"/>
      <c r="C302" s="128" t="s">
        <v>562</v>
      </c>
      <c r="D302" s="128" t="s">
        <v>134</v>
      </c>
      <c r="E302" s="129" t="s">
        <v>563</v>
      </c>
      <c r="F302" s="130" t="s">
        <v>564</v>
      </c>
      <c r="G302" s="131" t="s">
        <v>137</v>
      </c>
      <c r="H302" s="256">
        <v>50</v>
      </c>
      <c r="I302" s="132"/>
      <c r="J302" s="133">
        <f>ROUND(I302*H302,2)</f>
        <v>0</v>
      </c>
      <c r="K302" s="130" t="s">
        <v>138</v>
      </c>
      <c r="L302" s="32"/>
      <c r="M302" s="134" t="s">
        <v>3</v>
      </c>
      <c r="N302" s="135" t="s">
        <v>42</v>
      </c>
      <c r="P302" s="136">
        <f>O302*H302</f>
        <v>0</v>
      </c>
      <c r="Q302" s="136">
        <v>0.00072</v>
      </c>
      <c r="R302" s="136">
        <f>Q302*H302</f>
        <v>0.036000000000000004</v>
      </c>
      <c r="S302" s="136">
        <v>0</v>
      </c>
      <c r="T302" s="137">
        <f>S302*H302</f>
        <v>0</v>
      </c>
      <c r="AR302" s="138" t="s">
        <v>238</v>
      </c>
      <c r="AT302" s="138" t="s">
        <v>134</v>
      </c>
      <c r="AU302" s="138" t="s">
        <v>79</v>
      </c>
      <c r="AY302" s="17" t="s">
        <v>132</v>
      </c>
      <c r="BE302" s="139">
        <f>IF(N302="základní",J302,0)</f>
        <v>0</v>
      </c>
      <c r="BF302" s="139">
        <f>IF(N302="snížená",J302,0)</f>
        <v>0</v>
      </c>
      <c r="BG302" s="139">
        <f>IF(N302="zákl. přenesená",J302,0)</f>
        <v>0</v>
      </c>
      <c r="BH302" s="139">
        <f>IF(N302="sníž. přenesená",J302,0)</f>
        <v>0</v>
      </c>
      <c r="BI302" s="139">
        <f>IF(N302="nulová",J302,0)</f>
        <v>0</v>
      </c>
      <c r="BJ302" s="17" t="s">
        <v>15</v>
      </c>
      <c r="BK302" s="139">
        <f>ROUND(I302*H302,2)</f>
        <v>0</v>
      </c>
      <c r="BL302" s="17" t="s">
        <v>238</v>
      </c>
      <c r="BM302" s="138" t="s">
        <v>565</v>
      </c>
    </row>
    <row r="303" spans="2:47" s="1" customFormat="1" ht="12">
      <c r="B303" s="32"/>
      <c r="D303" s="140" t="s">
        <v>141</v>
      </c>
      <c r="F303" s="141" t="s">
        <v>566</v>
      </c>
      <c r="I303" s="142"/>
      <c r="L303" s="32"/>
      <c r="M303" s="143"/>
      <c r="T303" s="53"/>
      <c r="AT303" s="17" t="s">
        <v>141</v>
      </c>
      <c r="AU303" s="17" t="s">
        <v>79</v>
      </c>
    </row>
    <row r="304" spans="2:63" s="11" customFormat="1" ht="25.9" customHeight="1">
      <c r="B304" s="115"/>
      <c r="D304" s="116" t="s">
        <v>70</v>
      </c>
      <c r="E304" s="117" t="s">
        <v>221</v>
      </c>
      <c r="F304" s="117" t="s">
        <v>567</v>
      </c>
      <c r="I304" s="118"/>
      <c r="J304" s="119">
        <f>BK304</f>
        <v>0</v>
      </c>
      <c r="L304" s="115"/>
      <c r="M304" s="120"/>
      <c r="P304" s="121">
        <f>P305</f>
        <v>0</v>
      </c>
      <c r="R304" s="121">
        <f>R305</f>
        <v>0</v>
      </c>
      <c r="T304" s="122">
        <f>T305</f>
        <v>0</v>
      </c>
      <c r="AR304" s="116" t="s">
        <v>82</v>
      </c>
      <c r="AT304" s="123" t="s">
        <v>70</v>
      </c>
      <c r="AU304" s="123" t="s">
        <v>71</v>
      </c>
      <c r="AY304" s="116" t="s">
        <v>132</v>
      </c>
      <c r="BK304" s="124">
        <f>BK305</f>
        <v>0</v>
      </c>
    </row>
    <row r="305" spans="2:63" s="11" customFormat="1" ht="22.75" customHeight="1">
      <c r="B305" s="115"/>
      <c r="D305" s="116" t="s">
        <v>70</v>
      </c>
      <c r="E305" s="125" t="s">
        <v>568</v>
      </c>
      <c r="F305" s="125" t="s">
        <v>569</v>
      </c>
      <c r="I305" s="118"/>
      <c r="J305" s="126">
        <f>BK305</f>
        <v>0</v>
      </c>
      <c r="L305" s="115"/>
      <c r="M305" s="120"/>
      <c r="P305" s="121">
        <f>P306</f>
        <v>0</v>
      </c>
      <c r="R305" s="121">
        <f>R306</f>
        <v>0</v>
      </c>
      <c r="T305" s="122">
        <f>T306</f>
        <v>0</v>
      </c>
      <c r="AR305" s="116" t="s">
        <v>82</v>
      </c>
      <c r="AT305" s="123" t="s">
        <v>70</v>
      </c>
      <c r="AU305" s="123" t="s">
        <v>15</v>
      </c>
      <c r="AY305" s="116" t="s">
        <v>132</v>
      </c>
      <c r="BK305" s="124">
        <f>BK306</f>
        <v>0</v>
      </c>
    </row>
    <row r="306" spans="2:65" s="1" customFormat="1" ht="37.75" customHeight="1">
      <c r="B306" s="127"/>
      <c r="C306" s="128" t="s">
        <v>570</v>
      </c>
      <c r="D306" s="128" t="s">
        <v>134</v>
      </c>
      <c r="E306" s="129" t="s">
        <v>571</v>
      </c>
      <c r="F306" s="130" t="s">
        <v>572</v>
      </c>
      <c r="G306" s="131" t="s">
        <v>279</v>
      </c>
      <c r="H306" s="256">
        <v>1</v>
      </c>
      <c r="I306" s="132"/>
      <c r="J306" s="133">
        <f>ROUND(I306*H306,2)</f>
        <v>0</v>
      </c>
      <c r="K306" s="130" t="s">
        <v>3</v>
      </c>
      <c r="L306" s="32"/>
      <c r="M306" s="172" t="s">
        <v>3</v>
      </c>
      <c r="N306" s="173" t="s">
        <v>42</v>
      </c>
      <c r="O306" s="174"/>
      <c r="P306" s="175">
        <f>O306*H306</f>
        <v>0</v>
      </c>
      <c r="Q306" s="175">
        <v>0</v>
      </c>
      <c r="R306" s="175">
        <f>Q306*H306</f>
        <v>0</v>
      </c>
      <c r="S306" s="175">
        <v>0</v>
      </c>
      <c r="T306" s="176">
        <f>S306*H306</f>
        <v>0</v>
      </c>
      <c r="AR306" s="138" t="s">
        <v>501</v>
      </c>
      <c r="AT306" s="138" t="s">
        <v>134</v>
      </c>
      <c r="AU306" s="138" t="s">
        <v>79</v>
      </c>
      <c r="AY306" s="17" t="s">
        <v>132</v>
      </c>
      <c r="BE306" s="139">
        <f>IF(N306="základní",J306,0)</f>
        <v>0</v>
      </c>
      <c r="BF306" s="139">
        <f>IF(N306="snížená",J306,0)</f>
        <v>0</v>
      </c>
      <c r="BG306" s="139">
        <f>IF(N306="zákl. přenesená",J306,0)</f>
        <v>0</v>
      </c>
      <c r="BH306" s="139">
        <f>IF(N306="sníž. přenesená",J306,0)</f>
        <v>0</v>
      </c>
      <c r="BI306" s="139">
        <f>IF(N306="nulová",J306,0)</f>
        <v>0</v>
      </c>
      <c r="BJ306" s="17" t="s">
        <v>15</v>
      </c>
      <c r="BK306" s="139">
        <f>ROUND(I306*H306,2)</f>
        <v>0</v>
      </c>
      <c r="BL306" s="17" t="s">
        <v>501</v>
      </c>
      <c r="BM306" s="138" t="s">
        <v>573</v>
      </c>
    </row>
    <row r="307" spans="2:12" s="1" customFormat="1" ht="7" customHeight="1">
      <c r="B307" s="41"/>
      <c r="C307" s="42"/>
      <c r="D307" s="42"/>
      <c r="E307" s="42"/>
      <c r="F307" s="42"/>
      <c r="G307" s="42"/>
      <c r="H307" s="42"/>
      <c r="I307" s="42"/>
      <c r="J307" s="42"/>
      <c r="K307" s="42"/>
      <c r="L307" s="32"/>
    </row>
  </sheetData>
  <autoFilter ref="C100:K306"/>
  <mergeCells count="9">
    <mergeCell ref="E50:H50"/>
    <mergeCell ref="E91:H91"/>
    <mergeCell ref="E93:H93"/>
    <mergeCell ref="L2:V2"/>
    <mergeCell ref="E7:H7"/>
    <mergeCell ref="E9:H9"/>
    <mergeCell ref="E18:H18"/>
    <mergeCell ref="E27:H27"/>
    <mergeCell ref="E48:H48"/>
  </mergeCells>
  <hyperlinks>
    <hyperlink ref="F105" r:id="rId1" display="https://podminky.urs.cz/item/CS_URS_2023_02/113106123"/>
    <hyperlink ref="F108" r:id="rId2" display="https://podminky.urs.cz/item/CS_URS_2023_02/113204111"/>
    <hyperlink ref="F111" r:id="rId3" display="https://podminky.urs.cz/item/CS_URS_2023_02/122251101"/>
    <hyperlink ref="F115" r:id="rId4" display="https://podminky.urs.cz/item/CS_URS_2023_02/131251102"/>
    <hyperlink ref="F118" r:id="rId5" display="https://podminky.urs.cz/item/CS_URS_2023_02/162251102"/>
    <hyperlink ref="F122" r:id="rId6" display="https://podminky.urs.cz/item/CS_URS_2023_02/162751117"/>
    <hyperlink ref="F126" r:id="rId7" display="https://podminky.urs.cz/item/CS_URS_2023_02/162751119"/>
    <hyperlink ref="F129" r:id="rId8" display="https://podminky.urs.cz/item/CS_URS_2023_02/167151101"/>
    <hyperlink ref="F133" r:id="rId9" display="https://podminky.urs.cz/item/CS_URS_2023_02/171201231"/>
    <hyperlink ref="F136" r:id="rId10" display="https://podminky.urs.cz/item/CS_URS_2023_02/171251201"/>
    <hyperlink ref="F138" r:id="rId11" display="https://podminky.urs.cz/item/CS_URS_2023_02/174151101"/>
    <hyperlink ref="F148" r:id="rId12" display="https://podminky.urs.cz/item/CS_URS_2023_02/181351003"/>
    <hyperlink ref="F153" r:id="rId13" display="https://podminky.urs.cz/item/CS_URS_2023_02/181411131"/>
    <hyperlink ref="F158" r:id="rId14" display="https://podminky.urs.cz/item/CS_URS_2023_02/181951112"/>
    <hyperlink ref="F163" r:id="rId15" display="https://podminky.urs.cz/item/CS_URS_2023_02/271542211"/>
    <hyperlink ref="F166" r:id="rId16" display="https://podminky.urs.cz/item/CS_URS_2023_02/274313511"/>
    <hyperlink ref="F169" r:id="rId17" display="https://podminky.urs.cz/item/CS_URS_2023_02/274321411"/>
    <hyperlink ref="F174" r:id="rId18" display="https://podminky.urs.cz/item/CS_URS_2023_02/274351121"/>
    <hyperlink ref="F179" r:id="rId19" display="https://podminky.urs.cz/item/CS_URS_2023_02/274351122"/>
    <hyperlink ref="F182" r:id="rId20" display="https://podminky.urs.cz/item/CS_URS_2023_02/279113143"/>
    <hyperlink ref="F188" r:id="rId21" display="https://podminky.urs.cz/item/CS_URS_2023_02/279361821"/>
    <hyperlink ref="F224" r:id="rId22" display="https://podminky.urs.cz/item/CS_URS_2023_02/564750001"/>
    <hyperlink ref="F226" r:id="rId23" display="https://podminky.urs.cz/item/CS_URS_2023_02/596211110"/>
    <hyperlink ref="F236" r:id="rId24" display="https://podminky.urs.cz/item/CS_URS_2023_02/916331112"/>
    <hyperlink ref="F241" r:id="rId25" display="https://podminky.urs.cz/item/CS_URS_2023_02/949101111"/>
    <hyperlink ref="F245" r:id="rId26" display="https://podminky.urs.cz/item/CS_URS_2023_02/981011313"/>
    <hyperlink ref="F250" r:id="rId27" display="https://podminky.urs.cz/item/CS_URS_2023_02/981513114"/>
    <hyperlink ref="F255" r:id="rId28" display="https://podminky.urs.cz/item/CS_URS_2023_02/997013111"/>
    <hyperlink ref="F257" r:id="rId29" display="https://podminky.urs.cz/item/CS_URS_2023_02/997013501"/>
    <hyperlink ref="F259" r:id="rId30" display="https://podminky.urs.cz/item/CS_URS_2023_02/997013509"/>
    <hyperlink ref="F262" r:id="rId31" display="https://podminky.urs.cz/item/CS_URS_2023_02/997013631"/>
    <hyperlink ref="F265" r:id="rId32" display="https://podminky.urs.cz/item/CS_URS_2023_02/998014211"/>
    <hyperlink ref="F269" r:id="rId33" display="https://podminky.urs.cz/item/CS_URS_2023_02/712363411"/>
    <hyperlink ref="F274" r:id="rId34" display="https://podminky.urs.cz/item/CS_URS_2023_02/712391171"/>
    <hyperlink ref="F278" r:id="rId35" display="https://podminky.urs.cz/item/CS_URS_2023_02/998712101"/>
    <hyperlink ref="F282" r:id="rId36" display="https://podminky.urs.cz/item/CS_URS_2023_02/998762201"/>
    <hyperlink ref="F291" r:id="rId37" display="https://podminky.urs.cz/item/CS_URS_2023_02/998764201"/>
    <hyperlink ref="F296" r:id="rId38" display="https://podminky.urs.cz/item/CS_URS_2023_02/998767201"/>
    <hyperlink ref="F299" r:id="rId39" display="https://podminky.urs.cz/item/CS_URS_2023_02/783827125"/>
    <hyperlink ref="F303" r:id="rId40" display="https://podminky.urs.cz/item/CS_URS_2023_02/78382742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86"/>
  <sheetViews>
    <sheetView showGridLines="0" workbookViewId="0" topLeftCell="A38">
      <selection activeCell="H84" sqref="H84:H85"/>
    </sheetView>
  </sheetViews>
  <sheetFormatPr defaultColWidth="9.140625" defaultRowHeight="12"/>
  <cols>
    <col min="1" max="1" width="8.28125" style="0" customWidth="1"/>
    <col min="2" max="2" width="1.2851562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85" t="s">
        <v>6</v>
      </c>
      <c r="M2" s="286"/>
      <c r="N2" s="286"/>
      <c r="O2" s="286"/>
      <c r="P2" s="286"/>
      <c r="Q2" s="286"/>
      <c r="R2" s="286"/>
      <c r="S2" s="286"/>
      <c r="T2" s="286"/>
      <c r="U2" s="286"/>
      <c r="V2" s="286"/>
      <c r="AT2" s="17" t="s">
        <v>81</v>
      </c>
    </row>
    <row r="3" spans="2:46" ht="7" customHeight="1">
      <c r="B3" s="18"/>
      <c r="C3" s="19"/>
      <c r="D3" s="19"/>
      <c r="E3" s="19"/>
      <c r="F3" s="19"/>
      <c r="G3" s="19"/>
      <c r="H3" s="19"/>
      <c r="I3" s="19"/>
      <c r="J3" s="19"/>
      <c r="K3" s="19"/>
      <c r="L3" s="20"/>
      <c r="AT3" s="17" t="s">
        <v>79</v>
      </c>
    </row>
    <row r="4" spans="2:46" ht="25" customHeight="1">
      <c r="B4" s="20"/>
      <c r="D4" s="21" t="s">
        <v>88</v>
      </c>
      <c r="L4" s="20"/>
      <c r="M4" s="85" t="s">
        <v>11</v>
      </c>
      <c r="AT4" s="17" t="s">
        <v>4</v>
      </c>
    </row>
    <row r="5" spans="2:12" ht="7" customHeight="1">
      <c r="B5" s="20"/>
      <c r="L5" s="20"/>
    </row>
    <row r="6" spans="2:12" ht="12" customHeight="1">
      <c r="B6" s="20"/>
      <c r="D6" s="27" t="s">
        <v>17</v>
      </c>
      <c r="L6" s="20"/>
    </row>
    <row r="7" spans="2:12" ht="16.5" customHeight="1">
      <c r="B7" s="20"/>
      <c r="E7" s="300" t="str">
        <f>'Rekapitulace stavby'!K6</f>
        <v>Nemocnice K.Vary, řešení nového vstupu pavilonu N</v>
      </c>
      <c r="F7" s="301"/>
      <c r="G7" s="301"/>
      <c r="H7" s="301"/>
      <c r="L7" s="20"/>
    </row>
    <row r="8" spans="2:12" s="1" customFormat="1" ht="12" customHeight="1">
      <c r="B8" s="32"/>
      <c r="D8" s="27" t="s">
        <v>89</v>
      </c>
      <c r="L8" s="32"/>
    </row>
    <row r="9" spans="2:12" s="1" customFormat="1" ht="16.5" customHeight="1">
      <c r="B9" s="32"/>
      <c r="E9" s="277" t="s">
        <v>574</v>
      </c>
      <c r="F9" s="299"/>
      <c r="G9" s="299"/>
      <c r="H9" s="299"/>
      <c r="L9" s="32"/>
    </row>
    <row r="10" spans="2:12" s="1" customFormat="1" ht="12">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22</v>
      </c>
      <c r="I12" s="27" t="s">
        <v>23</v>
      </c>
      <c r="J12" s="49" t="str">
        <f>'Rekapitulace stavby'!AN8</f>
        <v>26. 9. 2023</v>
      </c>
      <c r="L12" s="32"/>
    </row>
    <row r="13" spans="2:12" s="1" customFormat="1" ht="10.75" customHeight="1">
      <c r="B13" s="32"/>
      <c r="L13" s="32"/>
    </row>
    <row r="14" spans="2:12" s="1" customFormat="1" ht="12" customHeight="1">
      <c r="B14" s="32"/>
      <c r="D14" s="27" t="s">
        <v>25</v>
      </c>
      <c r="I14" s="27" t="s">
        <v>26</v>
      </c>
      <c r="J14" s="25" t="s">
        <v>3</v>
      </c>
      <c r="L14" s="32"/>
    </row>
    <row r="15" spans="2:12" s="1" customFormat="1" ht="18" customHeight="1">
      <c r="B15" s="32"/>
      <c r="E15" s="25" t="s">
        <v>27</v>
      </c>
      <c r="I15" s="27" t="s">
        <v>28</v>
      </c>
      <c r="J15" s="25" t="s">
        <v>3</v>
      </c>
      <c r="L15" s="32"/>
    </row>
    <row r="16" spans="2:12" s="1" customFormat="1" ht="7"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2" t="str">
        <f>'Rekapitulace stavby'!E14</f>
        <v>Vyplň údaj</v>
      </c>
      <c r="F18" s="294"/>
      <c r="G18" s="294"/>
      <c r="H18" s="294"/>
      <c r="I18" s="27" t="s">
        <v>28</v>
      </c>
      <c r="J18" s="28" t="str">
        <f>'Rekapitulace stavby'!AN14</f>
        <v>Vyplň údaj</v>
      </c>
      <c r="L18" s="32"/>
    </row>
    <row r="19" spans="2:12" s="1" customFormat="1" ht="7"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7"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7" customHeight="1">
      <c r="B25" s="32"/>
      <c r="L25" s="32"/>
    </row>
    <row r="26" spans="2:12" s="1" customFormat="1" ht="12" customHeight="1">
      <c r="B26" s="32"/>
      <c r="D26" s="27" t="s">
        <v>35</v>
      </c>
      <c r="L26" s="32"/>
    </row>
    <row r="27" spans="2:12" s="7" customFormat="1" ht="16.5" customHeight="1">
      <c r="B27" s="86"/>
      <c r="E27" s="298" t="s">
        <v>3</v>
      </c>
      <c r="F27" s="298"/>
      <c r="G27" s="298"/>
      <c r="H27" s="298"/>
      <c r="L27" s="86"/>
    </row>
    <row r="28" spans="2:12" s="1" customFormat="1" ht="7" customHeight="1">
      <c r="B28" s="32"/>
      <c r="L28" s="32"/>
    </row>
    <row r="29" spans="2:12" s="1" customFormat="1" ht="7" customHeight="1">
      <c r="B29" s="32"/>
      <c r="D29" s="50"/>
      <c r="E29" s="50"/>
      <c r="F29" s="50"/>
      <c r="G29" s="50"/>
      <c r="H29" s="50"/>
      <c r="I29" s="50"/>
      <c r="J29" s="50"/>
      <c r="K29" s="50"/>
      <c r="L29" s="32"/>
    </row>
    <row r="30" spans="2:12" s="1" customFormat="1" ht="25.4" customHeight="1">
      <c r="B30" s="32"/>
      <c r="D30" s="87" t="s">
        <v>37</v>
      </c>
      <c r="J30" s="63">
        <f>ROUND(J81,2)</f>
        <v>0</v>
      </c>
      <c r="L30" s="32"/>
    </row>
    <row r="31" spans="2:12" s="1" customFormat="1" ht="7" customHeight="1">
      <c r="B31" s="32"/>
      <c r="D31" s="50"/>
      <c r="E31" s="50"/>
      <c r="F31" s="50"/>
      <c r="G31" s="50"/>
      <c r="H31" s="50"/>
      <c r="I31" s="50"/>
      <c r="J31" s="50"/>
      <c r="K31" s="50"/>
      <c r="L31" s="32"/>
    </row>
    <row r="32" spans="2:12" s="1" customFormat="1" ht="14.4" customHeight="1">
      <c r="B32" s="32"/>
      <c r="F32" s="35" t="s">
        <v>39</v>
      </c>
      <c r="I32" s="35" t="s">
        <v>38</v>
      </c>
      <c r="J32" s="35" t="s">
        <v>40</v>
      </c>
      <c r="L32" s="32"/>
    </row>
    <row r="33" spans="2:12" s="1" customFormat="1" ht="14.4" customHeight="1">
      <c r="B33" s="32"/>
      <c r="D33" s="52" t="s">
        <v>41</v>
      </c>
      <c r="E33" s="27" t="s">
        <v>42</v>
      </c>
      <c r="F33" s="88">
        <f>ROUND((SUM(BE81:BE85)),2)</f>
        <v>0</v>
      </c>
      <c r="I33" s="89">
        <v>0.21</v>
      </c>
      <c r="J33" s="88">
        <f>ROUND(((SUM(BE81:BE85))*I33),2)</f>
        <v>0</v>
      </c>
      <c r="L33" s="32"/>
    </row>
    <row r="34" spans="2:12" s="1" customFormat="1" ht="14.4" customHeight="1">
      <c r="B34" s="32"/>
      <c r="E34" s="27" t="s">
        <v>43</v>
      </c>
      <c r="F34" s="88">
        <f>ROUND((SUM(BF81:BF85)),2)</f>
        <v>0</v>
      </c>
      <c r="I34" s="89">
        <v>0.15</v>
      </c>
      <c r="J34" s="88">
        <f>ROUND(((SUM(BF81:BF85))*I34),2)</f>
        <v>0</v>
      </c>
      <c r="L34" s="32"/>
    </row>
    <row r="35" spans="2:12" s="1" customFormat="1" ht="14.4" customHeight="1" hidden="1">
      <c r="B35" s="32"/>
      <c r="E35" s="27" t="s">
        <v>44</v>
      </c>
      <c r="F35" s="88">
        <f>ROUND((SUM(BG81:BG85)),2)</f>
        <v>0</v>
      </c>
      <c r="I35" s="89">
        <v>0.21</v>
      </c>
      <c r="J35" s="88">
        <f>0</f>
        <v>0</v>
      </c>
      <c r="L35" s="32"/>
    </row>
    <row r="36" spans="2:12" s="1" customFormat="1" ht="14.4" customHeight="1" hidden="1">
      <c r="B36" s="32"/>
      <c r="E36" s="27" t="s">
        <v>45</v>
      </c>
      <c r="F36" s="88">
        <f>ROUND((SUM(BH81:BH85)),2)</f>
        <v>0</v>
      </c>
      <c r="I36" s="89">
        <v>0.15</v>
      </c>
      <c r="J36" s="88">
        <f>0</f>
        <v>0</v>
      </c>
      <c r="L36" s="32"/>
    </row>
    <row r="37" spans="2:12" s="1" customFormat="1" ht="14.4" customHeight="1" hidden="1">
      <c r="B37" s="32"/>
      <c r="E37" s="27" t="s">
        <v>46</v>
      </c>
      <c r="F37" s="88">
        <f>ROUND((SUM(BI81:BI85)),2)</f>
        <v>0</v>
      </c>
      <c r="I37" s="89">
        <v>0</v>
      </c>
      <c r="J37" s="88">
        <f>0</f>
        <v>0</v>
      </c>
      <c r="L37" s="32"/>
    </row>
    <row r="38" spans="2:12" s="1" customFormat="1" ht="7" customHeight="1">
      <c r="B38" s="32"/>
      <c r="L38" s="32"/>
    </row>
    <row r="39" spans="2:12" s="1" customFormat="1" ht="25.4" customHeight="1">
      <c r="B39" s="32"/>
      <c r="C39" s="90"/>
      <c r="D39" s="91" t="s">
        <v>47</v>
      </c>
      <c r="E39" s="54"/>
      <c r="F39" s="54"/>
      <c r="G39" s="92" t="s">
        <v>48</v>
      </c>
      <c r="H39" s="93" t="s">
        <v>49</v>
      </c>
      <c r="I39" s="54"/>
      <c r="J39" s="94">
        <f>SUM(J30:J37)</f>
        <v>0</v>
      </c>
      <c r="K39" s="95"/>
      <c r="L39" s="32"/>
    </row>
    <row r="40" spans="2:12" s="1" customFormat="1" ht="14.4" customHeight="1">
      <c r="B40" s="41"/>
      <c r="C40" s="42"/>
      <c r="D40" s="42"/>
      <c r="E40" s="42"/>
      <c r="F40" s="42"/>
      <c r="G40" s="42"/>
      <c r="H40" s="42"/>
      <c r="I40" s="42"/>
      <c r="J40" s="42"/>
      <c r="K40" s="42"/>
      <c r="L40" s="32"/>
    </row>
    <row r="44" spans="2:12" s="1" customFormat="1" ht="7" customHeight="1">
      <c r="B44" s="43"/>
      <c r="C44" s="44"/>
      <c r="D44" s="44"/>
      <c r="E44" s="44"/>
      <c r="F44" s="44"/>
      <c r="G44" s="44"/>
      <c r="H44" s="44"/>
      <c r="I44" s="44"/>
      <c r="J44" s="44"/>
      <c r="K44" s="44"/>
      <c r="L44" s="32"/>
    </row>
    <row r="45" spans="2:12" s="1" customFormat="1" ht="25" customHeight="1">
      <c r="B45" s="32"/>
      <c r="C45" s="21" t="s">
        <v>91</v>
      </c>
      <c r="L45" s="32"/>
    </row>
    <row r="46" spans="2:12" s="1" customFormat="1" ht="7" customHeight="1">
      <c r="B46" s="32"/>
      <c r="L46" s="32"/>
    </row>
    <row r="47" spans="2:12" s="1" customFormat="1" ht="12" customHeight="1">
      <c r="B47" s="32"/>
      <c r="C47" s="27" t="s">
        <v>17</v>
      </c>
      <c r="L47" s="32"/>
    </row>
    <row r="48" spans="2:12" s="1" customFormat="1" ht="16.5" customHeight="1">
      <c r="B48" s="32"/>
      <c r="E48" s="300" t="str">
        <f>E7</f>
        <v>Nemocnice K.Vary, řešení nového vstupu pavilonu N</v>
      </c>
      <c r="F48" s="301"/>
      <c r="G48" s="301"/>
      <c r="H48" s="301"/>
      <c r="L48" s="32"/>
    </row>
    <row r="49" spans="2:12" s="1" customFormat="1" ht="12" customHeight="1">
      <c r="B49" s="32"/>
      <c r="C49" s="27" t="s">
        <v>89</v>
      </c>
      <c r="L49" s="32"/>
    </row>
    <row r="50" spans="2:12" s="1" customFormat="1" ht="16.5" customHeight="1">
      <c r="B50" s="32"/>
      <c r="E50" s="277" t="str">
        <f>E9</f>
        <v>2 - Přeložka plynovodu</v>
      </c>
      <c r="F50" s="299"/>
      <c r="G50" s="299"/>
      <c r="H50" s="299"/>
      <c r="L50" s="32"/>
    </row>
    <row r="51" spans="2:12" s="1" customFormat="1" ht="7" customHeight="1">
      <c r="B51" s="32"/>
      <c r="L51" s="32"/>
    </row>
    <row r="52" spans="2:12" s="1" customFormat="1" ht="12" customHeight="1">
      <c r="B52" s="32"/>
      <c r="C52" s="27" t="s">
        <v>21</v>
      </c>
      <c r="F52" s="25" t="str">
        <f>F12</f>
        <v xml:space="preserve"> </v>
      </c>
      <c r="I52" s="27" t="s">
        <v>23</v>
      </c>
      <c r="J52" s="49" t="str">
        <f>IF(J12="","",J12)</f>
        <v>26. 9. 2023</v>
      </c>
      <c r="L52" s="32"/>
    </row>
    <row r="53" spans="2:12" s="1" customFormat="1" ht="7" customHeight="1">
      <c r="B53" s="32"/>
      <c r="L53" s="32"/>
    </row>
    <row r="54" spans="2:12" s="1" customFormat="1" ht="15.15" customHeight="1">
      <c r="B54" s="32"/>
      <c r="C54" s="27" t="s">
        <v>25</v>
      </c>
      <c r="F54" s="25" t="str">
        <f>E15</f>
        <v>Karlovarská krajská nemocnice a.s.</v>
      </c>
      <c r="I54" s="27" t="s">
        <v>31</v>
      </c>
      <c r="J54" s="30" t="str">
        <f>E21</f>
        <v>ard architects s.r.o.</v>
      </c>
      <c r="L54" s="32"/>
    </row>
    <row r="55" spans="2:12" s="1" customFormat="1" ht="15.15" customHeight="1">
      <c r="B55" s="32"/>
      <c r="C55" s="27" t="s">
        <v>29</v>
      </c>
      <c r="F55" s="25" t="str">
        <f>IF(E18="","",E18)</f>
        <v>Vyplň údaj</v>
      </c>
      <c r="I55" s="27" t="s">
        <v>34</v>
      </c>
      <c r="J55" s="30" t="str">
        <f>E24</f>
        <v xml:space="preserve"> </v>
      </c>
      <c r="L55" s="32"/>
    </row>
    <row r="56" spans="2:12" s="1" customFormat="1" ht="10.25" customHeight="1">
      <c r="B56" s="32"/>
      <c r="L56" s="32"/>
    </row>
    <row r="57" spans="2:12" s="1" customFormat="1" ht="29.25" customHeight="1">
      <c r="B57" s="32"/>
      <c r="C57" s="96" t="s">
        <v>92</v>
      </c>
      <c r="D57" s="90"/>
      <c r="E57" s="90"/>
      <c r="F57" s="90"/>
      <c r="G57" s="90"/>
      <c r="H57" s="90"/>
      <c r="I57" s="90"/>
      <c r="J57" s="97" t="s">
        <v>93</v>
      </c>
      <c r="K57" s="90"/>
      <c r="L57" s="32"/>
    </row>
    <row r="58" spans="2:12" s="1" customFormat="1" ht="10.25" customHeight="1">
      <c r="B58" s="32"/>
      <c r="L58" s="32"/>
    </row>
    <row r="59" spans="2:47" s="1" customFormat="1" ht="22.75" customHeight="1">
      <c r="B59" s="32"/>
      <c r="C59" s="98" t="s">
        <v>69</v>
      </c>
      <c r="J59" s="63">
        <f>J81</f>
        <v>0</v>
      </c>
      <c r="L59" s="32"/>
      <c r="AU59" s="17" t="s">
        <v>94</v>
      </c>
    </row>
    <row r="60" spans="2:12" s="8" customFormat="1" ht="25" customHeight="1">
      <c r="B60" s="99"/>
      <c r="D60" s="100" t="s">
        <v>95</v>
      </c>
      <c r="E60" s="101"/>
      <c r="F60" s="101"/>
      <c r="G60" s="101"/>
      <c r="H60" s="101"/>
      <c r="I60" s="101"/>
      <c r="J60" s="102">
        <f>J82</f>
        <v>0</v>
      </c>
      <c r="L60" s="99"/>
    </row>
    <row r="61" spans="2:12" s="9" customFormat="1" ht="19.9" customHeight="1">
      <c r="B61" s="103"/>
      <c r="D61" s="104" t="s">
        <v>575</v>
      </c>
      <c r="E61" s="105"/>
      <c r="F61" s="105"/>
      <c r="G61" s="105"/>
      <c r="H61" s="105"/>
      <c r="I61" s="105"/>
      <c r="J61" s="106">
        <f>J83</f>
        <v>0</v>
      </c>
      <c r="L61" s="103"/>
    </row>
    <row r="62" spans="2:12" s="1" customFormat="1" ht="21.75" customHeight="1">
      <c r="B62" s="32"/>
      <c r="L62" s="32"/>
    </row>
    <row r="63" spans="2:12" s="1" customFormat="1" ht="7" customHeight="1">
      <c r="B63" s="41"/>
      <c r="C63" s="42"/>
      <c r="D63" s="42"/>
      <c r="E63" s="42"/>
      <c r="F63" s="42"/>
      <c r="G63" s="42"/>
      <c r="H63" s="42"/>
      <c r="I63" s="42"/>
      <c r="J63" s="42"/>
      <c r="K63" s="42"/>
      <c r="L63" s="32"/>
    </row>
    <row r="67" spans="2:12" s="1" customFormat="1" ht="7" customHeight="1">
      <c r="B67" s="43"/>
      <c r="C67" s="44"/>
      <c r="D67" s="44"/>
      <c r="E67" s="44"/>
      <c r="F67" s="44"/>
      <c r="G67" s="44"/>
      <c r="H67" s="44"/>
      <c r="I67" s="44"/>
      <c r="J67" s="44"/>
      <c r="K67" s="44"/>
      <c r="L67" s="32"/>
    </row>
    <row r="68" spans="2:12" s="1" customFormat="1" ht="25" customHeight="1">
      <c r="B68" s="32"/>
      <c r="C68" s="21" t="s">
        <v>117</v>
      </c>
      <c r="L68" s="32"/>
    </row>
    <row r="69" spans="2:12" s="1" customFormat="1" ht="7" customHeight="1">
      <c r="B69" s="32"/>
      <c r="L69" s="32"/>
    </row>
    <row r="70" spans="2:12" s="1" customFormat="1" ht="12" customHeight="1">
      <c r="B70" s="32"/>
      <c r="C70" s="27" t="s">
        <v>17</v>
      </c>
      <c r="L70" s="32"/>
    </row>
    <row r="71" spans="2:12" s="1" customFormat="1" ht="16.5" customHeight="1">
      <c r="B71" s="32"/>
      <c r="E71" s="300" t="str">
        <f>E7</f>
        <v>Nemocnice K.Vary, řešení nového vstupu pavilonu N</v>
      </c>
      <c r="F71" s="301"/>
      <c r="G71" s="301"/>
      <c r="H71" s="301"/>
      <c r="L71" s="32"/>
    </row>
    <row r="72" spans="2:12" s="1" customFormat="1" ht="12" customHeight="1">
      <c r="B72" s="32"/>
      <c r="C72" s="27" t="s">
        <v>89</v>
      </c>
      <c r="L72" s="32"/>
    </row>
    <row r="73" spans="2:12" s="1" customFormat="1" ht="16.5" customHeight="1">
      <c r="B73" s="32"/>
      <c r="E73" s="277" t="str">
        <f>E9</f>
        <v>2 - Přeložka plynovodu</v>
      </c>
      <c r="F73" s="299"/>
      <c r="G73" s="299"/>
      <c r="H73" s="299"/>
      <c r="L73" s="32"/>
    </row>
    <row r="74" spans="2:12" s="1" customFormat="1" ht="7" customHeight="1">
      <c r="B74" s="32"/>
      <c r="L74" s="32"/>
    </row>
    <row r="75" spans="2:12" s="1" customFormat="1" ht="12" customHeight="1">
      <c r="B75" s="32"/>
      <c r="C75" s="27" t="s">
        <v>21</v>
      </c>
      <c r="F75" s="25" t="str">
        <f>F12</f>
        <v xml:space="preserve"> </v>
      </c>
      <c r="I75" s="27" t="s">
        <v>23</v>
      </c>
      <c r="J75" s="49" t="str">
        <f>IF(J12="","",J12)</f>
        <v>26. 9. 2023</v>
      </c>
      <c r="L75" s="32"/>
    </row>
    <row r="76" spans="2:12" s="1" customFormat="1" ht="7" customHeight="1">
      <c r="B76" s="32"/>
      <c r="L76" s="32"/>
    </row>
    <row r="77" spans="2:12" s="1" customFormat="1" ht="15.15" customHeight="1">
      <c r="B77" s="32"/>
      <c r="C77" s="27" t="s">
        <v>25</v>
      </c>
      <c r="F77" s="25" t="str">
        <f>E15</f>
        <v>Karlovarská krajská nemocnice a.s.</v>
      </c>
      <c r="I77" s="27" t="s">
        <v>31</v>
      </c>
      <c r="J77" s="30" t="str">
        <f>E21</f>
        <v>ard architects s.r.o.</v>
      </c>
      <c r="L77" s="32"/>
    </row>
    <row r="78" spans="2:12" s="1" customFormat="1" ht="15.15" customHeight="1">
      <c r="B78" s="32"/>
      <c r="C78" s="27" t="s">
        <v>29</v>
      </c>
      <c r="F78" s="25" t="str">
        <f>IF(E18="","",E18)</f>
        <v>Vyplň údaj</v>
      </c>
      <c r="I78" s="27" t="s">
        <v>34</v>
      </c>
      <c r="J78" s="30" t="str">
        <f>E24</f>
        <v xml:space="preserve"> </v>
      </c>
      <c r="L78" s="32"/>
    </row>
    <row r="79" spans="2:12" s="1" customFormat="1" ht="10.25" customHeight="1">
      <c r="B79" s="32"/>
      <c r="L79" s="32"/>
    </row>
    <row r="80" spans="2:20" s="10" customFormat="1" ht="29.25" customHeight="1">
      <c r="B80" s="107"/>
      <c r="C80" s="108" t="s">
        <v>118</v>
      </c>
      <c r="D80" s="109" t="s">
        <v>56</v>
      </c>
      <c r="E80" s="109" t="s">
        <v>52</v>
      </c>
      <c r="F80" s="109" t="s">
        <v>53</v>
      </c>
      <c r="G80" s="109" t="s">
        <v>119</v>
      </c>
      <c r="H80" s="109" t="s">
        <v>120</v>
      </c>
      <c r="I80" s="109" t="s">
        <v>121</v>
      </c>
      <c r="J80" s="109" t="s">
        <v>93</v>
      </c>
      <c r="K80" s="110" t="s">
        <v>122</v>
      </c>
      <c r="L80" s="107"/>
      <c r="M80" s="56" t="s">
        <v>3</v>
      </c>
      <c r="N80" s="57" t="s">
        <v>41</v>
      </c>
      <c r="O80" s="57" t="s">
        <v>123</v>
      </c>
      <c r="P80" s="57" t="s">
        <v>124</v>
      </c>
      <c r="Q80" s="57" t="s">
        <v>125</v>
      </c>
      <c r="R80" s="57" t="s">
        <v>126</v>
      </c>
      <c r="S80" s="57" t="s">
        <v>127</v>
      </c>
      <c r="T80" s="58" t="s">
        <v>128</v>
      </c>
    </row>
    <row r="81" spans="2:63" s="1" customFormat="1" ht="22.75" customHeight="1">
      <c r="B81" s="32"/>
      <c r="C81" s="61" t="s">
        <v>129</v>
      </c>
      <c r="J81" s="111">
        <f>BK81</f>
        <v>0</v>
      </c>
      <c r="L81" s="32"/>
      <c r="M81" s="59"/>
      <c r="N81" s="50"/>
      <c r="O81" s="50"/>
      <c r="P81" s="112">
        <f>P82</f>
        <v>0</v>
      </c>
      <c r="Q81" s="50"/>
      <c r="R81" s="112">
        <f>R82</f>
        <v>0</v>
      </c>
      <c r="S81" s="50"/>
      <c r="T81" s="113">
        <f>T82</f>
        <v>0</v>
      </c>
      <c r="AT81" s="17" t="s">
        <v>70</v>
      </c>
      <c r="AU81" s="17" t="s">
        <v>94</v>
      </c>
      <c r="BK81" s="114">
        <f>BK82</f>
        <v>0</v>
      </c>
    </row>
    <row r="82" spans="2:63" s="11" customFormat="1" ht="25.9" customHeight="1">
      <c r="B82" s="115"/>
      <c r="D82" s="116" t="s">
        <v>70</v>
      </c>
      <c r="E82" s="117" t="s">
        <v>130</v>
      </c>
      <c r="F82" s="117" t="s">
        <v>131</v>
      </c>
      <c r="I82" s="118"/>
      <c r="J82" s="119">
        <f>BK82</f>
        <v>0</v>
      </c>
      <c r="L82" s="115"/>
      <c r="M82" s="120"/>
      <c r="P82" s="121">
        <f>P83</f>
        <v>0</v>
      </c>
      <c r="R82" s="121">
        <f>R83</f>
        <v>0</v>
      </c>
      <c r="T82" s="122">
        <f>T83</f>
        <v>0</v>
      </c>
      <c r="AR82" s="116" t="s">
        <v>15</v>
      </c>
      <c r="AT82" s="123" t="s">
        <v>70</v>
      </c>
      <c r="AU82" s="123" t="s">
        <v>71</v>
      </c>
      <c r="AY82" s="116" t="s">
        <v>132</v>
      </c>
      <c r="BK82" s="124">
        <f>BK83</f>
        <v>0</v>
      </c>
    </row>
    <row r="83" spans="2:63" s="11" customFormat="1" ht="22.75" customHeight="1">
      <c r="B83" s="115"/>
      <c r="D83" s="116" t="s">
        <v>70</v>
      </c>
      <c r="E83" s="125" t="s">
        <v>183</v>
      </c>
      <c r="F83" s="125" t="s">
        <v>576</v>
      </c>
      <c r="I83" s="118"/>
      <c r="J83" s="126">
        <f>BK83</f>
        <v>0</v>
      </c>
      <c r="L83" s="115"/>
      <c r="M83" s="120"/>
      <c r="P83" s="121">
        <f>SUM(P84:P85)</f>
        <v>0</v>
      </c>
      <c r="R83" s="121">
        <f>SUM(R84:R85)</f>
        <v>0</v>
      </c>
      <c r="T83" s="122">
        <f>SUM(T84:T85)</f>
        <v>0</v>
      </c>
      <c r="AR83" s="116" t="s">
        <v>15</v>
      </c>
      <c r="AT83" s="123" t="s">
        <v>70</v>
      </c>
      <c r="AU83" s="123" t="s">
        <v>15</v>
      </c>
      <c r="AY83" s="116" t="s">
        <v>132</v>
      </c>
      <c r="BK83" s="124">
        <f>SUM(BK84:BK85)</f>
        <v>0</v>
      </c>
    </row>
    <row r="84" spans="2:65" s="1" customFormat="1" ht="24.15" customHeight="1">
      <c r="B84" s="127"/>
      <c r="C84" s="128" t="s">
        <v>15</v>
      </c>
      <c r="D84" s="128" t="s">
        <v>134</v>
      </c>
      <c r="E84" s="129" t="s">
        <v>577</v>
      </c>
      <c r="F84" s="130" t="s">
        <v>578</v>
      </c>
      <c r="G84" s="131" t="s">
        <v>147</v>
      </c>
      <c r="H84" s="256">
        <v>8.75</v>
      </c>
      <c r="I84" s="132"/>
      <c r="J84" s="133">
        <f>ROUND(I84*H84,2)</f>
        <v>0</v>
      </c>
      <c r="K84" s="130" t="s">
        <v>3</v>
      </c>
      <c r="L84" s="32"/>
      <c r="M84" s="134" t="s">
        <v>3</v>
      </c>
      <c r="N84" s="135" t="s">
        <v>42</v>
      </c>
      <c r="P84" s="136">
        <f>O84*H84</f>
        <v>0</v>
      </c>
      <c r="Q84" s="136">
        <v>0</v>
      </c>
      <c r="R84" s="136">
        <f>Q84*H84</f>
        <v>0</v>
      </c>
      <c r="S84" s="136">
        <v>0</v>
      </c>
      <c r="T84" s="137">
        <f>S84*H84</f>
        <v>0</v>
      </c>
      <c r="AR84" s="138" t="s">
        <v>139</v>
      </c>
      <c r="AT84" s="138" t="s">
        <v>134</v>
      </c>
      <c r="AU84" s="138" t="s">
        <v>79</v>
      </c>
      <c r="AY84" s="17" t="s">
        <v>132</v>
      </c>
      <c r="BE84" s="139">
        <f>IF(N84="základní",J84,0)</f>
        <v>0</v>
      </c>
      <c r="BF84" s="139">
        <f>IF(N84="snížená",J84,0)</f>
        <v>0</v>
      </c>
      <c r="BG84" s="139">
        <f>IF(N84="zákl. přenesená",J84,0)</f>
        <v>0</v>
      </c>
      <c r="BH84" s="139">
        <f>IF(N84="sníž. přenesená",J84,0)</f>
        <v>0</v>
      </c>
      <c r="BI84" s="139">
        <f>IF(N84="nulová",J84,0)</f>
        <v>0</v>
      </c>
      <c r="BJ84" s="17" t="s">
        <v>15</v>
      </c>
      <c r="BK84" s="139">
        <f>ROUND(I84*H84,2)</f>
        <v>0</v>
      </c>
      <c r="BL84" s="17" t="s">
        <v>139</v>
      </c>
      <c r="BM84" s="138" t="s">
        <v>579</v>
      </c>
    </row>
    <row r="85" spans="2:65" s="1" customFormat="1" ht="24.15" customHeight="1">
      <c r="B85" s="127"/>
      <c r="C85" s="128" t="s">
        <v>79</v>
      </c>
      <c r="D85" s="128" t="s">
        <v>134</v>
      </c>
      <c r="E85" s="129" t="s">
        <v>580</v>
      </c>
      <c r="F85" s="130" t="s">
        <v>581</v>
      </c>
      <c r="G85" s="131" t="s">
        <v>147</v>
      </c>
      <c r="H85" s="256">
        <v>11.5</v>
      </c>
      <c r="I85" s="132"/>
      <c r="J85" s="133">
        <f>ROUND(I85*H85,2)</f>
        <v>0</v>
      </c>
      <c r="K85" s="130" t="s">
        <v>3</v>
      </c>
      <c r="L85" s="32"/>
      <c r="M85" s="172" t="s">
        <v>3</v>
      </c>
      <c r="N85" s="173" t="s">
        <v>42</v>
      </c>
      <c r="O85" s="174"/>
      <c r="P85" s="175">
        <f>O85*H85</f>
        <v>0</v>
      </c>
      <c r="Q85" s="175">
        <v>0</v>
      </c>
      <c r="R85" s="175">
        <f>Q85*H85</f>
        <v>0</v>
      </c>
      <c r="S85" s="175">
        <v>0</v>
      </c>
      <c r="T85" s="176">
        <f>S85*H85</f>
        <v>0</v>
      </c>
      <c r="AR85" s="138" t="s">
        <v>139</v>
      </c>
      <c r="AT85" s="138" t="s">
        <v>134</v>
      </c>
      <c r="AU85" s="138" t="s">
        <v>79</v>
      </c>
      <c r="AY85" s="17" t="s">
        <v>132</v>
      </c>
      <c r="BE85" s="139">
        <f>IF(N85="základní",J85,0)</f>
        <v>0</v>
      </c>
      <c r="BF85" s="139">
        <f>IF(N85="snížená",J85,0)</f>
        <v>0</v>
      </c>
      <c r="BG85" s="139">
        <f>IF(N85="zákl. přenesená",J85,0)</f>
        <v>0</v>
      </c>
      <c r="BH85" s="139">
        <f>IF(N85="sníž. přenesená",J85,0)</f>
        <v>0</v>
      </c>
      <c r="BI85" s="139">
        <f>IF(N85="nulová",J85,0)</f>
        <v>0</v>
      </c>
      <c r="BJ85" s="17" t="s">
        <v>15</v>
      </c>
      <c r="BK85" s="139">
        <f>ROUND(I85*H85,2)</f>
        <v>0</v>
      </c>
      <c r="BL85" s="17" t="s">
        <v>139</v>
      </c>
      <c r="BM85" s="138" t="s">
        <v>582</v>
      </c>
    </row>
    <row r="86" spans="2:12" s="1" customFormat="1" ht="7" customHeight="1">
      <c r="B86" s="41"/>
      <c r="C86" s="42"/>
      <c r="D86" s="42"/>
      <c r="E86" s="42"/>
      <c r="F86" s="42"/>
      <c r="G86" s="42"/>
      <c r="H86" s="42"/>
      <c r="I86" s="42"/>
      <c r="J86" s="42"/>
      <c r="K86" s="42"/>
      <c r="L86" s="32"/>
    </row>
  </sheetData>
  <autoFilter ref="C80:K85"/>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87"/>
  <sheetViews>
    <sheetView showGridLines="0" workbookViewId="0" topLeftCell="A41">
      <selection activeCell="H84" sqref="H84:H86"/>
    </sheetView>
  </sheetViews>
  <sheetFormatPr defaultColWidth="9.140625" defaultRowHeight="12"/>
  <cols>
    <col min="1" max="1" width="8.28125" style="0" customWidth="1"/>
    <col min="2" max="2" width="1.2851562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85" t="s">
        <v>6</v>
      </c>
      <c r="M2" s="286"/>
      <c r="N2" s="286"/>
      <c r="O2" s="286"/>
      <c r="P2" s="286"/>
      <c r="Q2" s="286"/>
      <c r="R2" s="286"/>
      <c r="S2" s="286"/>
      <c r="T2" s="286"/>
      <c r="U2" s="286"/>
      <c r="V2" s="286"/>
      <c r="AT2" s="17" t="s">
        <v>84</v>
      </c>
    </row>
    <row r="3" spans="2:46" ht="7" customHeight="1">
      <c r="B3" s="18"/>
      <c r="C3" s="19"/>
      <c r="D3" s="19"/>
      <c r="E3" s="19"/>
      <c r="F3" s="19"/>
      <c r="G3" s="19"/>
      <c r="H3" s="19"/>
      <c r="I3" s="19"/>
      <c r="J3" s="19"/>
      <c r="K3" s="19"/>
      <c r="L3" s="20"/>
      <c r="AT3" s="17" t="s">
        <v>79</v>
      </c>
    </row>
    <row r="4" spans="2:46" ht="25" customHeight="1">
      <c r="B4" s="20"/>
      <c r="D4" s="21" t="s">
        <v>88</v>
      </c>
      <c r="L4" s="20"/>
      <c r="M4" s="85" t="s">
        <v>11</v>
      </c>
      <c r="AT4" s="17" t="s">
        <v>4</v>
      </c>
    </row>
    <row r="5" spans="2:12" ht="7" customHeight="1">
      <c r="B5" s="20"/>
      <c r="L5" s="20"/>
    </row>
    <row r="6" spans="2:12" ht="12" customHeight="1">
      <c r="B6" s="20"/>
      <c r="D6" s="27" t="s">
        <v>17</v>
      </c>
      <c r="L6" s="20"/>
    </row>
    <row r="7" spans="2:12" ht="16.5" customHeight="1">
      <c r="B7" s="20"/>
      <c r="E7" s="300" t="str">
        <f>'Rekapitulace stavby'!K6</f>
        <v>Nemocnice K.Vary, řešení nového vstupu pavilonu N</v>
      </c>
      <c r="F7" s="301"/>
      <c r="G7" s="301"/>
      <c r="H7" s="301"/>
      <c r="L7" s="20"/>
    </row>
    <row r="8" spans="2:12" s="1" customFormat="1" ht="12" customHeight="1">
      <c r="B8" s="32"/>
      <c r="D8" s="27" t="s">
        <v>89</v>
      </c>
      <c r="L8" s="32"/>
    </row>
    <row r="9" spans="2:12" s="1" customFormat="1" ht="16.5" customHeight="1">
      <c r="B9" s="32"/>
      <c r="E9" s="277" t="s">
        <v>583</v>
      </c>
      <c r="F9" s="299"/>
      <c r="G9" s="299"/>
      <c r="H9" s="299"/>
      <c r="L9" s="32"/>
    </row>
    <row r="10" spans="2:12" s="1" customFormat="1" ht="12">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22</v>
      </c>
      <c r="I12" s="27" t="s">
        <v>23</v>
      </c>
      <c r="J12" s="49" t="str">
        <f>'Rekapitulace stavby'!AN8</f>
        <v>26. 9. 2023</v>
      </c>
      <c r="L12" s="32"/>
    </row>
    <row r="13" spans="2:12" s="1" customFormat="1" ht="10.75" customHeight="1">
      <c r="B13" s="32"/>
      <c r="L13" s="32"/>
    </row>
    <row r="14" spans="2:12" s="1" customFormat="1" ht="12" customHeight="1">
      <c r="B14" s="32"/>
      <c r="D14" s="27" t="s">
        <v>25</v>
      </c>
      <c r="I14" s="27" t="s">
        <v>26</v>
      </c>
      <c r="J14" s="25" t="s">
        <v>3</v>
      </c>
      <c r="L14" s="32"/>
    </row>
    <row r="15" spans="2:12" s="1" customFormat="1" ht="18" customHeight="1">
      <c r="B15" s="32"/>
      <c r="E15" s="25" t="s">
        <v>27</v>
      </c>
      <c r="I15" s="27" t="s">
        <v>28</v>
      </c>
      <c r="J15" s="25" t="s">
        <v>3</v>
      </c>
      <c r="L15" s="32"/>
    </row>
    <row r="16" spans="2:12" s="1" customFormat="1" ht="7"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2" t="str">
        <f>'Rekapitulace stavby'!E14</f>
        <v>Vyplň údaj</v>
      </c>
      <c r="F18" s="294"/>
      <c r="G18" s="294"/>
      <c r="H18" s="294"/>
      <c r="I18" s="27" t="s">
        <v>28</v>
      </c>
      <c r="J18" s="28" t="str">
        <f>'Rekapitulace stavby'!AN14</f>
        <v>Vyplň údaj</v>
      </c>
      <c r="L18" s="32"/>
    </row>
    <row r="19" spans="2:12" s="1" customFormat="1" ht="7"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7"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7" customHeight="1">
      <c r="B25" s="32"/>
      <c r="L25" s="32"/>
    </row>
    <row r="26" spans="2:12" s="1" customFormat="1" ht="12" customHeight="1">
      <c r="B26" s="32"/>
      <c r="D26" s="27" t="s">
        <v>35</v>
      </c>
      <c r="L26" s="32"/>
    </row>
    <row r="27" spans="2:12" s="7" customFormat="1" ht="16.5" customHeight="1">
      <c r="B27" s="86"/>
      <c r="E27" s="298" t="s">
        <v>3</v>
      </c>
      <c r="F27" s="298"/>
      <c r="G27" s="298"/>
      <c r="H27" s="298"/>
      <c r="L27" s="86"/>
    </row>
    <row r="28" spans="2:12" s="1" customFormat="1" ht="7" customHeight="1">
      <c r="B28" s="32"/>
      <c r="L28" s="32"/>
    </row>
    <row r="29" spans="2:12" s="1" customFormat="1" ht="7" customHeight="1">
      <c r="B29" s="32"/>
      <c r="D29" s="50"/>
      <c r="E29" s="50"/>
      <c r="F29" s="50"/>
      <c r="G29" s="50"/>
      <c r="H29" s="50"/>
      <c r="I29" s="50"/>
      <c r="J29" s="50"/>
      <c r="K29" s="50"/>
      <c r="L29" s="32"/>
    </row>
    <row r="30" spans="2:12" s="1" customFormat="1" ht="25.4" customHeight="1">
      <c r="B30" s="32"/>
      <c r="D30" s="87" t="s">
        <v>37</v>
      </c>
      <c r="J30" s="63">
        <f>ROUND(J81,2)</f>
        <v>0</v>
      </c>
      <c r="L30" s="32"/>
    </row>
    <row r="31" spans="2:12" s="1" customFormat="1" ht="7" customHeight="1">
      <c r="B31" s="32"/>
      <c r="D31" s="50"/>
      <c r="E31" s="50"/>
      <c r="F31" s="50"/>
      <c r="G31" s="50"/>
      <c r="H31" s="50"/>
      <c r="I31" s="50"/>
      <c r="J31" s="50"/>
      <c r="K31" s="50"/>
      <c r="L31" s="32"/>
    </row>
    <row r="32" spans="2:12" s="1" customFormat="1" ht="14.4" customHeight="1">
      <c r="B32" s="32"/>
      <c r="F32" s="35" t="s">
        <v>39</v>
      </c>
      <c r="I32" s="35" t="s">
        <v>38</v>
      </c>
      <c r="J32" s="35" t="s">
        <v>40</v>
      </c>
      <c r="L32" s="32"/>
    </row>
    <row r="33" spans="2:12" s="1" customFormat="1" ht="14.4" customHeight="1">
      <c r="B33" s="32"/>
      <c r="D33" s="52" t="s">
        <v>41</v>
      </c>
      <c r="E33" s="27" t="s">
        <v>42</v>
      </c>
      <c r="F33" s="88">
        <f>ROUND((SUM(BE81:BE86)),2)</f>
        <v>0</v>
      </c>
      <c r="I33" s="89">
        <v>0.21</v>
      </c>
      <c r="J33" s="88">
        <f>ROUND(((SUM(BE81:BE86))*I33),2)</f>
        <v>0</v>
      </c>
      <c r="L33" s="32"/>
    </row>
    <row r="34" spans="2:12" s="1" customFormat="1" ht="14.4" customHeight="1">
      <c r="B34" s="32"/>
      <c r="E34" s="27" t="s">
        <v>43</v>
      </c>
      <c r="F34" s="88">
        <f>ROUND((SUM(BF81:BF86)),2)</f>
        <v>0</v>
      </c>
      <c r="I34" s="89">
        <v>0.15</v>
      </c>
      <c r="J34" s="88">
        <f>ROUND(((SUM(BF81:BF86))*I34),2)</f>
        <v>0</v>
      </c>
      <c r="L34" s="32"/>
    </row>
    <row r="35" spans="2:12" s="1" customFormat="1" ht="14.4" customHeight="1" hidden="1">
      <c r="B35" s="32"/>
      <c r="E35" s="27" t="s">
        <v>44</v>
      </c>
      <c r="F35" s="88">
        <f>ROUND((SUM(BG81:BG86)),2)</f>
        <v>0</v>
      </c>
      <c r="I35" s="89">
        <v>0.21</v>
      </c>
      <c r="J35" s="88">
        <f>0</f>
        <v>0</v>
      </c>
      <c r="L35" s="32"/>
    </row>
    <row r="36" spans="2:12" s="1" customFormat="1" ht="14.4" customHeight="1" hidden="1">
      <c r="B36" s="32"/>
      <c r="E36" s="27" t="s">
        <v>45</v>
      </c>
      <c r="F36" s="88">
        <f>ROUND((SUM(BH81:BH86)),2)</f>
        <v>0</v>
      </c>
      <c r="I36" s="89">
        <v>0.15</v>
      </c>
      <c r="J36" s="88">
        <f>0</f>
        <v>0</v>
      </c>
      <c r="L36" s="32"/>
    </row>
    <row r="37" spans="2:12" s="1" customFormat="1" ht="14.4" customHeight="1" hidden="1">
      <c r="B37" s="32"/>
      <c r="E37" s="27" t="s">
        <v>46</v>
      </c>
      <c r="F37" s="88">
        <f>ROUND((SUM(BI81:BI86)),2)</f>
        <v>0</v>
      </c>
      <c r="I37" s="89">
        <v>0</v>
      </c>
      <c r="J37" s="88">
        <f>0</f>
        <v>0</v>
      </c>
      <c r="L37" s="32"/>
    </row>
    <row r="38" spans="2:12" s="1" customFormat="1" ht="7" customHeight="1">
      <c r="B38" s="32"/>
      <c r="L38" s="32"/>
    </row>
    <row r="39" spans="2:12" s="1" customFormat="1" ht="25.4" customHeight="1">
      <c r="B39" s="32"/>
      <c r="C39" s="90"/>
      <c r="D39" s="91" t="s">
        <v>47</v>
      </c>
      <c r="E39" s="54"/>
      <c r="F39" s="54"/>
      <c r="G39" s="92" t="s">
        <v>48</v>
      </c>
      <c r="H39" s="93" t="s">
        <v>49</v>
      </c>
      <c r="I39" s="54"/>
      <c r="J39" s="94">
        <f>SUM(J30:J37)</f>
        <v>0</v>
      </c>
      <c r="K39" s="95"/>
      <c r="L39" s="32"/>
    </row>
    <row r="40" spans="2:12" s="1" customFormat="1" ht="14.4" customHeight="1">
      <c r="B40" s="41"/>
      <c r="C40" s="42"/>
      <c r="D40" s="42"/>
      <c r="E40" s="42"/>
      <c r="F40" s="42"/>
      <c r="G40" s="42"/>
      <c r="H40" s="42"/>
      <c r="I40" s="42"/>
      <c r="J40" s="42"/>
      <c r="K40" s="42"/>
      <c r="L40" s="32"/>
    </row>
    <row r="44" spans="2:12" s="1" customFormat="1" ht="7" customHeight="1">
      <c r="B44" s="43"/>
      <c r="C44" s="44"/>
      <c r="D44" s="44"/>
      <c r="E44" s="44"/>
      <c r="F44" s="44"/>
      <c r="G44" s="44"/>
      <c r="H44" s="44"/>
      <c r="I44" s="44"/>
      <c r="J44" s="44"/>
      <c r="K44" s="44"/>
      <c r="L44" s="32"/>
    </row>
    <row r="45" spans="2:12" s="1" customFormat="1" ht="25" customHeight="1">
      <c r="B45" s="32"/>
      <c r="C45" s="21" t="s">
        <v>91</v>
      </c>
      <c r="L45" s="32"/>
    </row>
    <row r="46" spans="2:12" s="1" customFormat="1" ht="7" customHeight="1">
      <c r="B46" s="32"/>
      <c r="L46" s="32"/>
    </row>
    <row r="47" spans="2:12" s="1" customFormat="1" ht="12" customHeight="1">
      <c r="B47" s="32"/>
      <c r="C47" s="27" t="s">
        <v>17</v>
      </c>
      <c r="L47" s="32"/>
    </row>
    <row r="48" spans="2:12" s="1" customFormat="1" ht="16.5" customHeight="1">
      <c r="B48" s="32"/>
      <c r="E48" s="300" t="str">
        <f>E7</f>
        <v>Nemocnice K.Vary, řešení nového vstupu pavilonu N</v>
      </c>
      <c r="F48" s="301"/>
      <c r="G48" s="301"/>
      <c r="H48" s="301"/>
      <c r="L48" s="32"/>
    </row>
    <row r="49" spans="2:12" s="1" customFormat="1" ht="12" customHeight="1">
      <c r="B49" s="32"/>
      <c r="C49" s="27" t="s">
        <v>89</v>
      </c>
      <c r="L49" s="32"/>
    </row>
    <row r="50" spans="2:12" s="1" customFormat="1" ht="16.5" customHeight="1">
      <c r="B50" s="32"/>
      <c r="E50" s="277" t="str">
        <f>E9</f>
        <v>3 - Elektro</v>
      </c>
      <c r="F50" s="299"/>
      <c r="G50" s="299"/>
      <c r="H50" s="299"/>
      <c r="L50" s="32"/>
    </row>
    <row r="51" spans="2:12" s="1" customFormat="1" ht="7" customHeight="1">
      <c r="B51" s="32"/>
      <c r="L51" s="32"/>
    </row>
    <row r="52" spans="2:12" s="1" customFormat="1" ht="12" customHeight="1">
      <c r="B52" s="32"/>
      <c r="C52" s="27" t="s">
        <v>21</v>
      </c>
      <c r="F52" s="25" t="str">
        <f>F12</f>
        <v xml:space="preserve"> </v>
      </c>
      <c r="I52" s="27" t="s">
        <v>23</v>
      </c>
      <c r="J52" s="49" t="str">
        <f>IF(J12="","",J12)</f>
        <v>26. 9. 2023</v>
      </c>
      <c r="L52" s="32"/>
    </row>
    <row r="53" spans="2:12" s="1" customFormat="1" ht="7" customHeight="1">
      <c r="B53" s="32"/>
      <c r="L53" s="32"/>
    </row>
    <row r="54" spans="2:12" s="1" customFormat="1" ht="15.15" customHeight="1">
      <c r="B54" s="32"/>
      <c r="C54" s="27" t="s">
        <v>25</v>
      </c>
      <c r="F54" s="25" t="str">
        <f>E15</f>
        <v>Karlovarská krajská nemocnice a.s.</v>
      </c>
      <c r="I54" s="27" t="s">
        <v>31</v>
      </c>
      <c r="J54" s="30" t="str">
        <f>E21</f>
        <v>ard architects s.r.o.</v>
      </c>
      <c r="L54" s="32"/>
    </row>
    <row r="55" spans="2:12" s="1" customFormat="1" ht="15.15" customHeight="1">
      <c r="B55" s="32"/>
      <c r="C55" s="27" t="s">
        <v>29</v>
      </c>
      <c r="F55" s="25" t="str">
        <f>IF(E18="","",E18)</f>
        <v>Vyplň údaj</v>
      </c>
      <c r="I55" s="27" t="s">
        <v>34</v>
      </c>
      <c r="J55" s="30" t="str">
        <f>E24</f>
        <v xml:space="preserve"> </v>
      </c>
      <c r="L55" s="32"/>
    </row>
    <row r="56" spans="2:12" s="1" customFormat="1" ht="10.25" customHeight="1">
      <c r="B56" s="32"/>
      <c r="L56" s="32"/>
    </row>
    <row r="57" spans="2:12" s="1" customFormat="1" ht="29.25" customHeight="1">
      <c r="B57" s="32"/>
      <c r="C57" s="96" t="s">
        <v>92</v>
      </c>
      <c r="D57" s="90"/>
      <c r="E57" s="90"/>
      <c r="F57" s="90"/>
      <c r="G57" s="90"/>
      <c r="H57" s="90"/>
      <c r="I57" s="90"/>
      <c r="J57" s="97" t="s">
        <v>93</v>
      </c>
      <c r="K57" s="90"/>
      <c r="L57" s="32"/>
    </row>
    <row r="58" spans="2:12" s="1" customFormat="1" ht="10.25" customHeight="1">
      <c r="B58" s="32"/>
      <c r="L58" s="32"/>
    </row>
    <row r="59" spans="2:47" s="1" customFormat="1" ht="22.75" customHeight="1">
      <c r="B59" s="32"/>
      <c r="C59" s="98" t="s">
        <v>69</v>
      </c>
      <c r="J59" s="63">
        <f>J81</f>
        <v>0</v>
      </c>
      <c r="L59" s="32"/>
      <c r="AU59" s="17" t="s">
        <v>94</v>
      </c>
    </row>
    <row r="60" spans="2:12" s="8" customFormat="1" ht="25" customHeight="1">
      <c r="B60" s="99"/>
      <c r="D60" s="100" t="s">
        <v>109</v>
      </c>
      <c r="E60" s="101"/>
      <c r="F60" s="101"/>
      <c r="G60" s="101"/>
      <c r="H60" s="101"/>
      <c r="I60" s="101"/>
      <c r="J60" s="102">
        <f>J82</f>
        <v>0</v>
      </c>
      <c r="L60" s="99"/>
    </row>
    <row r="61" spans="2:12" s="9" customFormat="1" ht="19.9" customHeight="1">
      <c r="B61" s="103"/>
      <c r="D61" s="104" t="s">
        <v>584</v>
      </c>
      <c r="E61" s="105"/>
      <c r="F61" s="105"/>
      <c r="G61" s="105"/>
      <c r="H61" s="105"/>
      <c r="I61" s="105"/>
      <c r="J61" s="106">
        <f>J83</f>
        <v>0</v>
      </c>
      <c r="L61" s="103"/>
    </row>
    <row r="62" spans="2:12" s="1" customFormat="1" ht="21.75" customHeight="1">
      <c r="B62" s="32"/>
      <c r="L62" s="32"/>
    </row>
    <row r="63" spans="2:12" s="1" customFormat="1" ht="7" customHeight="1">
      <c r="B63" s="41"/>
      <c r="C63" s="42"/>
      <c r="D63" s="42"/>
      <c r="E63" s="42"/>
      <c r="F63" s="42"/>
      <c r="G63" s="42"/>
      <c r="H63" s="42"/>
      <c r="I63" s="42"/>
      <c r="J63" s="42"/>
      <c r="K63" s="42"/>
      <c r="L63" s="32"/>
    </row>
    <row r="67" spans="2:12" s="1" customFormat="1" ht="7" customHeight="1">
      <c r="B67" s="43"/>
      <c r="C67" s="44"/>
      <c r="D67" s="44"/>
      <c r="E67" s="44"/>
      <c r="F67" s="44"/>
      <c r="G67" s="44"/>
      <c r="H67" s="44"/>
      <c r="I67" s="44"/>
      <c r="J67" s="44"/>
      <c r="K67" s="44"/>
      <c r="L67" s="32"/>
    </row>
    <row r="68" spans="2:12" s="1" customFormat="1" ht="25" customHeight="1">
      <c r="B68" s="32"/>
      <c r="C68" s="21" t="s">
        <v>117</v>
      </c>
      <c r="L68" s="32"/>
    </row>
    <row r="69" spans="2:12" s="1" customFormat="1" ht="7" customHeight="1">
      <c r="B69" s="32"/>
      <c r="L69" s="32"/>
    </row>
    <row r="70" spans="2:12" s="1" customFormat="1" ht="12" customHeight="1">
      <c r="B70" s="32"/>
      <c r="C70" s="27" t="s">
        <v>17</v>
      </c>
      <c r="L70" s="32"/>
    </row>
    <row r="71" spans="2:12" s="1" customFormat="1" ht="16.5" customHeight="1">
      <c r="B71" s="32"/>
      <c r="E71" s="300" t="str">
        <f>E7</f>
        <v>Nemocnice K.Vary, řešení nového vstupu pavilonu N</v>
      </c>
      <c r="F71" s="301"/>
      <c r="G71" s="301"/>
      <c r="H71" s="301"/>
      <c r="L71" s="32"/>
    </row>
    <row r="72" spans="2:12" s="1" customFormat="1" ht="12" customHeight="1">
      <c r="B72" s="32"/>
      <c r="C72" s="27" t="s">
        <v>89</v>
      </c>
      <c r="L72" s="32"/>
    </row>
    <row r="73" spans="2:12" s="1" customFormat="1" ht="16.5" customHeight="1">
      <c r="B73" s="32"/>
      <c r="E73" s="277" t="str">
        <f>E9</f>
        <v>3 - Elektro</v>
      </c>
      <c r="F73" s="299"/>
      <c r="G73" s="299"/>
      <c r="H73" s="299"/>
      <c r="L73" s="32"/>
    </row>
    <row r="74" spans="2:12" s="1" customFormat="1" ht="7" customHeight="1">
      <c r="B74" s="32"/>
      <c r="L74" s="32"/>
    </row>
    <row r="75" spans="2:12" s="1" customFormat="1" ht="12" customHeight="1">
      <c r="B75" s="32"/>
      <c r="C75" s="27" t="s">
        <v>21</v>
      </c>
      <c r="F75" s="25" t="str">
        <f>F12</f>
        <v xml:space="preserve"> </v>
      </c>
      <c r="I75" s="27" t="s">
        <v>23</v>
      </c>
      <c r="J75" s="49" t="str">
        <f>IF(J12="","",J12)</f>
        <v>26. 9. 2023</v>
      </c>
      <c r="L75" s="32"/>
    </row>
    <row r="76" spans="2:12" s="1" customFormat="1" ht="7" customHeight="1">
      <c r="B76" s="32"/>
      <c r="L76" s="32"/>
    </row>
    <row r="77" spans="2:12" s="1" customFormat="1" ht="15.15" customHeight="1">
      <c r="B77" s="32"/>
      <c r="C77" s="27" t="s">
        <v>25</v>
      </c>
      <c r="F77" s="25" t="str">
        <f>E15</f>
        <v>Karlovarská krajská nemocnice a.s.</v>
      </c>
      <c r="I77" s="27" t="s">
        <v>31</v>
      </c>
      <c r="J77" s="30" t="str">
        <f>E21</f>
        <v>ard architects s.r.o.</v>
      </c>
      <c r="L77" s="32"/>
    </row>
    <row r="78" spans="2:12" s="1" customFormat="1" ht="15.15" customHeight="1">
      <c r="B78" s="32"/>
      <c r="C78" s="27" t="s">
        <v>29</v>
      </c>
      <c r="F78" s="25" t="str">
        <f>IF(E18="","",E18)</f>
        <v>Vyplň údaj</v>
      </c>
      <c r="I78" s="27" t="s">
        <v>34</v>
      </c>
      <c r="J78" s="30" t="str">
        <f>E24</f>
        <v xml:space="preserve"> </v>
      </c>
      <c r="L78" s="32"/>
    </row>
    <row r="79" spans="2:12" s="1" customFormat="1" ht="10.25" customHeight="1">
      <c r="B79" s="32"/>
      <c r="L79" s="32"/>
    </row>
    <row r="80" spans="2:20" s="10" customFormat="1" ht="29.25" customHeight="1">
      <c r="B80" s="107"/>
      <c r="C80" s="108" t="s">
        <v>118</v>
      </c>
      <c r="D80" s="109" t="s">
        <v>56</v>
      </c>
      <c r="E80" s="109" t="s">
        <v>52</v>
      </c>
      <c r="F80" s="109" t="s">
        <v>53</v>
      </c>
      <c r="G80" s="109" t="s">
        <v>119</v>
      </c>
      <c r="H80" s="109" t="s">
        <v>120</v>
      </c>
      <c r="I80" s="109" t="s">
        <v>121</v>
      </c>
      <c r="J80" s="109" t="s">
        <v>93</v>
      </c>
      <c r="K80" s="110" t="s">
        <v>122</v>
      </c>
      <c r="L80" s="107"/>
      <c r="M80" s="56" t="s">
        <v>3</v>
      </c>
      <c r="N80" s="57" t="s">
        <v>41</v>
      </c>
      <c r="O80" s="57" t="s">
        <v>123</v>
      </c>
      <c r="P80" s="57" t="s">
        <v>124</v>
      </c>
      <c r="Q80" s="57" t="s">
        <v>125</v>
      </c>
      <c r="R80" s="57" t="s">
        <v>126</v>
      </c>
      <c r="S80" s="57" t="s">
        <v>127</v>
      </c>
      <c r="T80" s="58" t="s">
        <v>128</v>
      </c>
    </row>
    <row r="81" spans="2:63" s="1" customFormat="1" ht="22.75" customHeight="1">
      <c r="B81" s="32"/>
      <c r="C81" s="61" t="s">
        <v>129</v>
      </c>
      <c r="J81" s="111">
        <f>BK81</f>
        <v>0</v>
      </c>
      <c r="L81" s="32"/>
      <c r="M81" s="59"/>
      <c r="N81" s="50"/>
      <c r="O81" s="50"/>
      <c r="P81" s="112">
        <f>P82</f>
        <v>0</v>
      </c>
      <c r="Q81" s="50"/>
      <c r="R81" s="112">
        <f>R82</f>
        <v>0</v>
      </c>
      <c r="S81" s="50"/>
      <c r="T81" s="113">
        <f>T82</f>
        <v>0</v>
      </c>
      <c r="AT81" s="17" t="s">
        <v>70</v>
      </c>
      <c r="AU81" s="17" t="s">
        <v>94</v>
      </c>
      <c r="BK81" s="114">
        <f>BK82</f>
        <v>0</v>
      </c>
    </row>
    <row r="82" spans="2:63" s="11" customFormat="1" ht="25.9" customHeight="1">
      <c r="B82" s="115"/>
      <c r="D82" s="116" t="s">
        <v>70</v>
      </c>
      <c r="E82" s="117" t="s">
        <v>467</v>
      </c>
      <c r="F82" s="117" t="s">
        <v>468</v>
      </c>
      <c r="I82" s="118"/>
      <c r="J82" s="119">
        <f>BK82</f>
        <v>0</v>
      </c>
      <c r="L82" s="115"/>
      <c r="M82" s="120"/>
      <c r="P82" s="121">
        <f>P83</f>
        <v>0</v>
      </c>
      <c r="R82" s="121">
        <f>R83</f>
        <v>0</v>
      </c>
      <c r="T82" s="122">
        <f>T83</f>
        <v>0</v>
      </c>
      <c r="AR82" s="116" t="s">
        <v>79</v>
      </c>
      <c r="AT82" s="123" t="s">
        <v>70</v>
      </c>
      <c r="AU82" s="123" t="s">
        <v>71</v>
      </c>
      <c r="AY82" s="116" t="s">
        <v>132</v>
      </c>
      <c r="BK82" s="124">
        <f>BK83</f>
        <v>0</v>
      </c>
    </row>
    <row r="83" spans="2:63" s="11" customFormat="1" ht="22.75" customHeight="1">
      <c r="B83" s="115"/>
      <c r="D83" s="116" t="s">
        <v>70</v>
      </c>
      <c r="E83" s="125" t="s">
        <v>585</v>
      </c>
      <c r="F83" s="125" t="s">
        <v>586</v>
      </c>
      <c r="I83" s="118"/>
      <c r="J83" s="126">
        <f>BK83</f>
        <v>0</v>
      </c>
      <c r="L83" s="115"/>
      <c r="M83" s="120"/>
      <c r="P83" s="121">
        <f>SUM(P84:P86)</f>
        <v>0</v>
      </c>
      <c r="R83" s="121">
        <f>SUM(R84:R86)</f>
        <v>0</v>
      </c>
      <c r="T83" s="122">
        <f>SUM(T84:T86)</f>
        <v>0</v>
      </c>
      <c r="AR83" s="116" t="s">
        <v>79</v>
      </c>
      <c r="AT83" s="123" t="s">
        <v>70</v>
      </c>
      <c r="AU83" s="123" t="s">
        <v>15</v>
      </c>
      <c r="AY83" s="116" t="s">
        <v>132</v>
      </c>
      <c r="BK83" s="124">
        <f>SUM(BK84:BK86)</f>
        <v>0</v>
      </c>
    </row>
    <row r="84" spans="2:65" s="1" customFormat="1" ht="24.15" customHeight="1">
      <c r="B84" s="127"/>
      <c r="C84" s="128" t="s">
        <v>15</v>
      </c>
      <c r="D84" s="128" t="s">
        <v>134</v>
      </c>
      <c r="E84" s="129" t="s">
        <v>587</v>
      </c>
      <c r="F84" s="130" t="s">
        <v>588</v>
      </c>
      <c r="G84" s="131" t="s">
        <v>298</v>
      </c>
      <c r="H84" s="256">
        <v>5</v>
      </c>
      <c r="I84" s="132"/>
      <c r="J84" s="133">
        <f>ROUND(I84*H84,2)</f>
        <v>0</v>
      </c>
      <c r="K84" s="130" t="s">
        <v>3</v>
      </c>
      <c r="L84" s="32"/>
      <c r="M84" s="134" t="s">
        <v>3</v>
      </c>
      <c r="N84" s="135" t="s">
        <v>42</v>
      </c>
      <c r="P84" s="136">
        <f>O84*H84</f>
        <v>0</v>
      </c>
      <c r="Q84" s="136">
        <v>0</v>
      </c>
      <c r="R84" s="136">
        <f>Q84*H84</f>
        <v>0</v>
      </c>
      <c r="S84" s="136">
        <v>0</v>
      </c>
      <c r="T84" s="137">
        <f>S84*H84</f>
        <v>0</v>
      </c>
      <c r="AR84" s="138" t="s">
        <v>238</v>
      </c>
      <c r="AT84" s="138" t="s">
        <v>134</v>
      </c>
      <c r="AU84" s="138" t="s">
        <v>79</v>
      </c>
      <c r="AY84" s="17" t="s">
        <v>132</v>
      </c>
      <c r="BE84" s="139">
        <f>IF(N84="základní",J84,0)</f>
        <v>0</v>
      </c>
      <c r="BF84" s="139">
        <f>IF(N84="snížená",J84,0)</f>
        <v>0</v>
      </c>
      <c r="BG84" s="139">
        <f>IF(N84="zákl. přenesená",J84,0)</f>
        <v>0</v>
      </c>
      <c r="BH84" s="139">
        <f>IF(N84="sníž. přenesená",J84,0)</f>
        <v>0</v>
      </c>
      <c r="BI84" s="139">
        <f>IF(N84="nulová",J84,0)</f>
        <v>0</v>
      </c>
      <c r="BJ84" s="17" t="s">
        <v>15</v>
      </c>
      <c r="BK84" s="139">
        <f>ROUND(I84*H84,2)</f>
        <v>0</v>
      </c>
      <c r="BL84" s="17" t="s">
        <v>238</v>
      </c>
      <c r="BM84" s="138" t="s">
        <v>589</v>
      </c>
    </row>
    <row r="85" spans="2:65" s="1" customFormat="1" ht="21.75" customHeight="1">
      <c r="B85" s="127"/>
      <c r="C85" s="128" t="s">
        <v>79</v>
      </c>
      <c r="D85" s="128" t="s">
        <v>134</v>
      </c>
      <c r="E85" s="129" t="s">
        <v>590</v>
      </c>
      <c r="F85" s="130" t="s">
        <v>591</v>
      </c>
      <c r="G85" s="131" t="s">
        <v>147</v>
      </c>
      <c r="H85" s="256">
        <v>35</v>
      </c>
      <c r="I85" s="132"/>
      <c r="J85" s="133">
        <f>ROUND(I85*H85,2)</f>
        <v>0</v>
      </c>
      <c r="K85" s="130" t="s">
        <v>3</v>
      </c>
      <c r="L85" s="32"/>
      <c r="M85" s="134" t="s">
        <v>3</v>
      </c>
      <c r="N85" s="135" t="s">
        <v>42</v>
      </c>
      <c r="P85" s="136">
        <f>O85*H85</f>
        <v>0</v>
      </c>
      <c r="Q85" s="136">
        <v>0</v>
      </c>
      <c r="R85" s="136">
        <f>Q85*H85</f>
        <v>0</v>
      </c>
      <c r="S85" s="136">
        <v>0</v>
      </c>
      <c r="T85" s="137">
        <f>S85*H85</f>
        <v>0</v>
      </c>
      <c r="AR85" s="138" t="s">
        <v>238</v>
      </c>
      <c r="AT85" s="138" t="s">
        <v>134</v>
      </c>
      <c r="AU85" s="138" t="s">
        <v>79</v>
      </c>
      <c r="AY85" s="17" t="s">
        <v>132</v>
      </c>
      <c r="BE85" s="139">
        <f>IF(N85="základní",J85,0)</f>
        <v>0</v>
      </c>
      <c r="BF85" s="139">
        <f>IF(N85="snížená",J85,0)</f>
        <v>0</v>
      </c>
      <c r="BG85" s="139">
        <f>IF(N85="zákl. přenesená",J85,0)</f>
        <v>0</v>
      </c>
      <c r="BH85" s="139">
        <f>IF(N85="sníž. přenesená",J85,0)</f>
        <v>0</v>
      </c>
      <c r="BI85" s="139">
        <f>IF(N85="nulová",J85,0)</f>
        <v>0</v>
      </c>
      <c r="BJ85" s="17" t="s">
        <v>15</v>
      </c>
      <c r="BK85" s="139">
        <f>ROUND(I85*H85,2)</f>
        <v>0</v>
      </c>
      <c r="BL85" s="17" t="s">
        <v>238</v>
      </c>
      <c r="BM85" s="138" t="s">
        <v>592</v>
      </c>
    </row>
    <row r="86" spans="2:65" s="1" customFormat="1" ht="16.5" customHeight="1">
      <c r="B86" s="127"/>
      <c r="C86" s="128" t="s">
        <v>82</v>
      </c>
      <c r="D86" s="128" t="s">
        <v>134</v>
      </c>
      <c r="E86" s="129" t="s">
        <v>593</v>
      </c>
      <c r="F86" s="130" t="s">
        <v>594</v>
      </c>
      <c r="G86" s="131" t="s">
        <v>279</v>
      </c>
      <c r="H86" s="256">
        <v>1</v>
      </c>
      <c r="I86" s="132"/>
      <c r="J86" s="133">
        <f>ROUND(I86*H86,2)</f>
        <v>0</v>
      </c>
      <c r="K86" s="130" t="s">
        <v>3</v>
      </c>
      <c r="L86" s="32"/>
      <c r="M86" s="172" t="s">
        <v>3</v>
      </c>
      <c r="N86" s="173" t="s">
        <v>42</v>
      </c>
      <c r="O86" s="174"/>
      <c r="P86" s="175">
        <f>O86*H86</f>
        <v>0</v>
      </c>
      <c r="Q86" s="175">
        <v>0</v>
      </c>
      <c r="R86" s="175">
        <f>Q86*H86</f>
        <v>0</v>
      </c>
      <c r="S86" s="175">
        <v>0</v>
      </c>
      <c r="T86" s="176">
        <f>S86*H86</f>
        <v>0</v>
      </c>
      <c r="AR86" s="138" t="s">
        <v>238</v>
      </c>
      <c r="AT86" s="138" t="s">
        <v>134</v>
      </c>
      <c r="AU86" s="138" t="s">
        <v>79</v>
      </c>
      <c r="AY86" s="17" t="s">
        <v>132</v>
      </c>
      <c r="BE86" s="139">
        <f>IF(N86="základní",J86,0)</f>
        <v>0</v>
      </c>
      <c r="BF86" s="139">
        <f>IF(N86="snížená",J86,0)</f>
        <v>0</v>
      </c>
      <c r="BG86" s="139">
        <f>IF(N86="zákl. přenesená",J86,0)</f>
        <v>0</v>
      </c>
      <c r="BH86" s="139">
        <f>IF(N86="sníž. přenesená",J86,0)</f>
        <v>0</v>
      </c>
      <c r="BI86" s="139">
        <f>IF(N86="nulová",J86,0)</f>
        <v>0</v>
      </c>
      <c r="BJ86" s="17" t="s">
        <v>15</v>
      </c>
      <c r="BK86" s="139">
        <f>ROUND(I86*H86,2)</f>
        <v>0</v>
      </c>
      <c r="BL86" s="17" t="s">
        <v>238</v>
      </c>
      <c r="BM86" s="138" t="s">
        <v>595</v>
      </c>
    </row>
    <row r="87" spans="2:12" s="1" customFormat="1" ht="7" customHeight="1">
      <c r="B87" s="41"/>
      <c r="C87" s="42"/>
      <c r="D87" s="42"/>
      <c r="E87" s="42"/>
      <c r="F87" s="42"/>
      <c r="G87" s="42"/>
      <c r="H87" s="42"/>
      <c r="I87" s="42"/>
      <c r="J87" s="42"/>
      <c r="K87" s="42"/>
      <c r="L87" s="32"/>
    </row>
  </sheetData>
  <autoFilter ref="C80:K8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92"/>
  <sheetViews>
    <sheetView showGridLines="0" tabSelected="1" workbookViewId="0" topLeftCell="A25">
      <selection activeCell="I91" sqref="I91"/>
    </sheetView>
  </sheetViews>
  <sheetFormatPr defaultColWidth="9.140625" defaultRowHeight="12"/>
  <cols>
    <col min="1" max="1" width="8.28125" style="0" customWidth="1"/>
    <col min="2" max="2" width="1.2851562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15.7109375" style="0" customWidth="1"/>
    <col min="10" max="11" width="22.28125" style="0"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285" t="s">
        <v>6</v>
      </c>
      <c r="M2" s="286"/>
      <c r="N2" s="286"/>
      <c r="O2" s="286"/>
      <c r="P2" s="286"/>
      <c r="Q2" s="286"/>
      <c r="R2" s="286"/>
      <c r="S2" s="286"/>
      <c r="T2" s="286"/>
      <c r="U2" s="286"/>
      <c r="V2" s="286"/>
      <c r="AT2" s="17" t="s">
        <v>87</v>
      </c>
    </row>
    <row r="3" spans="2:46" ht="7" customHeight="1">
      <c r="B3" s="18"/>
      <c r="C3" s="19"/>
      <c r="D3" s="19"/>
      <c r="E3" s="19"/>
      <c r="F3" s="19"/>
      <c r="G3" s="19"/>
      <c r="H3" s="19"/>
      <c r="I3" s="19"/>
      <c r="J3" s="19"/>
      <c r="K3" s="19"/>
      <c r="L3" s="20"/>
      <c r="AT3" s="17" t="s">
        <v>79</v>
      </c>
    </row>
    <row r="4" spans="2:46" ht="25" customHeight="1">
      <c r="B4" s="20"/>
      <c r="D4" s="21" t="s">
        <v>88</v>
      </c>
      <c r="L4" s="20"/>
      <c r="M4" s="85" t="s">
        <v>11</v>
      </c>
      <c r="AT4" s="17" t="s">
        <v>4</v>
      </c>
    </row>
    <row r="5" spans="2:12" ht="7" customHeight="1">
      <c r="B5" s="20"/>
      <c r="L5" s="20"/>
    </row>
    <row r="6" spans="2:12" ht="12" customHeight="1">
      <c r="B6" s="20"/>
      <c r="D6" s="27" t="s">
        <v>17</v>
      </c>
      <c r="L6" s="20"/>
    </row>
    <row r="7" spans="2:12" ht="16.5" customHeight="1">
      <c r="B7" s="20"/>
      <c r="E7" s="300" t="str">
        <f>'Rekapitulace stavby'!K6</f>
        <v>Nemocnice K.Vary, řešení nového vstupu pavilonu N</v>
      </c>
      <c r="F7" s="301"/>
      <c r="G7" s="301"/>
      <c r="H7" s="301"/>
      <c r="L7" s="20"/>
    </row>
    <row r="8" spans="2:12" s="1" customFormat="1" ht="12" customHeight="1">
      <c r="B8" s="32"/>
      <c r="D8" s="27" t="s">
        <v>89</v>
      </c>
      <c r="L8" s="32"/>
    </row>
    <row r="9" spans="2:12" s="1" customFormat="1" ht="16.5" customHeight="1">
      <c r="B9" s="32"/>
      <c r="E9" s="277" t="s">
        <v>596</v>
      </c>
      <c r="F9" s="299"/>
      <c r="G9" s="299"/>
      <c r="H9" s="299"/>
      <c r="L9" s="32"/>
    </row>
    <row r="10" spans="2:12" s="1" customFormat="1" ht="12">
      <c r="B10" s="32"/>
      <c r="L10" s="32"/>
    </row>
    <row r="11" spans="2:12" s="1" customFormat="1" ht="12" customHeight="1">
      <c r="B11" s="32"/>
      <c r="D11" s="27" t="s">
        <v>19</v>
      </c>
      <c r="F11" s="25" t="s">
        <v>3</v>
      </c>
      <c r="I11" s="27" t="s">
        <v>20</v>
      </c>
      <c r="J11" s="25" t="s">
        <v>3</v>
      </c>
      <c r="L11" s="32"/>
    </row>
    <row r="12" spans="2:12" s="1" customFormat="1" ht="12" customHeight="1">
      <c r="B12" s="32"/>
      <c r="D12" s="27" t="s">
        <v>21</v>
      </c>
      <c r="F12" s="25" t="s">
        <v>22</v>
      </c>
      <c r="I12" s="27" t="s">
        <v>23</v>
      </c>
      <c r="J12" s="49" t="str">
        <f>'Rekapitulace stavby'!AN8</f>
        <v>26. 9. 2023</v>
      </c>
      <c r="L12" s="32"/>
    </row>
    <row r="13" spans="2:12" s="1" customFormat="1" ht="10.75" customHeight="1">
      <c r="B13" s="32"/>
      <c r="L13" s="32"/>
    </row>
    <row r="14" spans="2:12" s="1" customFormat="1" ht="12" customHeight="1">
      <c r="B14" s="32"/>
      <c r="D14" s="27" t="s">
        <v>25</v>
      </c>
      <c r="I14" s="27" t="s">
        <v>26</v>
      </c>
      <c r="J14" s="25" t="s">
        <v>3</v>
      </c>
      <c r="L14" s="32"/>
    </row>
    <row r="15" spans="2:12" s="1" customFormat="1" ht="18" customHeight="1">
      <c r="B15" s="32"/>
      <c r="E15" s="25" t="s">
        <v>27</v>
      </c>
      <c r="I15" s="27" t="s">
        <v>28</v>
      </c>
      <c r="J15" s="25" t="s">
        <v>3</v>
      </c>
      <c r="L15" s="32"/>
    </row>
    <row r="16" spans="2:12" s="1" customFormat="1" ht="7"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2" t="str">
        <f>'Rekapitulace stavby'!E14</f>
        <v>Vyplň údaj</v>
      </c>
      <c r="F18" s="294"/>
      <c r="G18" s="294"/>
      <c r="H18" s="294"/>
      <c r="I18" s="27" t="s">
        <v>28</v>
      </c>
      <c r="J18" s="28" t="str">
        <f>'Rekapitulace stavby'!AN14</f>
        <v>Vyplň údaj</v>
      </c>
      <c r="L18" s="32"/>
    </row>
    <row r="19" spans="2:12" s="1" customFormat="1" ht="7"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7"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7" customHeight="1">
      <c r="B25" s="32"/>
      <c r="L25" s="32"/>
    </row>
    <row r="26" spans="2:12" s="1" customFormat="1" ht="12" customHeight="1">
      <c r="B26" s="32"/>
      <c r="D26" s="27" t="s">
        <v>35</v>
      </c>
      <c r="L26" s="32"/>
    </row>
    <row r="27" spans="2:12" s="7" customFormat="1" ht="16.5" customHeight="1">
      <c r="B27" s="86"/>
      <c r="E27" s="298" t="s">
        <v>3</v>
      </c>
      <c r="F27" s="298"/>
      <c r="G27" s="298"/>
      <c r="H27" s="298"/>
      <c r="L27" s="86"/>
    </row>
    <row r="28" spans="2:12" s="1" customFormat="1" ht="7" customHeight="1">
      <c r="B28" s="32"/>
      <c r="L28" s="32"/>
    </row>
    <row r="29" spans="2:12" s="1" customFormat="1" ht="7" customHeight="1">
      <c r="B29" s="32"/>
      <c r="D29" s="50"/>
      <c r="E29" s="50"/>
      <c r="F29" s="50"/>
      <c r="G29" s="50"/>
      <c r="H29" s="50"/>
      <c r="I29" s="50"/>
      <c r="J29" s="50"/>
      <c r="K29" s="50"/>
      <c r="L29" s="32"/>
    </row>
    <row r="30" spans="2:12" s="1" customFormat="1" ht="25.4" customHeight="1">
      <c r="B30" s="32"/>
      <c r="D30" s="87" t="s">
        <v>37</v>
      </c>
      <c r="J30" s="63">
        <f>ROUND(J80,2)</f>
        <v>0</v>
      </c>
      <c r="L30" s="32"/>
    </row>
    <row r="31" spans="2:12" s="1" customFormat="1" ht="7" customHeight="1">
      <c r="B31" s="32"/>
      <c r="D31" s="50"/>
      <c r="E31" s="50"/>
      <c r="F31" s="50"/>
      <c r="G31" s="50"/>
      <c r="H31" s="50"/>
      <c r="I31" s="50"/>
      <c r="J31" s="50"/>
      <c r="K31" s="50"/>
      <c r="L31" s="32"/>
    </row>
    <row r="32" spans="2:12" s="1" customFormat="1" ht="14.4" customHeight="1">
      <c r="B32" s="32"/>
      <c r="F32" s="35" t="s">
        <v>39</v>
      </c>
      <c r="I32" s="35" t="s">
        <v>38</v>
      </c>
      <c r="J32" s="35" t="s">
        <v>40</v>
      </c>
      <c r="L32" s="32"/>
    </row>
    <row r="33" spans="2:12" s="1" customFormat="1" ht="14.4" customHeight="1">
      <c r="B33" s="32"/>
      <c r="D33" s="52" t="s">
        <v>41</v>
      </c>
      <c r="E33" s="27" t="s">
        <v>42</v>
      </c>
      <c r="F33" s="88">
        <f>J30</f>
        <v>0</v>
      </c>
      <c r="I33" s="89">
        <v>0.21</v>
      </c>
      <c r="J33" s="88">
        <f>(F33*1.21)-F33</f>
        <v>0</v>
      </c>
      <c r="L33" s="32"/>
    </row>
    <row r="34" spans="2:12" s="1" customFormat="1" ht="14.4" customHeight="1">
      <c r="B34" s="32"/>
      <c r="E34" s="27" t="s">
        <v>43</v>
      </c>
      <c r="F34" s="88">
        <f>ROUND((SUM(BF80:BF91)),2)</f>
        <v>0</v>
      </c>
      <c r="I34" s="89">
        <v>0.15</v>
      </c>
      <c r="J34" s="88">
        <f>(F34*1.15)-F34</f>
        <v>0</v>
      </c>
      <c r="L34" s="32"/>
    </row>
    <row r="35" spans="2:12" s="1" customFormat="1" ht="14.4" customHeight="1" hidden="1">
      <c r="B35" s="32"/>
      <c r="E35" s="27" t="s">
        <v>44</v>
      </c>
      <c r="F35" s="88">
        <f>ROUND((SUM(BG80:BG91)),2)</f>
        <v>0</v>
      </c>
      <c r="I35" s="89">
        <v>0.21</v>
      </c>
      <c r="J35" s="88">
        <f aca="true" t="shared" si="0" ref="J34:J37">(F35*1.21)-F35</f>
        <v>0</v>
      </c>
      <c r="L35" s="32"/>
    </row>
    <row r="36" spans="2:12" s="1" customFormat="1" ht="14.4" customHeight="1" hidden="1">
      <c r="B36" s="32"/>
      <c r="E36" s="27" t="s">
        <v>45</v>
      </c>
      <c r="F36" s="88">
        <f>ROUND((SUM(BH80:BH91)),2)</f>
        <v>0</v>
      </c>
      <c r="I36" s="89">
        <v>0.15</v>
      </c>
      <c r="J36" s="88">
        <f t="shared" si="0"/>
        <v>0</v>
      </c>
      <c r="L36" s="32"/>
    </row>
    <row r="37" spans="2:12" s="1" customFormat="1" ht="14.4" customHeight="1" hidden="1">
      <c r="B37" s="32"/>
      <c r="E37" s="27" t="s">
        <v>46</v>
      </c>
      <c r="F37" s="88">
        <f>ROUND((SUM(BI80:BI91)),2)</f>
        <v>0</v>
      </c>
      <c r="I37" s="89">
        <v>0</v>
      </c>
      <c r="J37" s="88">
        <f t="shared" si="0"/>
        <v>0</v>
      </c>
      <c r="L37" s="32"/>
    </row>
    <row r="38" spans="2:12" s="1" customFormat="1" ht="7" customHeight="1">
      <c r="B38" s="32"/>
      <c r="L38" s="32"/>
    </row>
    <row r="39" spans="2:12" s="1" customFormat="1" ht="25.4" customHeight="1">
      <c r="B39" s="32"/>
      <c r="C39" s="90"/>
      <c r="D39" s="91" t="s">
        <v>47</v>
      </c>
      <c r="E39" s="54"/>
      <c r="F39" s="54"/>
      <c r="G39" s="92" t="s">
        <v>48</v>
      </c>
      <c r="H39" s="93" t="s">
        <v>49</v>
      </c>
      <c r="I39" s="54"/>
      <c r="J39" s="94">
        <f>SUM(J30:J37)</f>
        <v>0</v>
      </c>
      <c r="K39" s="95"/>
      <c r="L39" s="32"/>
    </row>
    <row r="40" spans="2:12" s="1" customFormat="1" ht="14.4" customHeight="1">
      <c r="B40" s="41"/>
      <c r="C40" s="42"/>
      <c r="D40" s="42"/>
      <c r="E40" s="42"/>
      <c r="F40" s="42"/>
      <c r="G40" s="42"/>
      <c r="H40" s="42"/>
      <c r="I40" s="42"/>
      <c r="J40" s="42"/>
      <c r="K40" s="42"/>
      <c r="L40" s="32"/>
    </row>
    <row r="44" spans="2:12" s="1" customFormat="1" ht="7" customHeight="1">
      <c r="B44" s="43"/>
      <c r="C44" s="44"/>
      <c r="D44" s="44"/>
      <c r="E44" s="44"/>
      <c r="F44" s="44"/>
      <c r="G44" s="44"/>
      <c r="H44" s="44"/>
      <c r="I44" s="44"/>
      <c r="J44" s="44"/>
      <c r="K44" s="44"/>
      <c r="L44" s="32"/>
    </row>
    <row r="45" spans="2:12" s="1" customFormat="1" ht="25" customHeight="1">
      <c r="B45" s="32"/>
      <c r="C45" s="21" t="s">
        <v>91</v>
      </c>
      <c r="L45" s="32"/>
    </row>
    <row r="46" spans="2:12" s="1" customFormat="1" ht="7" customHeight="1">
      <c r="B46" s="32"/>
      <c r="L46" s="32"/>
    </row>
    <row r="47" spans="2:12" s="1" customFormat="1" ht="12" customHeight="1">
      <c r="B47" s="32"/>
      <c r="C47" s="27" t="s">
        <v>17</v>
      </c>
      <c r="L47" s="32"/>
    </row>
    <row r="48" spans="2:12" s="1" customFormat="1" ht="16.5" customHeight="1">
      <c r="B48" s="32"/>
      <c r="E48" s="300" t="str">
        <f>E7</f>
        <v>Nemocnice K.Vary, řešení nového vstupu pavilonu N</v>
      </c>
      <c r="F48" s="301"/>
      <c r="G48" s="301"/>
      <c r="H48" s="301"/>
      <c r="L48" s="32"/>
    </row>
    <row r="49" spans="2:12" s="1" customFormat="1" ht="12" customHeight="1">
      <c r="B49" s="32"/>
      <c r="C49" s="27" t="s">
        <v>89</v>
      </c>
      <c r="L49" s="32"/>
    </row>
    <row r="50" spans="2:12" s="1" customFormat="1" ht="16.5" customHeight="1">
      <c r="B50" s="32"/>
      <c r="E50" s="277" t="str">
        <f>E9</f>
        <v>VRN - Ostatní a vedlejší náklady</v>
      </c>
      <c r="F50" s="299"/>
      <c r="G50" s="299"/>
      <c r="H50" s="299"/>
      <c r="L50" s="32"/>
    </row>
    <row r="51" spans="2:12" s="1" customFormat="1" ht="7" customHeight="1">
      <c r="B51" s="32"/>
      <c r="L51" s="32"/>
    </row>
    <row r="52" spans="2:12" s="1" customFormat="1" ht="12" customHeight="1">
      <c r="B52" s="32"/>
      <c r="C52" s="27" t="s">
        <v>21</v>
      </c>
      <c r="F52" s="25" t="str">
        <f>F12</f>
        <v xml:space="preserve"> </v>
      </c>
      <c r="I52" s="27" t="s">
        <v>23</v>
      </c>
      <c r="J52" s="49" t="str">
        <f>IF(J12="","",J12)</f>
        <v>26. 9. 2023</v>
      </c>
      <c r="L52" s="32"/>
    </row>
    <row r="53" spans="2:12" s="1" customFormat="1" ht="7" customHeight="1">
      <c r="B53" s="32"/>
      <c r="L53" s="32"/>
    </row>
    <row r="54" spans="2:12" s="1" customFormat="1" ht="15.15" customHeight="1">
      <c r="B54" s="32"/>
      <c r="C54" s="27" t="s">
        <v>25</v>
      </c>
      <c r="F54" s="25" t="str">
        <f>E15</f>
        <v>Karlovarská krajská nemocnice a.s.</v>
      </c>
      <c r="I54" s="27" t="s">
        <v>31</v>
      </c>
      <c r="J54" s="30" t="str">
        <f>E21</f>
        <v>ard architects s.r.o.</v>
      </c>
      <c r="L54" s="32"/>
    </row>
    <row r="55" spans="2:12" s="1" customFormat="1" ht="15.15" customHeight="1">
      <c r="B55" s="32"/>
      <c r="C55" s="27" t="s">
        <v>29</v>
      </c>
      <c r="F55" s="25" t="str">
        <f>IF(E18="","",E18)</f>
        <v>Vyplň údaj</v>
      </c>
      <c r="I55" s="27" t="s">
        <v>34</v>
      </c>
      <c r="J55" s="30" t="str">
        <f>E24</f>
        <v xml:space="preserve"> </v>
      </c>
      <c r="L55" s="32"/>
    </row>
    <row r="56" spans="2:12" s="1" customFormat="1" ht="10.25" customHeight="1">
      <c r="B56" s="32"/>
      <c r="L56" s="32"/>
    </row>
    <row r="57" spans="2:12" s="1" customFormat="1" ht="29.25" customHeight="1">
      <c r="B57" s="32"/>
      <c r="C57" s="96" t="s">
        <v>92</v>
      </c>
      <c r="D57" s="90"/>
      <c r="E57" s="90"/>
      <c r="F57" s="90"/>
      <c r="G57" s="90"/>
      <c r="H57" s="90"/>
      <c r="I57" s="90"/>
      <c r="J57" s="97" t="s">
        <v>93</v>
      </c>
      <c r="K57" s="90"/>
      <c r="L57" s="32"/>
    </row>
    <row r="58" spans="2:12" s="1" customFormat="1" ht="10.25" customHeight="1">
      <c r="B58" s="32"/>
      <c r="L58" s="32"/>
    </row>
    <row r="59" spans="2:47" s="1" customFormat="1" ht="22.75" customHeight="1">
      <c r="B59" s="32"/>
      <c r="C59" s="98" t="s">
        <v>69</v>
      </c>
      <c r="J59" s="63">
        <f>J80</f>
        <v>0</v>
      </c>
      <c r="L59" s="32"/>
      <c r="AU59" s="17" t="s">
        <v>94</v>
      </c>
    </row>
    <row r="60" spans="2:12" s="8" customFormat="1" ht="25" customHeight="1">
      <c r="B60" s="99"/>
      <c r="D60" s="100" t="s">
        <v>597</v>
      </c>
      <c r="E60" s="101"/>
      <c r="F60" s="101"/>
      <c r="G60" s="101"/>
      <c r="H60" s="101"/>
      <c r="I60" s="101"/>
      <c r="J60" s="102">
        <f>J81</f>
        <v>0</v>
      </c>
      <c r="L60" s="99"/>
    </row>
    <row r="61" spans="2:12" s="1" customFormat="1" ht="21.75" customHeight="1">
      <c r="B61" s="32"/>
      <c r="L61" s="32"/>
    </row>
    <row r="62" spans="2:12" s="1" customFormat="1" ht="7" customHeight="1">
      <c r="B62" s="41"/>
      <c r="C62" s="42"/>
      <c r="D62" s="42"/>
      <c r="E62" s="42"/>
      <c r="F62" s="42"/>
      <c r="G62" s="42"/>
      <c r="H62" s="42"/>
      <c r="I62" s="42"/>
      <c r="J62" s="42"/>
      <c r="K62" s="42"/>
      <c r="L62" s="32"/>
    </row>
    <row r="66" spans="2:12" s="1" customFormat="1" ht="7" customHeight="1">
      <c r="B66" s="43"/>
      <c r="C66" s="44"/>
      <c r="D66" s="44"/>
      <c r="E66" s="44"/>
      <c r="F66" s="44"/>
      <c r="G66" s="44"/>
      <c r="H66" s="44"/>
      <c r="I66" s="44"/>
      <c r="J66" s="44"/>
      <c r="K66" s="44"/>
      <c r="L66" s="32"/>
    </row>
    <row r="67" spans="2:12" s="1" customFormat="1" ht="25" customHeight="1">
      <c r="B67" s="32"/>
      <c r="C67" s="21" t="s">
        <v>117</v>
      </c>
      <c r="L67" s="32"/>
    </row>
    <row r="68" spans="2:12" s="1" customFormat="1" ht="7" customHeight="1">
      <c r="B68" s="32"/>
      <c r="L68" s="32"/>
    </row>
    <row r="69" spans="2:12" s="1" customFormat="1" ht="12" customHeight="1">
      <c r="B69" s="32"/>
      <c r="C69" s="27" t="s">
        <v>17</v>
      </c>
      <c r="L69" s="32"/>
    </row>
    <row r="70" spans="2:12" s="1" customFormat="1" ht="16.5" customHeight="1">
      <c r="B70" s="32"/>
      <c r="E70" s="300" t="str">
        <f>E7</f>
        <v>Nemocnice K.Vary, řešení nového vstupu pavilonu N</v>
      </c>
      <c r="F70" s="301"/>
      <c r="G70" s="301"/>
      <c r="H70" s="301"/>
      <c r="L70" s="32"/>
    </row>
    <row r="71" spans="2:12" s="1" customFormat="1" ht="12" customHeight="1">
      <c r="B71" s="32"/>
      <c r="C71" s="27" t="s">
        <v>89</v>
      </c>
      <c r="L71" s="32"/>
    </row>
    <row r="72" spans="2:12" s="1" customFormat="1" ht="16.5" customHeight="1">
      <c r="B72" s="32"/>
      <c r="E72" s="277" t="str">
        <f>E9</f>
        <v>VRN - Ostatní a vedlejší náklady</v>
      </c>
      <c r="F72" s="299"/>
      <c r="G72" s="299"/>
      <c r="H72" s="299"/>
      <c r="L72" s="32"/>
    </row>
    <row r="73" spans="2:12" s="1" customFormat="1" ht="7" customHeight="1">
      <c r="B73" s="32"/>
      <c r="L73" s="32"/>
    </row>
    <row r="74" spans="2:12" s="1" customFormat="1" ht="12" customHeight="1">
      <c r="B74" s="32"/>
      <c r="C74" s="27" t="s">
        <v>21</v>
      </c>
      <c r="F74" s="25" t="str">
        <f>F12</f>
        <v xml:space="preserve"> </v>
      </c>
      <c r="I74" s="27" t="s">
        <v>23</v>
      </c>
      <c r="J74" s="49" t="str">
        <f>IF(J12="","",J12)</f>
        <v>26. 9. 2023</v>
      </c>
      <c r="L74" s="32"/>
    </row>
    <row r="75" spans="2:12" s="1" customFormat="1" ht="7" customHeight="1">
      <c r="B75" s="32"/>
      <c r="L75" s="32"/>
    </row>
    <row r="76" spans="2:12" s="1" customFormat="1" ht="15.15" customHeight="1">
      <c r="B76" s="32"/>
      <c r="C76" s="27" t="s">
        <v>25</v>
      </c>
      <c r="F76" s="25" t="str">
        <f>E15</f>
        <v>Karlovarská krajská nemocnice a.s.</v>
      </c>
      <c r="I76" s="27" t="s">
        <v>31</v>
      </c>
      <c r="J76" s="30" t="str">
        <f>E21</f>
        <v>ard architects s.r.o.</v>
      </c>
      <c r="L76" s="32"/>
    </row>
    <row r="77" spans="2:12" s="1" customFormat="1" ht="15.15" customHeight="1">
      <c r="B77" s="32"/>
      <c r="C77" s="27" t="s">
        <v>29</v>
      </c>
      <c r="F77" s="25" t="str">
        <f>IF(E18="","",E18)</f>
        <v>Vyplň údaj</v>
      </c>
      <c r="I77" s="27" t="s">
        <v>34</v>
      </c>
      <c r="J77" s="30" t="str">
        <f>E24</f>
        <v xml:space="preserve"> </v>
      </c>
      <c r="L77" s="32"/>
    </row>
    <row r="78" spans="2:12" s="1" customFormat="1" ht="10.25" customHeight="1">
      <c r="B78" s="32"/>
      <c r="L78" s="32"/>
    </row>
    <row r="79" spans="2:20" s="10" customFormat="1" ht="29.25" customHeight="1">
      <c r="B79" s="107"/>
      <c r="C79" s="108" t="s">
        <v>118</v>
      </c>
      <c r="D79" s="109" t="s">
        <v>56</v>
      </c>
      <c r="E79" s="109" t="s">
        <v>52</v>
      </c>
      <c r="F79" s="109" t="s">
        <v>53</v>
      </c>
      <c r="G79" s="109" t="s">
        <v>119</v>
      </c>
      <c r="H79" s="109" t="s">
        <v>120</v>
      </c>
      <c r="I79" s="109" t="s">
        <v>121</v>
      </c>
      <c r="J79" s="109" t="s">
        <v>93</v>
      </c>
      <c r="K79" s="110" t="s">
        <v>122</v>
      </c>
      <c r="L79" s="107"/>
      <c r="M79" s="56" t="s">
        <v>3</v>
      </c>
      <c r="N79" s="57" t="s">
        <v>41</v>
      </c>
      <c r="O79" s="57" t="s">
        <v>123</v>
      </c>
      <c r="P79" s="57" t="s">
        <v>124</v>
      </c>
      <c r="Q79" s="57" t="s">
        <v>125</v>
      </c>
      <c r="R79" s="57" t="s">
        <v>126</v>
      </c>
      <c r="S79" s="57" t="s">
        <v>127</v>
      </c>
      <c r="T79" s="58" t="s">
        <v>128</v>
      </c>
    </row>
    <row r="80" spans="2:63" s="1" customFormat="1" ht="22.75" customHeight="1">
      <c r="B80" s="32"/>
      <c r="C80" s="61" t="s">
        <v>129</v>
      </c>
      <c r="J80" s="111">
        <f>J81</f>
        <v>0</v>
      </c>
      <c r="L80" s="32"/>
      <c r="M80" s="59"/>
      <c r="N80" s="50"/>
      <c r="O80" s="50"/>
      <c r="P80" s="112">
        <f>P81</f>
        <v>0</v>
      </c>
      <c r="Q80" s="50"/>
      <c r="R80" s="112">
        <f>R81</f>
        <v>0</v>
      </c>
      <c r="S80" s="50"/>
      <c r="T80" s="113">
        <f>T81</f>
        <v>0</v>
      </c>
      <c r="AT80" s="17" t="s">
        <v>70</v>
      </c>
      <c r="AU80" s="17" t="s">
        <v>94</v>
      </c>
      <c r="BK80" s="114">
        <f>BK81</f>
        <v>0</v>
      </c>
    </row>
    <row r="81" spans="2:63" s="11" customFormat="1" ht="25.9" customHeight="1">
      <c r="B81" s="115"/>
      <c r="D81" s="116" t="s">
        <v>70</v>
      </c>
      <c r="E81" s="117" t="s">
        <v>85</v>
      </c>
      <c r="F81" s="117" t="s">
        <v>598</v>
      </c>
      <c r="I81" s="118"/>
      <c r="J81" s="319">
        <f>SUM(J82:J91)</f>
        <v>0</v>
      </c>
      <c r="L81" s="115"/>
      <c r="M81" s="120"/>
      <c r="P81" s="121">
        <f>SUM(P82:P91)</f>
        <v>0</v>
      </c>
      <c r="R81" s="121">
        <f>SUM(R82:R91)</f>
        <v>0</v>
      </c>
      <c r="T81" s="122">
        <f>SUM(T82:T91)</f>
        <v>0</v>
      </c>
      <c r="AR81" s="116" t="s">
        <v>163</v>
      </c>
      <c r="AT81" s="123" t="s">
        <v>70</v>
      </c>
      <c r="AU81" s="123" t="s">
        <v>71</v>
      </c>
      <c r="AY81" s="116" t="s">
        <v>132</v>
      </c>
      <c r="BK81" s="124">
        <f>SUM(BK82:BK91)</f>
        <v>0</v>
      </c>
    </row>
    <row r="82" spans="2:65" s="1" customFormat="1" ht="16.5" customHeight="1">
      <c r="B82" s="127"/>
      <c r="C82" s="128" t="s">
        <v>15</v>
      </c>
      <c r="D82" s="128" t="s">
        <v>134</v>
      </c>
      <c r="E82" s="129" t="s">
        <v>599</v>
      </c>
      <c r="F82" s="130" t="s">
        <v>600</v>
      </c>
      <c r="G82" s="131" t="s">
        <v>279</v>
      </c>
      <c r="H82" s="256">
        <v>1</v>
      </c>
      <c r="I82" s="132"/>
      <c r="J82" s="321">
        <f>I82*H82</f>
        <v>0</v>
      </c>
      <c r="K82" s="322" t="s">
        <v>3</v>
      </c>
      <c r="L82" s="32"/>
      <c r="M82" s="134" t="s">
        <v>3</v>
      </c>
      <c r="N82" s="135" t="s">
        <v>42</v>
      </c>
      <c r="P82" s="136">
        <f aca="true" t="shared" si="1" ref="P82:P91">O82*H82</f>
        <v>0</v>
      </c>
      <c r="Q82" s="136">
        <v>0</v>
      </c>
      <c r="R82" s="136">
        <f aca="true" t="shared" si="2" ref="R82:R91">Q82*H82</f>
        <v>0</v>
      </c>
      <c r="S82" s="136">
        <v>0</v>
      </c>
      <c r="T82" s="137">
        <f aca="true" t="shared" si="3" ref="T82:T91">S82*H82</f>
        <v>0</v>
      </c>
      <c r="AR82" s="138" t="s">
        <v>139</v>
      </c>
      <c r="AT82" s="138" t="s">
        <v>134</v>
      </c>
      <c r="AU82" s="138" t="s">
        <v>15</v>
      </c>
      <c r="AY82" s="17" t="s">
        <v>132</v>
      </c>
      <c r="BE82" s="139">
        <f aca="true" t="shared" si="4" ref="BE82:BE89">IF(N82="základní",J82,0)</f>
        <v>0</v>
      </c>
      <c r="BF82" s="139">
        <f aca="true" t="shared" si="5" ref="BF82:BF89">IF(N82="snížená",J82,0)</f>
        <v>0</v>
      </c>
      <c r="BG82" s="139">
        <f aca="true" t="shared" si="6" ref="BG82:BG89">IF(N82="zákl. přenesená",J82,0)</f>
        <v>0</v>
      </c>
      <c r="BH82" s="139">
        <f aca="true" t="shared" si="7" ref="BH82:BH89">IF(N82="sníž. přenesená",J82,0)</f>
        <v>0</v>
      </c>
      <c r="BI82" s="139">
        <f aca="true" t="shared" si="8" ref="BI82:BI89">IF(N82="nulová",J82,0)</f>
        <v>0</v>
      </c>
      <c r="BJ82" s="17" t="s">
        <v>15</v>
      </c>
      <c r="BK82" s="139">
        <f aca="true" t="shared" si="9" ref="BK82:BK91">ROUND(I82*H82,2)</f>
        <v>0</v>
      </c>
      <c r="BL82" s="17" t="s">
        <v>139</v>
      </c>
      <c r="BM82" s="138" t="s">
        <v>601</v>
      </c>
    </row>
    <row r="83" spans="2:65" s="1" customFormat="1" ht="16.5" customHeight="1">
      <c r="B83" s="127"/>
      <c r="C83" s="128" t="s">
        <v>79</v>
      </c>
      <c r="D83" s="128" t="s">
        <v>134</v>
      </c>
      <c r="E83" s="129" t="s">
        <v>602</v>
      </c>
      <c r="F83" s="130" t="s">
        <v>603</v>
      </c>
      <c r="G83" s="131" t="s">
        <v>279</v>
      </c>
      <c r="H83" s="256">
        <v>1</v>
      </c>
      <c r="I83" s="132"/>
      <c r="J83" s="313">
        <f aca="true" t="shared" si="10" ref="J83:J91">I83*H83</f>
        <v>0</v>
      </c>
      <c r="K83" s="320" t="s">
        <v>3</v>
      </c>
      <c r="L83" s="32"/>
      <c r="M83" s="134" t="s">
        <v>3</v>
      </c>
      <c r="N83" s="135" t="s">
        <v>42</v>
      </c>
      <c r="P83" s="136">
        <f t="shared" si="1"/>
        <v>0</v>
      </c>
      <c r="Q83" s="136">
        <v>0</v>
      </c>
      <c r="R83" s="136">
        <f t="shared" si="2"/>
        <v>0</v>
      </c>
      <c r="S83" s="136">
        <v>0</v>
      </c>
      <c r="T83" s="137">
        <f t="shared" si="3"/>
        <v>0</v>
      </c>
      <c r="AR83" s="138" t="s">
        <v>139</v>
      </c>
      <c r="AT83" s="138" t="s">
        <v>134</v>
      </c>
      <c r="AU83" s="138" t="s">
        <v>15</v>
      </c>
      <c r="AY83" s="17" t="s">
        <v>132</v>
      </c>
      <c r="BE83" s="139">
        <f t="shared" si="4"/>
        <v>0</v>
      </c>
      <c r="BF83" s="139">
        <f t="shared" si="5"/>
        <v>0</v>
      </c>
      <c r="BG83" s="139">
        <f t="shared" si="6"/>
        <v>0</v>
      </c>
      <c r="BH83" s="139">
        <f t="shared" si="7"/>
        <v>0</v>
      </c>
      <c r="BI83" s="139">
        <f t="shared" si="8"/>
        <v>0</v>
      </c>
      <c r="BJ83" s="17" t="s">
        <v>15</v>
      </c>
      <c r="BK83" s="139">
        <f t="shared" si="9"/>
        <v>0</v>
      </c>
      <c r="BL83" s="17" t="s">
        <v>139</v>
      </c>
      <c r="BM83" s="138" t="s">
        <v>604</v>
      </c>
    </row>
    <row r="84" spans="2:65" s="1" customFormat="1" ht="16.5" customHeight="1">
      <c r="B84" s="127"/>
      <c r="C84" s="128" t="s">
        <v>139</v>
      </c>
      <c r="D84" s="128" t="s">
        <v>134</v>
      </c>
      <c r="E84" s="129" t="s">
        <v>605</v>
      </c>
      <c r="F84" s="130" t="s">
        <v>606</v>
      </c>
      <c r="G84" s="131" t="s">
        <v>279</v>
      </c>
      <c r="H84" s="256">
        <v>1</v>
      </c>
      <c r="I84" s="311"/>
      <c r="J84" s="314">
        <f t="shared" si="10"/>
        <v>0</v>
      </c>
      <c r="K84" s="312" t="s">
        <v>3</v>
      </c>
      <c r="L84" s="32"/>
      <c r="M84" s="134" t="s">
        <v>3</v>
      </c>
      <c r="N84" s="135" t="s">
        <v>42</v>
      </c>
      <c r="P84" s="136">
        <f t="shared" si="1"/>
        <v>0</v>
      </c>
      <c r="Q84" s="136">
        <v>0</v>
      </c>
      <c r="R84" s="136">
        <f t="shared" si="2"/>
        <v>0</v>
      </c>
      <c r="S84" s="136">
        <v>0</v>
      </c>
      <c r="T84" s="137">
        <f t="shared" si="3"/>
        <v>0</v>
      </c>
      <c r="AR84" s="138" t="s">
        <v>139</v>
      </c>
      <c r="AT84" s="138" t="s">
        <v>134</v>
      </c>
      <c r="AU84" s="138" t="s">
        <v>15</v>
      </c>
      <c r="AY84" s="17" t="s">
        <v>132</v>
      </c>
      <c r="BE84" s="139">
        <f t="shared" si="4"/>
        <v>0</v>
      </c>
      <c r="BF84" s="139">
        <f t="shared" si="5"/>
        <v>0</v>
      </c>
      <c r="BG84" s="139">
        <f t="shared" si="6"/>
        <v>0</v>
      </c>
      <c r="BH84" s="139">
        <f t="shared" si="7"/>
        <v>0</v>
      </c>
      <c r="BI84" s="139">
        <f t="shared" si="8"/>
        <v>0</v>
      </c>
      <c r="BJ84" s="17" t="s">
        <v>15</v>
      </c>
      <c r="BK84" s="139">
        <f t="shared" si="9"/>
        <v>0</v>
      </c>
      <c r="BL84" s="17" t="s">
        <v>139</v>
      </c>
      <c r="BM84" s="138" t="s">
        <v>607</v>
      </c>
    </row>
    <row r="85" spans="2:65" s="1" customFormat="1" ht="24.15" customHeight="1">
      <c r="B85" s="127"/>
      <c r="C85" s="128" t="s">
        <v>163</v>
      </c>
      <c r="D85" s="128" t="s">
        <v>134</v>
      </c>
      <c r="E85" s="129" t="s">
        <v>608</v>
      </c>
      <c r="F85" s="130" t="s">
        <v>609</v>
      </c>
      <c r="G85" s="131" t="s">
        <v>279</v>
      </c>
      <c r="H85" s="256">
        <v>1</v>
      </c>
      <c r="I85" s="132"/>
      <c r="J85" s="119">
        <f t="shared" si="10"/>
        <v>0</v>
      </c>
      <c r="K85" s="130" t="s">
        <v>3</v>
      </c>
      <c r="L85" s="32"/>
      <c r="M85" s="134" t="s">
        <v>3</v>
      </c>
      <c r="N85" s="135" t="s">
        <v>42</v>
      </c>
      <c r="P85" s="136">
        <f t="shared" si="1"/>
        <v>0</v>
      </c>
      <c r="Q85" s="136">
        <v>0</v>
      </c>
      <c r="R85" s="136">
        <f t="shared" si="2"/>
        <v>0</v>
      </c>
      <c r="S85" s="136">
        <v>0</v>
      </c>
      <c r="T85" s="137">
        <f t="shared" si="3"/>
        <v>0</v>
      </c>
      <c r="AR85" s="138" t="s">
        <v>139</v>
      </c>
      <c r="AT85" s="138" t="s">
        <v>134</v>
      </c>
      <c r="AU85" s="138" t="s">
        <v>15</v>
      </c>
      <c r="AY85" s="17" t="s">
        <v>132</v>
      </c>
      <c r="BE85" s="139">
        <f t="shared" si="4"/>
        <v>0</v>
      </c>
      <c r="BF85" s="139">
        <f t="shared" si="5"/>
        <v>0</v>
      </c>
      <c r="BG85" s="139">
        <f t="shared" si="6"/>
        <v>0</v>
      </c>
      <c r="BH85" s="139">
        <f t="shared" si="7"/>
        <v>0</v>
      </c>
      <c r="BI85" s="139">
        <f t="shared" si="8"/>
        <v>0</v>
      </c>
      <c r="BJ85" s="17" t="s">
        <v>15</v>
      </c>
      <c r="BK85" s="139">
        <f t="shared" si="9"/>
        <v>0</v>
      </c>
      <c r="BL85" s="17" t="s">
        <v>139</v>
      </c>
      <c r="BM85" s="138" t="s">
        <v>610</v>
      </c>
    </row>
    <row r="86" spans="2:65" s="1" customFormat="1" ht="16.5" customHeight="1">
      <c r="B86" s="127"/>
      <c r="C86" s="128" t="s">
        <v>82</v>
      </c>
      <c r="D86" s="128" t="s">
        <v>134</v>
      </c>
      <c r="E86" s="129" t="s">
        <v>611</v>
      </c>
      <c r="F86" s="130" t="s">
        <v>612</v>
      </c>
      <c r="G86" s="131" t="s">
        <v>279</v>
      </c>
      <c r="H86" s="256">
        <v>1</v>
      </c>
      <c r="I86" s="311"/>
      <c r="J86" s="314">
        <f t="shared" si="10"/>
        <v>0</v>
      </c>
      <c r="K86" s="312" t="s">
        <v>3</v>
      </c>
      <c r="L86" s="32"/>
      <c r="M86" s="134" t="s">
        <v>3</v>
      </c>
      <c r="N86" s="135" t="s">
        <v>42</v>
      </c>
      <c r="P86" s="136">
        <f t="shared" si="1"/>
        <v>0</v>
      </c>
      <c r="Q86" s="136">
        <v>0</v>
      </c>
      <c r="R86" s="136">
        <f t="shared" si="2"/>
        <v>0</v>
      </c>
      <c r="S86" s="136">
        <v>0</v>
      </c>
      <c r="T86" s="137">
        <f t="shared" si="3"/>
        <v>0</v>
      </c>
      <c r="AR86" s="138" t="s">
        <v>139</v>
      </c>
      <c r="AT86" s="138" t="s">
        <v>134</v>
      </c>
      <c r="AU86" s="138" t="s">
        <v>15</v>
      </c>
      <c r="AY86" s="17" t="s">
        <v>132</v>
      </c>
      <c r="BE86" s="139">
        <f t="shared" si="4"/>
        <v>0</v>
      </c>
      <c r="BF86" s="139">
        <f t="shared" si="5"/>
        <v>0</v>
      </c>
      <c r="BG86" s="139">
        <f t="shared" si="6"/>
        <v>0</v>
      </c>
      <c r="BH86" s="139">
        <f t="shared" si="7"/>
        <v>0</v>
      </c>
      <c r="BI86" s="139">
        <f t="shared" si="8"/>
        <v>0</v>
      </c>
      <c r="BJ86" s="17" t="s">
        <v>15</v>
      </c>
      <c r="BK86" s="139">
        <f t="shared" si="9"/>
        <v>0</v>
      </c>
      <c r="BL86" s="17" t="s">
        <v>139</v>
      </c>
      <c r="BM86" s="138" t="s">
        <v>613</v>
      </c>
    </row>
    <row r="87" spans="2:65" s="1" customFormat="1" ht="24.15" customHeight="1">
      <c r="B87" s="127"/>
      <c r="C87" s="128" t="s">
        <v>170</v>
      </c>
      <c r="D87" s="128" t="s">
        <v>134</v>
      </c>
      <c r="E87" s="129" t="s">
        <v>614</v>
      </c>
      <c r="F87" s="130" t="s">
        <v>615</v>
      </c>
      <c r="G87" s="131" t="s">
        <v>279</v>
      </c>
      <c r="H87" s="256">
        <v>1</v>
      </c>
      <c r="I87" s="311"/>
      <c r="J87" s="315">
        <f t="shared" si="10"/>
        <v>0</v>
      </c>
      <c r="K87" s="312" t="s">
        <v>3</v>
      </c>
      <c r="L87" s="32"/>
      <c r="M87" s="134" t="s">
        <v>3</v>
      </c>
      <c r="N87" s="135" t="s">
        <v>42</v>
      </c>
      <c r="P87" s="136">
        <f t="shared" si="1"/>
        <v>0</v>
      </c>
      <c r="Q87" s="136">
        <v>0</v>
      </c>
      <c r="R87" s="136">
        <f t="shared" si="2"/>
        <v>0</v>
      </c>
      <c r="S87" s="136">
        <v>0</v>
      </c>
      <c r="T87" s="137">
        <f t="shared" si="3"/>
        <v>0</v>
      </c>
      <c r="AR87" s="138" t="s">
        <v>139</v>
      </c>
      <c r="AT87" s="138" t="s">
        <v>134</v>
      </c>
      <c r="AU87" s="138" t="s">
        <v>15</v>
      </c>
      <c r="AY87" s="17" t="s">
        <v>132</v>
      </c>
      <c r="BE87" s="139">
        <f t="shared" si="4"/>
        <v>0</v>
      </c>
      <c r="BF87" s="139">
        <f t="shared" si="5"/>
        <v>0</v>
      </c>
      <c r="BG87" s="139">
        <f t="shared" si="6"/>
        <v>0</v>
      </c>
      <c r="BH87" s="139">
        <f t="shared" si="7"/>
        <v>0</v>
      </c>
      <c r="BI87" s="139">
        <f t="shared" si="8"/>
        <v>0</v>
      </c>
      <c r="BJ87" s="17" t="s">
        <v>15</v>
      </c>
      <c r="BK87" s="139">
        <f t="shared" si="9"/>
        <v>0</v>
      </c>
      <c r="BL87" s="17" t="s">
        <v>139</v>
      </c>
      <c r="BM87" s="138" t="s">
        <v>616</v>
      </c>
    </row>
    <row r="88" spans="2:65" s="1" customFormat="1" ht="44.25" customHeight="1">
      <c r="B88" s="127"/>
      <c r="C88" s="128" t="s">
        <v>177</v>
      </c>
      <c r="D88" s="128" t="s">
        <v>134</v>
      </c>
      <c r="E88" s="129" t="s">
        <v>617</v>
      </c>
      <c r="F88" s="130" t="s">
        <v>618</v>
      </c>
      <c r="G88" s="131" t="s">
        <v>279</v>
      </c>
      <c r="H88" s="256">
        <v>1</v>
      </c>
      <c r="I88" s="132"/>
      <c r="J88" s="119">
        <f t="shared" si="10"/>
        <v>0</v>
      </c>
      <c r="K88" s="130" t="s">
        <v>3</v>
      </c>
      <c r="L88" s="32"/>
      <c r="M88" s="134" t="s">
        <v>3</v>
      </c>
      <c r="N88" s="135" t="s">
        <v>42</v>
      </c>
      <c r="P88" s="136">
        <f t="shared" si="1"/>
        <v>0</v>
      </c>
      <c r="Q88" s="136">
        <v>0</v>
      </c>
      <c r="R88" s="136">
        <f t="shared" si="2"/>
        <v>0</v>
      </c>
      <c r="S88" s="136">
        <v>0</v>
      </c>
      <c r="T88" s="137">
        <f t="shared" si="3"/>
        <v>0</v>
      </c>
      <c r="AR88" s="138" t="s">
        <v>139</v>
      </c>
      <c r="AT88" s="138" t="s">
        <v>134</v>
      </c>
      <c r="AU88" s="138" t="s">
        <v>15</v>
      </c>
      <c r="AY88" s="17" t="s">
        <v>132</v>
      </c>
      <c r="BE88" s="139">
        <f t="shared" si="4"/>
        <v>0</v>
      </c>
      <c r="BF88" s="139">
        <f t="shared" si="5"/>
        <v>0</v>
      </c>
      <c r="BG88" s="139">
        <f t="shared" si="6"/>
        <v>0</v>
      </c>
      <c r="BH88" s="139">
        <f t="shared" si="7"/>
        <v>0</v>
      </c>
      <c r="BI88" s="139">
        <f t="shared" si="8"/>
        <v>0</v>
      </c>
      <c r="BJ88" s="17" t="s">
        <v>15</v>
      </c>
      <c r="BK88" s="139">
        <f t="shared" si="9"/>
        <v>0</v>
      </c>
      <c r="BL88" s="17" t="s">
        <v>139</v>
      </c>
      <c r="BM88" s="138" t="s">
        <v>619</v>
      </c>
    </row>
    <row r="89" spans="2:65" s="1" customFormat="1" ht="232.25" customHeight="1">
      <c r="B89" s="127"/>
      <c r="C89" s="128" t="s">
        <v>183</v>
      </c>
      <c r="D89" s="128" t="s">
        <v>134</v>
      </c>
      <c r="E89" s="129" t="s">
        <v>620</v>
      </c>
      <c r="F89" s="130" t="s">
        <v>621</v>
      </c>
      <c r="G89" s="131" t="s">
        <v>279</v>
      </c>
      <c r="H89" s="256">
        <v>1</v>
      </c>
      <c r="I89" s="311"/>
      <c r="J89" s="314">
        <f t="shared" si="10"/>
        <v>0</v>
      </c>
      <c r="K89" s="312" t="s">
        <v>22</v>
      </c>
      <c r="L89" s="32"/>
      <c r="M89" s="134" t="s">
        <v>3</v>
      </c>
      <c r="N89" s="135" t="s">
        <v>42</v>
      </c>
      <c r="P89" s="136">
        <f t="shared" si="1"/>
        <v>0</v>
      </c>
      <c r="Q89" s="136">
        <v>0</v>
      </c>
      <c r="R89" s="136">
        <f t="shared" si="2"/>
        <v>0</v>
      </c>
      <c r="S89" s="136">
        <v>0</v>
      </c>
      <c r="T89" s="137">
        <f t="shared" si="3"/>
        <v>0</v>
      </c>
      <c r="AR89" s="138" t="s">
        <v>139</v>
      </c>
      <c r="AT89" s="138" t="s">
        <v>134</v>
      </c>
      <c r="AU89" s="138" t="s">
        <v>15</v>
      </c>
      <c r="AY89" s="17" t="s">
        <v>132</v>
      </c>
      <c r="BE89" s="139">
        <f t="shared" si="4"/>
        <v>0</v>
      </c>
      <c r="BF89" s="139">
        <f t="shared" si="5"/>
        <v>0</v>
      </c>
      <c r="BG89" s="139">
        <f t="shared" si="6"/>
        <v>0</v>
      </c>
      <c r="BH89" s="139">
        <f t="shared" si="7"/>
        <v>0</v>
      </c>
      <c r="BI89" s="139">
        <f t="shared" si="8"/>
        <v>0</v>
      </c>
      <c r="BJ89" s="17" t="s">
        <v>15</v>
      </c>
      <c r="BK89" s="139">
        <f t="shared" si="9"/>
        <v>0</v>
      </c>
      <c r="BL89" s="17" t="s">
        <v>139</v>
      </c>
      <c r="BM89" s="138" t="s">
        <v>622</v>
      </c>
    </row>
    <row r="90" spans="2:65" s="1" customFormat="1" ht="232.25" customHeight="1">
      <c r="B90" s="127"/>
      <c r="C90" s="128" t="s">
        <v>190</v>
      </c>
      <c r="D90" s="128" t="s">
        <v>134</v>
      </c>
      <c r="E90" s="129" t="s">
        <v>623</v>
      </c>
      <c r="F90" s="130" t="s">
        <v>624</v>
      </c>
      <c r="G90" s="131" t="s">
        <v>279</v>
      </c>
      <c r="H90" s="256">
        <v>1</v>
      </c>
      <c r="I90" s="316"/>
      <c r="J90" s="317">
        <f t="shared" si="10"/>
        <v>0</v>
      </c>
      <c r="K90" s="130"/>
      <c r="L90" s="32"/>
      <c r="M90" s="134"/>
      <c r="N90" s="135"/>
      <c r="P90" s="136"/>
      <c r="Q90" s="136"/>
      <c r="R90" s="136"/>
      <c r="S90" s="136"/>
      <c r="T90" s="137"/>
      <c r="AR90" s="138"/>
      <c r="AT90" s="138"/>
      <c r="AU90" s="138"/>
      <c r="AY90" s="17"/>
      <c r="BE90" s="139"/>
      <c r="BF90" s="139"/>
      <c r="BG90" s="139"/>
      <c r="BH90" s="139"/>
      <c r="BI90" s="139"/>
      <c r="BJ90" s="17"/>
      <c r="BK90" s="139">
        <f t="shared" si="9"/>
        <v>0</v>
      </c>
      <c r="BL90" s="17"/>
      <c r="BM90" s="138"/>
    </row>
    <row r="91" spans="2:65" s="1" customFormat="1" ht="56.5" customHeight="1">
      <c r="B91" s="127"/>
      <c r="C91" s="128">
        <v>10</v>
      </c>
      <c r="D91" s="128" t="s">
        <v>134</v>
      </c>
      <c r="E91" s="129"/>
      <c r="F91" s="130" t="s">
        <v>812</v>
      </c>
      <c r="G91" s="131" t="s">
        <v>279</v>
      </c>
      <c r="H91" s="256">
        <v>1</v>
      </c>
      <c r="I91" s="318"/>
      <c r="J91" s="314">
        <f t="shared" si="10"/>
        <v>0</v>
      </c>
      <c r="K91" s="312" t="s">
        <v>3</v>
      </c>
      <c r="L91" s="32"/>
      <c r="M91" s="172" t="s">
        <v>3</v>
      </c>
      <c r="N91" s="173" t="s">
        <v>42</v>
      </c>
      <c r="O91" s="174"/>
      <c r="P91" s="175">
        <f t="shared" si="1"/>
        <v>0</v>
      </c>
      <c r="Q91" s="175">
        <v>0</v>
      </c>
      <c r="R91" s="175">
        <f t="shared" si="2"/>
        <v>0</v>
      </c>
      <c r="S91" s="175">
        <v>0</v>
      </c>
      <c r="T91" s="176">
        <f t="shared" si="3"/>
        <v>0</v>
      </c>
      <c r="AR91" s="138" t="s">
        <v>139</v>
      </c>
      <c r="AT91" s="138" t="s">
        <v>134</v>
      </c>
      <c r="AU91" s="138" t="s">
        <v>15</v>
      </c>
      <c r="AY91" s="17" t="s">
        <v>132</v>
      </c>
      <c r="BE91" s="139">
        <f>IF(N91="základní",J91,0)</f>
        <v>0</v>
      </c>
      <c r="BF91" s="139">
        <f>IF(N91="snížená",J91,0)</f>
        <v>0</v>
      </c>
      <c r="BG91" s="139">
        <f>IF(N91="zákl. přenesená",J91,0)</f>
        <v>0</v>
      </c>
      <c r="BH91" s="139">
        <f>IF(N91="sníž. přenesená",J91,0)</f>
        <v>0</v>
      </c>
      <c r="BI91" s="139">
        <f>IF(N91="nulová",J91,0)</f>
        <v>0</v>
      </c>
      <c r="BJ91" s="17" t="s">
        <v>15</v>
      </c>
      <c r="BK91" s="139">
        <f t="shared" si="9"/>
        <v>0</v>
      </c>
      <c r="BL91" s="17" t="s">
        <v>139</v>
      </c>
      <c r="BM91" s="138" t="s">
        <v>625</v>
      </c>
    </row>
    <row r="92" spans="2:12" s="1" customFormat="1" ht="7" customHeight="1">
      <c r="B92" s="41"/>
      <c r="C92" s="42"/>
      <c r="D92" s="42"/>
      <c r="E92" s="42"/>
      <c r="F92" s="42"/>
      <c r="G92" s="42"/>
      <c r="H92" s="42"/>
      <c r="I92" s="42"/>
      <c r="J92" s="42"/>
      <c r="K92" s="42"/>
      <c r="L92" s="32"/>
    </row>
  </sheetData>
  <autoFilter ref="C79:K91"/>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218"/>
  <sheetViews>
    <sheetView showGridLines="0" zoomScale="110" zoomScaleNormal="110" workbookViewId="0" topLeftCell="A175"/>
  </sheetViews>
  <sheetFormatPr defaultColWidth="9.140625" defaultRowHeight="12"/>
  <cols>
    <col min="1" max="1" width="8.28125" style="177" customWidth="1"/>
    <col min="2" max="2" width="1.7109375" style="177" customWidth="1"/>
    <col min="3" max="4" width="5.00390625" style="177" customWidth="1"/>
    <col min="5" max="5" width="11.7109375" style="177" customWidth="1"/>
    <col min="6" max="6" width="9.140625" style="177" customWidth="1"/>
    <col min="7" max="7" width="5.00390625" style="177" customWidth="1"/>
    <col min="8" max="8" width="77.7109375" style="177" customWidth="1"/>
    <col min="9" max="10" width="20.00390625" style="177" customWidth="1"/>
    <col min="11" max="11" width="1.7109375" style="177" customWidth="1"/>
  </cols>
  <sheetData>
    <row r="1" ht="37.5" customHeight="1"/>
    <row r="2" spans="2:11" ht="7.5" customHeight="1">
      <c r="B2" s="178"/>
      <c r="C2" s="179"/>
      <c r="D2" s="179"/>
      <c r="E2" s="179"/>
      <c r="F2" s="179"/>
      <c r="G2" s="179"/>
      <c r="H2" s="179"/>
      <c r="I2" s="179"/>
      <c r="J2" s="179"/>
      <c r="K2" s="180"/>
    </row>
    <row r="3" spans="2:11" s="15" customFormat="1" ht="45" customHeight="1">
      <c r="B3" s="181"/>
      <c r="C3" s="304" t="s">
        <v>626</v>
      </c>
      <c r="D3" s="304"/>
      <c r="E3" s="304"/>
      <c r="F3" s="304"/>
      <c r="G3" s="304"/>
      <c r="H3" s="304"/>
      <c r="I3" s="304"/>
      <c r="J3" s="304"/>
      <c r="K3" s="182"/>
    </row>
    <row r="4" spans="2:11" ht="25.5" customHeight="1">
      <c r="B4" s="183"/>
      <c r="C4" s="309" t="s">
        <v>627</v>
      </c>
      <c r="D4" s="309"/>
      <c r="E4" s="309"/>
      <c r="F4" s="309"/>
      <c r="G4" s="309"/>
      <c r="H4" s="309"/>
      <c r="I4" s="309"/>
      <c r="J4" s="309"/>
      <c r="K4" s="184"/>
    </row>
    <row r="5" spans="2:11" ht="5.25" customHeight="1">
      <c r="B5" s="183"/>
      <c r="C5" s="185"/>
      <c r="D5" s="185"/>
      <c r="E5" s="185"/>
      <c r="F5" s="185"/>
      <c r="G5" s="185"/>
      <c r="H5" s="185"/>
      <c r="I5" s="185"/>
      <c r="J5" s="185"/>
      <c r="K5" s="184"/>
    </row>
    <row r="6" spans="2:11" ht="15" customHeight="1">
      <c r="B6" s="183"/>
      <c r="C6" s="308" t="s">
        <v>628</v>
      </c>
      <c r="D6" s="308"/>
      <c r="E6" s="308"/>
      <c r="F6" s="308"/>
      <c r="G6" s="308"/>
      <c r="H6" s="308"/>
      <c r="I6" s="308"/>
      <c r="J6" s="308"/>
      <c r="K6" s="184"/>
    </row>
    <row r="7" spans="2:11" ht="15" customHeight="1">
      <c r="B7" s="187"/>
      <c r="C7" s="308" t="s">
        <v>629</v>
      </c>
      <c r="D7" s="308"/>
      <c r="E7" s="308"/>
      <c r="F7" s="308"/>
      <c r="G7" s="308"/>
      <c r="H7" s="308"/>
      <c r="I7" s="308"/>
      <c r="J7" s="308"/>
      <c r="K7" s="184"/>
    </row>
    <row r="8" spans="2:11" ht="12.75" customHeight="1">
      <c r="B8" s="187"/>
      <c r="C8" s="186"/>
      <c r="D8" s="186"/>
      <c r="E8" s="186"/>
      <c r="F8" s="186"/>
      <c r="G8" s="186"/>
      <c r="H8" s="186"/>
      <c r="I8" s="186"/>
      <c r="J8" s="186"/>
      <c r="K8" s="184"/>
    </row>
    <row r="9" spans="2:11" ht="15" customHeight="1">
      <c r="B9" s="187"/>
      <c r="C9" s="308" t="s">
        <v>630</v>
      </c>
      <c r="D9" s="308"/>
      <c r="E9" s="308"/>
      <c r="F9" s="308"/>
      <c r="G9" s="308"/>
      <c r="H9" s="308"/>
      <c r="I9" s="308"/>
      <c r="J9" s="308"/>
      <c r="K9" s="184"/>
    </row>
    <row r="10" spans="2:11" ht="15" customHeight="1">
      <c r="B10" s="187"/>
      <c r="C10" s="186"/>
      <c r="D10" s="308" t="s">
        <v>631</v>
      </c>
      <c r="E10" s="308"/>
      <c r="F10" s="308"/>
      <c r="G10" s="308"/>
      <c r="H10" s="308"/>
      <c r="I10" s="308"/>
      <c r="J10" s="308"/>
      <c r="K10" s="184"/>
    </row>
    <row r="11" spans="2:11" ht="15" customHeight="1">
      <c r="B11" s="187"/>
      <c r="C11" s="188"/>
      <c r="D11" s="308" t="s">
        <v>632</v>
      </c>
      <c r="E11" s="308"/>
      <c r="F11" s="308"/>
      <c r="G11" s="308"/>
      <c r="H11" s="308"/>
      <c r="I11" s="308"/>
      <c r="J11" s="308"/>
      <c r="K11" s="184"/>
    </row>
    <row r="12" spans="2:11" ht="15" customHeight="1">
      <c r="B12" s="187"/>
      <c r="C12" s="188"/>
      <c r="D12" s="186"/>
      <c r="E12" s="186"/>
      <c r="F12" s="186"/>
      <c r="G12" s="186"/>
      <c r="H12" s="186"/>
      <c r="I12" s="186"/>
      <c r="J12" s="186"/>
      <c r="K12" s="184"/>
    </row>
    <row r="13" spans="2:11" ht="15" customHeight="1">
      <c r="B13" s="187"/>
      <c r="C13" s="188"/>
      <c r="D13" s="189" t="s">
        <v>633</v>
      </c>
      <c r="E13" s="186"/>
      <c r="F13" s="186"/>
      <c r="G13" s="186"/>
      <c r="H13" s="186"/>
      <c r="I13" s="186"/>
      <c r="J13" s="186"/>
      <c r="K13" s="184"/>
    </row>
    <row r="14" spans="2:11" ht="12.75" customHeight="1">
      <c r="B14" s="187"/>
      <c r="C14" s="188"/>
      <c r="D14" s="188"/>
      <c r="E14" s="188"/>
      <c r="F14" s="188"/>
      <c r="G14" s="188"/>
      <c r="H14" s="188"/>
      <c r="I14" s="188"/>
      <c r="J14" s="188"/>
      <c r="K14" s="184"/>
    </row>
    <row r="15" spans="2:11" ht="15" customHeight="1">
      <c r="B15" s="187"/>
      <c r="C15" s="188"/>
      <c r="D15" s="308" t="s">
        <v>634</v>
      </c>
      <c r="E15" s="308"/>
      <c r="F15" s="308"/>
      <c r="G15" s="308"/>
      <c r="H15" s="308"/>
      <c r="I15" s="308"/>
      <c r="J15" s="308"/>
      <c r="K15" s="184"/>
    </row>
    <row r="16" spans="2:11" ht="15" customHeight="1">
      <c r="B16" s="187"/>
      <c r="C16" s="188"/>
      <c r="D16" s="308" t="s">
        <v>635</v>
      </c>
      <c r="E16" s="308"/>
      <c r="F16" s="308"/>
      <c r="G16" s="308"/>
      <c r="H16" s="308"/>
      <c r="I16" s="308"/>
      <c r="J16" s="308"/>
      <c r="K16" s="184"/>
    </row>
    <row r="17" spans="2:11" ht="15" customHeight="1">
      <c r="B17" s="187"/>
      <c r="C17" s="188"/>
      <c r="D17" s="308" t="s">
        <v>636</v>
      </c>
      <c r="E17" s="308"/>
      <c r="F17" s="308"/>
      <c r="G17" s="308"/>
      <c r="H17" s="308"/>
      <c r="I17" s="308"/>
      <c r="J17" s="308"/>
      <c r="K17" s="184"/>
    </row>
    <row r="18" spans="2:11" ht="15" customHeight="1">
      <c r="B18" s="187"/>
      <c r="C18" s="188"/>
      <c r="D18" s="188"/>
      <c r="E18" s="190" t="s">
        <v>77</v>
      </c>
      <c r="F18" s="308" t="s">
        <v>637</v>
      </c>
      <c r="G18" s="308"/>
      <c r="H18" s="308"/>
      <c r="I18" s="308"/>
      <c r="J18" s="308"/>
      <c r="K18" s="184"/>
    </row>
    <row r="19" spans="2:11" ht="15" customHeight="1">
      <c r="B19" s="187"/>
      <c r="C19" s="188"/>
      <c r="D19" s="188"/>
      <c r="E19" s="190" t="s">
        <v>638</v>
      </c>
      <c r="F19" s="308" t="s">
        <v>639</v>
      </c>
      <c r="G19" s="308"/>
      <c r="H19" s="308"/>
      <c r="I19" s="308"/>
      <c r="J19" s="308"/>
      <c r="K19" s="184"/>
    </row>
    <row r="20" spans="2:11" ht="15" customHeight="1">
      <c r="B20" s="187"/>
      <c r="C20" s="188"/>
      <c r="D20" s="188"/>
      <c r="E20" s="190" t="s">
        <v>640</v>
      </c>
      <c r="F20" s="308" t="s">
        <v>641</v>
      </c>
      <c r="G20" s="308"/>
      <c r="H20" s="308"/>
      <c r="I20" s="308"/>
      <c r="J20" s="308"/>
      <c r="K20" s="184"/>
    </row>
    <row r="21" spans="2:11" ht="15" customHeight="1">
      <c r="B21" s="187"/>
      <c r="C21" s="188"/>
      <c r="D21" s="188"/>
      <c r="E21" s="190" t="s">
        <v>642</v>
      </c>
      <c r="F21" s="308" t="s">
        <v>643</v>
      </c>
      <c r="G21" s="308"/>
      <c r="H21" s="308"/>
      <c r="I21" s="308"/>
      <c r="J21" s="308"/>
      <c r="K21" s="184"/>
    </row>
    <row r="22" spans="2:11" ht="15" customHeight="1">
      <c r="B22" s="187"/>
      <c r="C22" s="188"/>
      <c r="D22" s="188"/>
      <c r="E22" s="190" t="s">
        <v>644</v>
      </c>
      <c r="F22" s="308" t="s">
        <v>645</v>
      </c>
      <c r="G22" s="308"/>
      <c r="H22" s="308"/>
      <c r="I22" s="308"/>
      <c r="J22" s="308"/>
      <c r="K22" s="184"/>
    </row>
    <row r="23" spans="2:11" ht="15" customHeight="1">
      <c r="B23" s="187"/>
      <c r="C23" s="188"/>
      <c r="D23" s="188"/>
      <c r="E23" s="190" t="s">
        <v>646</v>
      </c>
      <c r="F23" s="308" t="s">
        <v>647</v>
      </c>
      <c r="G23" s="308"/>
      <c r="H23" s="308"/>
      <c r="I23" s="308"/>
      <c r="J23" s="308"/>
      <c r="K23" s="184"/>
    </row>
    <row r="24" spans="2:11" ht="12.75" customHeight="1">
      <c r="B24" s="187"/>
      <c r="C24" s="188"/>
      <c r="D24" s="188"/>
      <c r="E24" s="188"/>
      <c r="F24" s="188"/>
      <c r="G24" s="188"/>
      <c r="H24" s="188"/>
      <c r="I24" s="188"/>
      <c r="J24" s="188"/>
      <c r="K24" s="184"/>
    </row>
    <row r="25" spans="2:11" ht="15" customHeight="1">
      <c r="B25" s="187"/>
      <c r="C25" s="308" t="s">
        <v>648</v>
      </c>
      <c r="D25" s="308"/>
      <c r="E25" s="308"/>
      <c r="F25" s="308"/>
      <c r="G25" s="308"/>
      <c r="H25" s="308"/>
      <c r="I25" s="308"/>
      <c r="J25" s="308"/>
      <c r="K25" s="184"/>
    </row>
    <row r="26" spans="2:11" ht="15" customHeight="1">
      <c r="B26" s="187"/>
      <c r="C26" s="308" t="s">
        <v>649</v>
      </c>
      <c r="D26" s="308"/>
      <c r="E26" s="308"/>
      <c r="F26" s="308"/>
      <c r="G26" s="308"/>
      <c r="H26" s="308"/>
      <c r="I26" s="308"/>
      <c r="J26" s="308"/>
      <c r="K26" s="184"/>
    </row>
    <row r="27" spans="2:11" ht="15" customHeight="1">
      <c r="B27" s="187"/>
      <c r="C27" s="186"/>
      <c r="D27" s="308" t="s">
        <v>650</v>
      </c>
      <c r="E27" s="308"/>
      <c r="F27" s="308"/>
      <c r="G27" s="308"/>
      <c r="H27" s="308"/>
      <c r="I27" s="308"/>
      <c r="J27" s="308"/>
      <c r="K27" s="184"/>
    </row>
    <row r="28" spans="2:11" ht="15" customHeight="1">
      <c r="B28" s="187"/>
      <c r="C28" s="188"/>
      <c r="D28" s="308" t="s">
        <v>651</v>
      </c>
      <c r="E28" s="308"/>
      <c r="F28" s="308"/>
      <c r="G28" s="308"/>
      <c r="H28" s="308"/>
      <c r="I28" s="308"/>
      <c r="J28" s="308"/>
      <c r="K28" s="184"/>
    </row>
    <row r="29" spans="2:11" ht="12.75" customHeight="1">
      <c r="B29" s="187"/>
      <c r="C29" s="188"/>
      <c r="D29" s="188"/>
      <c r="E29" s="188"/>
      <c r="F29" s="188"/>
      <c r="G29" s="188"/>
      <c r="H29" s="188"/>
      <c r="I29" s="188"/>
      <c r="J29" s="188"/>
      <c r="K29" s="184"/>
    </row>
    <row r="30" spans="2:11" ht="15" customHeight="1">
      <c r="B30" s="187"/>
      <c r="C30" s="188"/>
      <c r="D30" s="308" t="s">
        <v>652</v>
      </c>
      <c r="E30" s="308"/>
      <c r="F30" s="308"/>
      <c r="G30" s="308"/>
      <c r="H30" s="308"/>
      <c r="I30" s="308"/>
      <c r="J30" s="308"/>
      <c r="K30" s="184"/>
    </row>
    <row r="31" spans="2:11" ht="15" customHeight="1">
      <c r="B31" s="187"/>
      <c r="C31" s="188"/>
      <c r="D31" s="308" t="s">
        <v>653</v>
      </c>
      <c r="E31" s="308"/>
      <c r="F31" s="308"/>
      <c r="G31" s="308"/>
      <c r="H31" s="308"/>
      <c r="I31" s="308"/>
      <c r="J31" s="308"/>
      <c r="K31" s="184"/>
    </row>
    <row r="32" spans="2:11" ht="12.75" customHeight="1">
      <c r="B32" s="187"/>
      <c r="C32" s="188"/>
      <c r="D32" s="188"/>
      <c r="E32" s="188"/>
      <c r="F32" s="188"/>
      <c r="G32" s="188"/>
      <c r="H32" s="188"/>
      <c r="I32" s="188"/>
      <c r="J32" s="188"/>
      <c r="K32" s="184"/>
    </row>
    <row r="33" spans="2:11" ht="15" customHeight="1">
      <c r="B33" s="187"/>
      <c r="C33" s="188"/>
      <c r="D33" s="308" t="s">
        <v>654</v>
      </c>
      <c r="E33" s="308"/>
      <c r="F33" s="308"/>
      <c r="G33" s="308"/>
      <c r="H33" s="308"/>
      <c r="I33" s="308"/>
      <c r="J33" s="308"/>
      <c r="K33" s="184"/>
    </row>
    <row r="34" spans="2:11" ht="15" customHeight="1">
      <c r="B34" s="187"/>
      <c r="C34" s="188"/>
      <c r="D34" s="308" t="s">
        <v>655</v>
      </c>
      <c r="E34" s="308"/>
      <c r="F34" s="308"/>
      <c r="G34" s="308"/>
      <c r="H34" s="308"/>
      <c r="I34" s="308"/>
      <c r="J34" s="308"/>
      <c r="K34" s="184"/>
    </row>
    <row r="35" spans="2:11" ht="15" customHeight="1">
      <c r="B35" s="187"/>
      <c r="C35" s="188"/>
      <c r="D35" s="308" t="s">
        <v>656</v>
      </c>
      <c r="E35" s="308"/>
      <c r="F35" s="308"/>
      <c r="G35" s="308"/>
      <c r="H35" s="308"/>
      <c r="I35" s="308"/>
      <c r="J35" s="308"/>
      <c r="K35" s="184"/>
    </row>
    <row r="36" spans="2:11" ht="15" customHeight="1">
      <c r="B36" s="187"/>
      <c r="C36" s="188"/>
      <c r="D36" s="186"/>
      <c r="E36" s="189" t="s">
        <v>118</v>
      </c>
      <c r="F36" s="186"/>
      <c r="G36" s="308" t="s">
        <v>657</v>
      </c>
      <c r="H36" s="308"/>
      <c r="I36" s="308"/>
      <c r="J36" s="308"/>
      <c r="K36" s="184"/>
    </row>
    <row r="37" spans="2:11" ht="30.75" customHeight="1">
      <c r="B37" s="187"/>
      <c r="C37" s="188"/>
      <c r="D37" s="186"/>
      <c r="E37" s="189" t="s">
        <v>658</v>
      </c>
      <c r="F37" s="186"/>
      <c r="G37" s="308" t="s">
        <v>659</v>
      </c>
      <c r="H37" s="308"/>
      <c r="I37" s="308"/>
      <c r="J37" s="308"/>
      <c r="K37" s="184"/>
    </row>
    <row r="38" spans="2:11" ht="15" customHeight="1">
      <c r="B38" s="187"/>
      <c r="C38" s="188"/>
      <c r="D38" s="186"/>
      <c r="E38" s="189" t="s">
        <v>52</v>
      </c>
      <c r="F38" s="186"/>
      <c r="G38" s="308" t="s">
        <v>660</v>
      </c>
      <c r="H38" s="308"/>
      <c r="I38" s="308"/>
      <c r="J38" s="308"/>
      <c r="K38" s="184"/>
    </row>
    <row r="39" spans="2:11" ht="15" customHeight="1">
      <c r="B39" s="187"/>
      <c r="C39" s="188"/>
      <c r="D39" s="186"/>
      <c r="E39" s="189" t="s">
        <v>53</v>
      </c>
      <c r="F39" s="186"/>
      <c r="G39" s="308" t="s">
        <v>661</v>
      </c>
      <c r="H39" s="308"/>
      <c r="I39" s="308"/>
      <c r="J39" s="308"/>
      <c r="K39" s="184"/>
    </row>
    <row r="40" spans="2:11" ht="15" customHeight="1">
      <c r="B40" s="187"/>
      <c r="C40" s="188"/>
      <c r="D40" s="186"/>
      <c r="E40" s="189" t="s">
        <v>119</v>
      </c>
      <c r="F40" s="186"/>
      <c r="G40" s="308" t="s">
        <v>662</v>
      </c>
      <c r="H40" s="308"/>
      <c r="I40" s="308"/>
      <c r="J40" s="308"/>
      <c r="K40" s="184"/>
    </row>
    <row r="41" spans="2:11" ht="15" customHeight="1">
      <c r="B41" s="187"/>
      <c r="C41" s="188"/>
      <c r="D41" s="186"/>
      <c r="E41" s="189" t="s">
        <v>120</v>
      </c>
      <c r="F41" s="186"/>
      <c r="G41" s="308" t="s">
        <v>663</v>
      </c>
      <c r="H41" s="308"/>
      <c r="I41" s="308"/>
      <c r="J41" s="308"/>
      <c r="K41" s="184"/>
    </row>
    <row r="42" spans="2:11" ht="15" customHeight="1">
      <c r="B42" s="187"/>
      <c r="C42" s="188"/>
      <c r="D42" s="186"/>
      <c r="E42" s="189" t="s">
        <v>664</v>
      </c>
      <c r="F42" s="186"/>
      <c r="G42" s="308" t="s">
        <v>665</v>
      </c>
      <c r="H42" s="308"/>
      <c r="I42" s="308"/>
      <c r="J42" s="308"/>
      <c r="K42" s="184"/>
    </row>
    <row r="43" spans="2:11" ht="15" customHeight="1">
      <c r="B43" s="187"/>
      <c r="C43" s="188"/>
      <c r="D43" s="186"/>
      <c r="E43" s="189"/>
      <c r="F43" s="186"/>
      <c r="G43" s="308" t="s">
        <v>666</v>
      </c>
      <c r="H43" s="308"/>
      <c r="I43" s="308"/>
      <c r="J43" s="308"/>
      <c r="K43" s="184"/>
    </row>
    <row r="44" spans="2:11" ht="15" customHeight="1">
      <c r="B44" s="187"/>
      <c r="C44" s="188"/>
      <c r="D44" s="186"/>
      <c r="E44" s="189" t="s">
        <v>667</v>
      </c>
      <c r="F44" s="186"/>
      <c r="G44" s="308" t="s">
        <v>668</v>
      </c>
      <c r="H44" s="308"/>
      <c r="I44" s="308"/>
      <c r="J44" s="308"/>
      <c r="K44" s="184"/>
    </row>
    <row r="45" spans="2:11" ht="15" customHeight="1">
      <c r="B45" s="187"/>
      <c r="C45" s="188"/>
      <c r="D45" s="186"/>
      <c r="E45" s="189" t="s">
        <v>122</v>
      </c>
      <c r="F45" s="186"/>
      <c r="G45" s="308" t="s">
        <v>669</v>
      </c>
      <c r="H45" s="308"/>
      <c r="I45" s="308"/>
      <c r="J45" s="308"/>
      <c r="K45" s="184"/>
    </row>
    <row r="46" spans="2:11" ht="12.75" customHeight="1">
      <c r="B46" s="187"/>
      <c r="C46" s="188"/>
      <c r="D46" s="186"/>
      <c r="E46" s="186"/>
      <c r="F46" s="186"/>
      <c r="G46" s="186"/>
      <c r="H46" s="186"/>
      <c r="I46" s="186"/>
      <c r="J46" s="186"/>
      <c r="K46" s="184"/>
    </row>
    <row r="47" spans="2:11" ht="15" customHeight="1">
      <c r="B47" s="187"/>
      <c r="C47" s="188"/>
      <c r="D47" s="308" t="s">
        <v>670</v>
      </c>
      <c r="E47" s="308"/>
      <c r="F47" s="308"/>
      <c r="G47" s="308"/>
      <c r="H47" s="308"/>
      <c r="I47" s="308"/>
      <c r="J47" s="308"/>
      <c r="K47" s="184"/>
    </row>
    <row r="48" spans="2:11" ht="15" customHeight="1">
      <c r="B48" s="187"/>
      <c r="C48" s="188"/>
      <c r="D48" s="188"/>
      <c r="E48" s="308" t="s">
        <v>671</v>
      </c>
      <c r="F48" s="308"/>
      <c r="G48" s="308"/>
      <c r="H48" s="308"/>
      <c r="I48" s="308"/>
      <c r="J48" s="308"/>
      <c r="K48" s="184"/>
    </row>
    <row r="49" spans="2:11" ht="15" customHeight="1">
      <c r="B49" s="187"/>
      <c r="C49" s="188"/>
      <c r="D49" s="188"/>
      <c r="E49" s="308" t="s">
        <v>672</v>
      </c>
      <c r="F49" s="308"/>
      <c r="G49" s="308"/>
      <c r="H49" s="308"/>
      <c r="I49" s="308"/>
      <c r="J49" s="308"/>
      <c r="K49" s="184"/>
    </row>
    <row r="50" spans="2:11" ht="15" customHeight="1">
      <c r="B50" s="187"/>
      <c r="C50" s="188"/>
      <c r="D50" s="188"/>
      <c r="E50" s="308" t="s">
        <v>673</v>
      </c>
      <c r="F50" s="308"/>
      <c r="G50" s="308"/>
      <c r="H50" s="308"/>
      <c r="I50" s="308"/>
      <c r="J50" s="308"/>
      <c r="K50" s="184"/>
    </row>
    <row r="51" spans="2:11" ht="15" customHeight="1">
      <c r="B51" s="187"/>
      <c r="C51" s="188"/>
      <c r="D51" s="308" t="s">
        <v>674</v>
      </c>
      <c r="E51" s="308"/>
      <c r="F51" s="308"/>
      <c r="G51" s="308"/>
      <c r="H51" s="308"/>
      <c r="I51" s="308"/>
      <c r="J51" s="308"/>
      <c r="K51" s="184"/>
    </row>
    <row r="52" spans="2:11" ht="25.5" customHeight="1">
      <c r="B52" s="183"/>
      <c r="C52" s="309" t="s">
        <v>675</v>
      </c>
      <c r="D52" s="309"/>
      <c r="E52" s="309"/>
      <c r="F52" s="309"/>
      <c r="G52" s="309"/>
      <c r="H52" s="309"/>
      <c r="I52" s="309"/>
      <c r="J52" s="309"/>
      <c r="K52" s="184"/>
    </row>
    <row r="53" spans="2:11" ht="5.25" customHeight="1">
      <c r="B53" s="183"/>
      <c r="C53" s="185"/>
      <c r="D53" s="185"/>
      <c r="E53" s="185"/>
      <c r="F53" s="185"/>
      <c r="G53" s="185"/>
      <c r="H53" s="185"/>
      <c r="I53" s="185"/>
      <c r="J53" s="185"/>
      <c r="K53" s="184"/>
    </row>
    <row r="54" spans="2:11" ht="15" customHeight="1">
      <c r="B54" s="183"/>
      <c r="C54" s="308" t="s">
        <v>676</v>
      </c>
      <c r="D54" s="308"/>
      <c r="E54" s="308"/>
      <c r="F54" s="308"/>
      <c r="G54" s="308"/>
      <c r="H54" s="308"/>
      <c r="I54" s="308"/>
      <c r="J54" s="308"/>
      <c r="K54" s="184"/>
    </row>
    <row r="55" spans="2:11" ht="15" customHeight="1">
      <c r="B55" s="183"/>
      <c r="C55" s="308" t="s">
        <v>677</v>
      </c>
      <c r="D55" s="308"/>
      <c r="E55" s="308"/>
      <c r="F55" s="308"/>
      <c r="G55" s="308"/>
      <c r="H55" s="308"/>
      <c r="I55" s="308"/>
      <c r="J55" s="308"/>
      <c r="K55" s="184"/>
    </row>
    <row r="56" spans="2:11" ht="12.75" customHeight="1">
      <c r="B56" s="183"/>
      <c r="C56" s="186"/>
      <c r="D56" s="186"/>
      <c r="E56" s="186"/>
      <c r="F56" s="186"/>
      <c r="G56" s="186"/>
      <c r="H56" s="186"/>
      <c r="I56" s="186"/>
      <c r="J56" s="186"/>
      <c r="K56" s="184"/>
    </row>
    <row r="57" spans="2:11" ht="15" customHeight="1">
      <c r="B57" s="183"/>
      <c r="C57" s="308" t="s">
        <v>678</v>
      </c>
      <c r="D57" s="308"/>
      <c r="E57" s="308"/>
      <c r="F57" s="308"/>
      <c r="G57" s="308"/>
      <c r="H57" s="308"/>
      <c r="I57" s="308"/>
      <c r="J57" s="308"/>
      <c r="K57" s="184"/>
    </row>
    <row r="58" spans="2:11" ht="15" customHeight="1">
      <c r="B58" s="183"/>
      <c r="C58" s="188"/>
      <c r="D58" s="308" t="s">
        <v>679</v>
      </c>
      <c r="E58" s="308"/>
      <c r="F58" s="308"/>
      <c r="G58" s="308"/>
      <c r="H58" s="308"/>
      <c r="I58" s="308"/>
      <c r="J58" s="308"/>
      <c r="K58" s="184"/>
    </row>
    <row r="59" spans="2:11" ht="15" customHeight="1">
      <c r="B59" s="183"/>
      <c r="C59" s="188"/>
      <c r="D59" s="308" t="s">
        <v>680</v>
      </c>
      <c r="E59" s="308"/>
      <c r="F59" s="308"/>
      <c r="G59" s="308"/>
      <c r="H59" s="308"/>
      <c r="I59" s="308"/>
      <c r="J59" s="308"/>
      <c r="K59" s="184"/>
    </row>
    <row r="60" spans="2:11" ht="15" customHeight="1">
      <c r="B60" s="183"/>
      <c r="C60" s="188"/>
      <c r="D60" s="308" t="s">
        <v>681</v>
      </c>
      <c r="E60" s="308"/>
      <c r="F60" s="308"/>
      <c r="G60" s="308"/>
      <c r="H60" s="308"/>
      <c r="I60" s="308"/>
      <c r="J60" s="308"/>
      <c r="K60" s="184"/>
    </row>
    <row r="61" spans="2:11" ht="15" customHeight="1">
      <c r="B61" s="183"/>
      <c r="C61" s="188"/>
      <c r="D61" s="308" t="s">
        <v>682</v>
      </c>
      <c r="E61" s="308"/>
      <c r="F61" s="308"/>
      <c r="G61" s="308"/>
      <c r="H61" s="308"/>
      <c r="I61" s="308"/>
      <c r="J61" s="308"/>
      <c r="K61" s="184"/>
    </row>
    <row r="62" spans="2:11" ht="15" customHeight="1">
      <c r="B62" s="183"/>
      <c r="C62" s="188"/>
      <c r="D62" s="310" t="s">
        <v>683</v>
      </c>
      <c r="E62" s="310"/>
      <c r="F62" s="310"/>
      <c r="G62" s="310"/>
      <c r="H62" s="310"/>
      <c r="I62" s="310"/>
      <c r="J62" s="310"/>
      <c r="K62" s="184"/>
    </row>
    <row r="63" spans="2:11" ht="15" customHeight="1">
      <c r="B63" s="183"/>
      <c r="C63" s="188"/>
      <c r="D63" s="308" t="s">
        <v>684</v>
      </c>
      <c r="E63" s="308"/>
      <c r="F63" s="308"/>
      <c r="G63" s="308"/>
      <c r="H63" s="308"/>
      <c r="I63" s="308"/>
      <c r="J63" s="308"/>
      <c r="K63" s="184"/>
    </row>
    <row r="64" spans="2:11" ht="12.75" customHeight="1">
      <c r="B64" s="183"/>
      <c r="C64" s="188"/>
      <c r="D64" s="188"/>
      <c r="E64" s="191"/>
      <c r="F64" s="188"/>
      <c r="G64" s="188"/>
      <c r="H64" s="188"/>
      <c r="I64" s="188"/>
      <c r="J64" s="188"/>
      <c r="K64" s="184"/>
    </row>
    <row r="65" spans="2:11" ht="15" customHeight="1">
      <c r="B65" s="183"/>
      <c r="C65" s="188"/>
      <c r="D65" s="308" t="s">
        <v>685</v>
      </c>
      <c r="E65" s="308"/>
      <c r="F65" s="308"/>
      <c r="G65" s="308"/>
      <c r="H65" s="308"/>
      <c r="I65" s="308"/>
      <c r="J65" s="308"/>
      <c r="K65" s="184"/>
    </row>
    <row r="66" spans="2:11" ht="15" customHeight="1">
      <c r="B66" s="183"/>
      <c r="C66" s="188"/>
      <c r="D66" s="310" t="s">
        <v>686</v>
      </c>
      <c r="E66" s="310"/>
      <c r="F66" s="310"/>
      <c r="G66" s="310"/>
      <c r="H66" s="310"/>
      <c r="I66" s="310"/>
      <c r="J66" s="310"/>
      <c r="K66" s="184"/>
    </row>
    <row r="67" spans="2:11" ht="15" customHeight="1">
      <c r="B67" s="183"/>
      <c r="C67" s="188"/>
      <c r="D67" s="308" t="s">
        <v>687</v>
      </c>
      <c r="E67" s="308"/>
      <c r="F67" s="308"/>
      <c r="G67" s="308"/>
      <c r="H67" s="308"/>
      <c r="I67" s="308"/>
      <c r="J67" s="308"/>
      <c r="K67" s="184"/>
    </row>
    <row r="68" spans="2:11" ht="15" customHeight="1">
      <c r="B68" s="183"/>
      <c r="C68" s="188"/>
      <c r="D68" s="308" t="s">
        <v>688</v>
      </c>
      <c r="E68" s="308"/>
      <c r="F68" s="308"/>
      <c r="G68" s="308"/>
      <c r="H68" s="308"/>
      <c r="I68" s="308"/>
      <c r="J68" s="308"/>
      <c r="K68" s="184"/>
    </row>
    <row r="69" spans="2:11" ht="15" customHeight="1">
      <c r="B69" s="183"/>
      <c r="C69" s="188"/>
      <c r="D69" s="308" t="s">
        <v>689</v>
      </c>
      <c r="E69" s="308"/>
      <c r="F69" s="308"/>
      <c r="G69" s="308"/>
      <c r="H69" s="308"/>
      <c r="I69" s="308"/>
      <c r="J69" s="308"/>
      <c r="K69" s="184"/>
    </row>
    <row r="70" spans="2:11" ht="15" customHeight="1">
      <c r="B70" s="183"/>
      <c r="C70" s="188"/>
      <c r="D70" s="308" t="s">
        <v>690</v>
      </c>
      <c r="E70" s="308"/>
      <c r="F70" s="308"/>
      <c r="G70" s="308"/>
      <c r="H70" s="308"/>
      <c r="I70" s="308"/>
      <c r="J70" s="308"/>
      <c r="K70" s="184"/>
    </row>
    <row r="71" spans="2:11" ht="12.75" customHeight="1">
      <c r="B71" s="192"/>
      <c r="C71" s="193"/>
      <c r="D71" s="193"/>
      <c r="E71" s="193"/>
      <c r="F71" s="193"/>
      <c r="G71" s="193"/>
      <c r="H71" s="193"/>
      <c r="I71" s="193"/>
      <c r="J71" s="193"/>
      <c r="K71" s="194"/>
    </row>
    <row r="72" spans="2:11" ht="18.75" customHeight="1">
      <c r="B72" s="195"/>
      <c r="C72" s="195"/>
      <c r="D72" s="195"/>
      <c r="E72" s="195"/>
      <c r="F72" s="195"/>
      <c r="G72" s="195"/>
      <c r="H72" s="195"/>
      <c r="I72" s="195"/>
      <c r="J72" s="195"/>
      <c r="K72" s="196"/>
    </row>
    <row r="73" spans="2:11" ht="18.75" customHeight="1">
      <c r="B73" s="196"/>
      <c r="C73" s="196"/>
      <c r="D73" s="196"/>
      <c r="E73" s="196"/>
      <c r="F73" s="196"/>
      <c r="G73" s="196"/>
      <c r="H73" s="196"/>
      <c r="I73" s="196"/>
      <c r="J73" s="196"/>
      <c r="K73" s="196"/>
    </row>
    <row r="74" spans="2:11" ht="7.5" customHeight="1">
      <c r="B74" s="197"/>
      <c r="C74" s="198"/>
      <c r="D74" s="198"/>
      <c r="E74" s="198"/>
      <c r="F74" s="198"/>
      <c r="G74" s="198"/>
      <c r="H74" s="198"/>
      <c r="I74" s="198"/>
      <c r="J74" s="198"/>
      <c r="K74" s="199"/>
    </row>
    <row r="75" spans="2:11" ht="45" customHeight="1">
      <c r="B75" s="200"/>
      <c r="C75" s="303" t="s">
        <v>691</v>
      </c>
      <c r="D75" s="303"/>
      <c r="E75" s="303"/>
      <c r="F75" s="303"/>
      <c r="G75" s="303"/>
      <c r="H75" s="303"/>
      <c r="I75" s="303"/>
      <c r="J75" s="303"/>
      <c r="K75" s="201"/>
    </row>
    <row r="76" spans="2:11" ht="17.25" customHeight="1">
      <c r="B76" s="200"/>
      <c r="C76" s="202" t="s">
        <v>692</v>
      </c>
      <c r="D76" s="202"/>
      <c r="E76" s="202"/>
      <c r="F76" s="202" t="s">
        <v>693</v>
      </c>
      <c r="G76" s="203"/>
      <c r="H76" s="202" t="s">
        <v>53</v>
      </c>
      <c r="I76" s="202" t="s">
        <v>56</v>
      </c>
      <c r="J76" s="202" t="s">
        <v>694</v>
      </c>
      <c r="K76" s="201"/>
    </row>
    <row r="77" spans="2:11" ht="17.25" customHeight="1">
      <c r="B77" s="200"/>
      <c r="C77" s="204" t="s">
        <v>695</v>
      </c>
      <c r="D77" s="204"/>
      <c r="E77" s="204"/>
      <c r="F77" s="205" t="s">
        <v>696</v>
      </c>
      <c r="G77" s="206"/>
      <c r="H77" s="204"/>
      <c r="I77" s="204"/>
      <c r="J77" s="204" t="s">
        <v>697</v>
      </c>
      <c r="K77" s="201"/>
    </row>
    <row r="78" spans="2:11" ht="5.25" customHeight="1">
      <c r="B78" s="200"/>
      <c r="C78" s="207"/>
      <c r="D78" s="207"/>
      <c r="E78" s="207"/>
      <c r="F78" s="207"/>
      <c r="G78" s="208"/>
      <c r="H78" s="207"/>
      <c r="I78" s="207"/>
      <c r="J78" s="207"/>
      <c r="K78" s="201"/>
    </row>
    <row r="79" spans="2:11" ht="15" customHeight="1">
      <c r="B79" s="200"/>
      <c r="C79" s="189" t="s">
        <v>52</v>
      </c>
      <c r="D79" s="209"/>
      <c r="E79" s="209"/>
      <c r="F79" s="210" t="s">
        <v>698</v>
      </c>
      <c r="G79" s="211"/>
      <c r="H79" s="189" t="s">
        <v>699</v>
      </c>
      <c r="I79" s="189" t="s">
        <v>700</v>
      </c>
      <c r="J79" s="189">
        <v>20</v>
      </c>
      <c r="K79" s="201"/>
    </row>
    <row r="80" spans="2:11" ht="15" customHeight="1">
      <c r="B80" s="200"/>
      <c r="C80" s="189" t="s">
        <v>701</v>
      </c>
      <c r="D80" s="189"/>
      <c r="E80" s="189"/>
      <c r="F80" s="210" t="s">
        <v>698</v>
      </c>
      <c r="G80" s="211"/>
      <c r="H80" s="189" t="s">
        <v>702</v>
      </c>
      <c r="I80" s="189" t="s">
        <v>700</v>
      </c>
      <c r="J80" s="189">
        <v>120</v>
      </c>
      <c r="K80" s="201"/>
    </row>
    <row r="81" spans="2:11" ht="15" customHeight="1">
      <c r="B81" s="212"/>
      <c r="C81" s="189" t="s">
        <v>703</v>
      </c>
      <c r="D81" s="189"/>
      <c r="E81" s="189"/>
      <c r="F81" s="210" t="s">
        <v>704</v>
      </c>
      <c r="G81" s="211"/>
      <c r="H81" s="189" t="s">
        <v>705</v>
      </c>
      <c r="I81" s="189" t="s">
        <v>700</v>
      </c>
      <c r="J81" s="189">
        <v>50</v>
      </c>
      <c r="K81" s="201"/>
    </row>
    <row r="82" spans="2:11" ht="15" customHeight="1">
      <c r="B82" s="212"/>
      <c r="C82" s="189" t="s">
        <v>706</v>
      </c>
      <c r="D82" s="189"/>
      <c r="E82" s="189"/>
      <c r="F82" s="210" t="s">
        <v>698</v>
      </c>
      <c r="G82" s="211"/>
      <c r="H82" s="189" t="s">
        <v>707</v>
      </c>
      <c r="I82" s="189" t="s">
        <v>708</v>
      </c>
      <c r="J82" s="189"/>
      <c r="K82" s="201"/>
    </row>
    <row r="83" spans="2:11" ht="15" customHeight="1">
      <c r="B83" s="212"/>
      <c r="C83" s="189" t="s">
        <v>709</v>
      </c>
      <c r="D83" s="189"/>
      <c r="E83" s="189"/>
      <c r="F83" s="210" t="s">
        <v>704</v>
      </c>
      <c r="G83" s="189"/>
      <c r="H83" s="189" t="s">
        <v>710</v>
      </c>
      <c r="I83" s="189" t="s">
        <v>700</v>
      </c>
      <c r="J83" s="189">
        <v>15</v>
      </c>
      <c r="K83" s="201"/>
    </row>
    <row r="84" spans="2:11" ht="15" customHeight="1">
      <c r="B84" s="212"/>
      <c r="C84" s="189" t="s">
        <v>711</v>
      </c>
      <c r="D84" s="189"/>
      <c r="E84" s="189"/>
      <c r="F84" s="210" t="s">
        <v>704</v>
      </c>
      <c r="G84" s="189"/>
      <c r="H84" s="189" t="s">
        <v>712</v>
      </c>
      <c r="I84" s="189" t="s">
        <v>700</v>
      </c>
      <c r="J84" s="189">
        <v>15</v>
      </c>
      <c r="K84" s="201"/>
    </row>
    <row r="85" spans="2:11" ht="15" customHeight="1">
      <c r="B85" s="212"/>
      <c r="C85" s="189" t="s">
        <v>713</v>
      </c>
      <c r="D85" s="189"/>
      <c r="E85" s="189"/>
      <c r="F85" s="210" t="s">
        <v>704</v>
      </c>
      <c r="G85" s="189"/>
      <c r="H85" s="189" t="s">
        <v>714</v>
      </c>
      <c r="I85" s="189" t="s">
        <v>700</v>
      </c>
      <c r="J85" s="189">
        <v>20</v>
      </c>
      <c r="K85" s="201"/>
    </row>
    <row r="86" spans="2:11" ht="15" customHeight="1">
      <c r="B86" s="212"/>
      <c r="C86" s="189" t="s">
        <v>715</v>
      </c>
      <c r="D86" s="189"/>
      <c r="E86" s="189"/>
      <c r="F86" s="210" t="s">
        <v>704</v>
      </c>
      <c r="G86" s="189"/>
      <c r="H86" s="189" t="s">
        <v>716</v>
      </c>
      <c r="I86" s="189" t="s">
        <v>700</v>
      </c>
      <c r="J86" s="189">
        <v>20</v>
      </c>
      <c r="K86" s="201"/>
    </row>
    <row r="87" spans="2:11" ht="15" customHeight="1">
      <c r="B87" s="212"/>
      <c r="C87" s="189" t="s">
        <v>717</v>
      </c>
      <c r="D87" s="189"/>
      <c r="E87" s="189"/>
      <c r="F87" s="210" t="s">
        <v>704</v>
      </c>
      <c r="G87" s="211"/>
      <c r="H87" s="189" t="s">
        <v>718</v>
      </c>
      <c r="I87" s="189" t="s">
        <v>700</v>
      </c>
      <c r="J87" s="189">
        <v>50</v>
      </c>
      <c r="K87" s="201"/>
    </row>
    <row r="88" spans="2:11" ht="15" customHeight="1">
      <c r="B88" s="212"/>
      <c r="C88" s="189" t="s">
        <v>719</v>
      </c>
      <c r="D88" s="189"/>
      <c r="E88" s="189"/>
      <c r="F88" s="210" t="s">
        <v>704</v>
      </c>
      <c r="G88" s="211"/>
      <c r="H88" s="189" t="s">
        <v>720</v>
      </c>
      <c r="I88" s="189" t="s">
        <v>700</v>
      </c>
      <c r="J88" s="189">
        <v>20</v>
      </c>
      <c r="K88" s="201"/>
    </row>
    <row r="89" spans="2:11" ht="15" customHeight="1">
      <c r="B89" s="212"/>
      <c r="C89" s="189" t="s">
        <v>721</v>
      </c>
      <c r="D89" s="189"/>
      <c r="E89" s="189"/>
      <c r="F89" s="210" t="s">
        <v>704</v>
      </c>
      <c r="G89" s="211"/>
      <c r="H89" s="189" t="s">
        <v>722</v>
      </c>
      <c r="I89" s="189" t="s">
        <v>700</v>
      </c>
      <c r="J89" s="189">
        <v>20</v>
      </c>
      <c r="K89" s="201"/>
    </row>
    <row r="90" spans="2:11" ht="15" customHeight="1">
      <c r="B90" s="212"/>
      <c r="C90" s="189" t="s">
        <v>723</v>
      </c>
      <c r="D90" s="189"/>
      <c r="E90" s="189"/>
      <c r="F90" s="210" t="s">
        <v>704</v>
      </c>
      <c r="G90" s="211"/>
      <c r="H90" s="189" t="s">
        <v>724</v>
      </c>
      <c r="I90" s="189" t="s">
        <v>700</v>
      </c>
      <c r="J90" s="189">
        <v>50</v>
      </c>
      <c r="K90" s="201"/>
    </row>
    <row r="91" spans="2:11" ht="15" customHeight="1">
      <c r="B91" s="212"/>
      <c r="C91" s="189" t="s">
        <v>725</v>
      </c>
      <c r="D91" s="189"/>
      <c r="E91" s="189"/>
      <c r="F91" s="210" t="s">
        <v>704</v>
      </c>
      <c r="G91" s="211"/>
      <c r="H91" s="189" t="s">
        <v>725</v>
      </c>
      <c r="I91" s="189" t="s">
        <v>700</v>
      </c>
      <c r="J91" s="189">
        <v>50</v>
      </c>
      <c r="K91" s="201"/>
    </row>
    <row r="92" spans="2:11" ht="15" customHeight="1">
      <c r="B92" s="212"/>
      <c r="C92" s="189" t="s">
        <v>726</v>
      </c>
      <c r="D92" s="189"/>
      <c r="E92" s="189"/>
      <c r="F92" s="210" t="s">
        <v>704</v>
      </c>
      <c r="G92" s="211"/>
      <c r="H92" s="189" t="s">
        <v>727</v>
      </c>
      <c r="I92" s="189" t="s">
        <v>700</v>
      </c>
      <c r="J92" s="189">
        <v>255</v>
      </c>
      <c r="K92" s="201"/>
    </row>
    <row r="93" spans="2:11" ht="15" customHeight="1">
      <c r="B93" s="212"/>
      <c r="C93" s="189" t="s">
        <v>728</v>
      </c>
      <c r="D93" s="189"/>
      <c r="E93" s="189"/>
      <c r="F93" s="210" t="s">
        <v>698</v>
      </c>
      <c r="G93" s="211"/>
      <c r="H93" s="189" t="s">
        <v>729</v>
      </c>
      <c r="I93" s="189" t="s">
        <v>730</v>
      </c>
      <c r="J93" s="189"/>
      <c r="K93" s="201"/>
    </row>
    <row r="94" spans="2:11" ht="15" customHeight="1">
      <c r="B94" s="212"/>
      <c r="C94" s="189" t="s">
        <v>731</v>
      </c>
      <c r="D94" s="189"/>
      <c r="E94" s="189"/>
      <c r="F94" s="210" t="s">
        <v>698</v>
      </c>
      <c r="G94" s="211"/>
      <c r="H94" s="189" t="s">
        <v>732</v>
      </c>
      <c r="I94" s="189" t="s">
        <v>733</v>
      </c>
      <c r="J94" s="189"/>
      <c r="K94" s="201"/>
    </row>
    <row r="95" spans="2:11" ht="15" customHeight="1">
      <c r="B95" s="212"/>
      <c r="C95" s="189" t="s">
        <v>734</v>
      </c>
      <c r="D95" s="189"/>
      <c r="E95" s="189"/>
      <c r="F95" s="210" t="s">
        <v>698</v>
      </c>
      <c r="G95" s="211"/>
      <c r="H95" s="189" t="s">
        <v>734</v>
      </c>
      <c r="I95" s="189" t="s">
        <v>733</v>
      </c>
      <c r="J95" s="189"/>
      <c r="K95" s="201"/>
    </row>
    <row r="96" spans="2:11" ht="15" customHeight="1">
      <c r="B96" s="212"/>
      <c r="C96" s="189" t="s">
        <v>37</v>
      </c>
      <c r="D96" s="189"/>
      <c r="E96" s="189"/>
      <c r="F96" s="210" t="s">
        <v>698</v>
      </c>
      <c r="G96" s="211"/>
      <c r="H96" s="189" t="s">
        <v>735</v>
      </c>
      <c r="I96" s="189" t="s">
        <v>733</v>
      </c>
      <c r="J96" s="189"/>
      <c r="K96" s="201"/>
    </row>
    <row r="97" spans="2:11" ht="15" customHeight="1">
      <c r="B97" s="212"/>
      <c r="C97" s="189" t="s">
        <v>47</v>
      </c>
      <c r="D97" s="189"/>
      <c r="E97" s="189"/>
      <c r="F97" s="210" t="s">
        <v>698</v>
      </c>
      <c r="G97" s="211"/>
      <c r="H97" s="189" t="s">
        <v>736</v>
      </c>
      <c r="I97" s="189" t="s">
        <v>733</v>
      </c>
      <c r="J97" s="189"/>
      <c r="K97" s="201"/>
    </row>
    <row r="98" spans="2:11" ht="15" customHeight="1">
      <c r="B98" s="213"/>
      <c r="C98" s="214"/>
      <c r="D98" s="214"/>
      <c r="E98" s="214"/>
      <c r="F98" s="214"/>
      <c r="G98" s="214"/>
      <c r="H98" s="214"/>
      <c r="I98" s="214"/>
      <c r="J98" s="214"/>
      <c r="K98" s="215"/>
    </row>
    <row r="99" spans="2:11" ht="18.75" customHeight="1">
      <c r="B99" s="216"/>
      <c r="C99" s="217"/>
      <c r="D99" s="217"/>
      <c r="E99" s="217"/>
      <c r="F99" s="217"/>
      <c r="G99" s="217"/>
      <c r="H99" s="217"/>
      <c r="I99" s="217"/>
      <c r="J99" s="217"/>
      <c r="K99" s="216"/>
    </row>
    <row r="100" spans="2:11" ht="18.75" customHeight="1">
      <c r="B100" s="196"/>
      <c r="C100" s="196"/>
      <c r="D100" s="196"/>
      <c r="E100" s="196"/>
      <c r="F100" s="196"/>
      <c r="G100" s="196"/>
      <c r="H100" s="196"/>
      <c r="I100" s="196"/>
      <c r="J100" s="196"/>
      <c r="K100" s="196"/>
    </row>
    <row r="101" spans="2:11" ht="7.5" customHeight="1">
      <c r="B101" s="197"/>
      <c r="C101" s="198"/>
      <c r="D101" s="198"/>
      <c r="E101" s="198"/>
      <c r="F101" s="198"/>
      <c r="G101" s="198"/>
      <c r="H101" s="198"/>
      <c r="I101" s="198"/>
      <c r="J101" s="198"/>
      <c r="K101" s="199"/>
    </row>
    <row r="102" spans="2:11" ht="45" customHeight="1">
      <c r="B102" s="200"/>
      <c r="C102" s="303" t="s">
        <v>737</v>
      </c>
      <c r="D102" s="303"/>
      <c r="E102" s="303"/>
      <c r="F102" s="303"/>
      <c r="G102" s="303"/>
      <c r="H102" s="303"/>
      <c r="I102" s="303"/>
      <c r="J102" s="303"/>
      <c r="K102" s="201"/>
    </row>
    <row r="103" spans="2:11" ht="17.25" customHeight="1">
      <c r="B103" s="200"/>
      <c r="C103" s="202" t="s">
        <v>692</v>
      </c>
      <c r="D103" s="202"/>
      <c r="E103" s="202"/>
      <c r="F103" s="202" t="s">
        <v>693</v>
      </c>
      <c r="G103" s="203"/>
      <c r="H103" s="202" t="s">
        <v>53</v>
      </c>
      <c r="I103" s="202" t="s">
        <v>56</v>
      </c>
      <c r="J103" s="202" t="s">
        <v>694</v>
      </c>
      <c r="K103" s="201"/>
    </row>
    <row r="104" spans="2:11" ht="17.25" customHeight="1">
      <c r="B104" s="200"/>
      <c r="C104" s="204" t="s">
        <v>695</v>
      </c>
      <c r="D104" s="204"/>
      <c r="E104" s="204"/>
      <c r="F104" s="205" t="s">
        <v>696</v>
      </c>
      <c r="G104" s="206"/>
      <c r="H104" s="204"/>
      <c r="I104" s="204"/>
      <c r="J104" s="204" t="s">
        <v>697</v>
      </c>
      <c r="K104" s="201"/>
    </row>
    <row r="105" spans="2:11" ht="5.25" customHeight="1">
      <c r="B105" s="200"/>
      <c r="C105" s="202"/>
      <c r="D105" s="202"/>
      <c r="E105" s="202"/>
      <c r="F105" s="202"/>
      <c r="G105" s="218"/>
      <c r="H105" s="202"/>
      <c r="I105" s="202"/>
      <c r="J105" s="202"/>
      <c r="K105" s="201"/>
    </row>
    <row r="106" spans="2:11" ht="15" customHeight="1">
      <c r="B106" s="200"/>
      <c r="C106" s="189" t="s">
        <v>52</v>
      </c>
      <c r="D106" s="209"/>
      <c r="E106" s="209"/>
      <c r="F106" s="210" t="s">
        <v>698</v>
      </c>
      <c r="G106" s="189"/>
      <c r="H106" s="189" t="s">
        <v>738</v>
      </c>
      <c r="I106" s="189" t="s">
        <v>700</v>
      </c>
      <c r="J106" s="189">
        <v>20</v>
      </c>
      <c r="K106" s="201"/>
    </row>
    <row r="107" spans="2:11" ht="15" customHeight="1">
      <c r="B107" s="200"/>
      <c r="C107" s="189" t="s">
        <v>701</v>
      </c>
      <c r="D107" s="189"/>
      <c r="E107" s="189"/>
      <c r="F107" s="210" t="s">
        <v>698</v>
      </c>
      <c r="G107" s="189"/>
      <c r="H107" s="189" t="s">
        <v>738</v>
      </c>
      <c r="I107" s="189" t="s">
        <v>700</v>
      </c>
      <c r="J107" s="189">
        <v>120</v>
      </c>
      <c r="K107" s="201"/>
    </row>
    <row r="108" spans="2:11" ht="15" customHeight="1">
      <c r="B108" s="212"/>
      <c r="C108" s="189" t="s">
        <v>703</v>
      </c>
      <c r="D108" s="189"/>
      <c r="E108" s="189"/>
      <c r="F108" s="210" t="s">
        <v>704</v>
      </c>
      <c r="G108" s="189"/>
      <c r="H108" s="189" t="s">
        <v>738</v>
      </c>
      <c r="I108" s="189" t="s">
        <v>700</v>
      </c>
      <c r="J108" s="189">
        <v>50</v>
      </c>
      <c r="K108" s="201"/>
    </row>
    <row r="109" spans="2:11" ht="15" customHeight="1">
      <c r="B109" s="212"/>
      <c r="C109" s="189" t="s">
        <v>706</v>
      </c>
      <c r="D109" s="189"/>
      <c r="E109" s="189"/>
      <c r="F109" s="210" t="s">
        <v>698</v>
      </c>
      <c r="G109" s="189"/>
      <c r="H109" s="189" t="s">
        <v>738</v>
      </c>
      <c r="I109" s="189" t="s">
        <v>708</v>
      </c>
      <c r="J109" s="189"/>
      <c r="K109" s="201"/>
    </row>
    <row r="110" spans="2:11" ht="15" customHeight="1">
      <c r="B110" s="212"/>
      <c r="C110" s="189" t="s">
        <v>717</v>
      </c>
      <c r="D110" s="189"/>
      <c r="E110" s="189"/>
      <c r="F110" s="210" t="s">
        <v>704</v>
      </c>
      <c r="G110" s="189"/>
      <c r="H110" s="189" t="s">
        <v>738</v>
      </c>
      <c r="I110" s="189" t="s">
        <v>700</v>
      </c>
      <c r="J110" s="189">
        <v>50</v>
      </c>
      <c r="K110" s="201"/>
    </row>
    <row r="111" spans="2:11" ht="15" customHeight="1">
      <c r="B111" s="212"/>
      <c r="C111" s="189" t="s">
        <v>725</v>
      </c>
      <c r="D111" s="189"/>
      <c r="E111" s="189"/>
      <c r="F111" s="210" t="s">
        <v>704</v>
      </c>
      <c r="G111" s="189"/>
      <c r="H111" s="189" t="s">
        <v>738</v>
      </c>
      <c r="I111" s="189" t="s">
        <v>700</v>
      </c>
      <c r="J111" s="189">
        <v>50</v>
      </c>
      <c r="K111" s="201"/>
    </row>
    <row r="112" spans="2:11" ht="15" customHeight="1">
      <c r="B112" s="212"/>
      <c r="C112" s="189" t="s">
        <v>723</v>
      </c>
      <c r="D112" s="189"/>
      <c r="E112" s="189"/>
      <c r="F112" s="210" t="s">
        <v>704</v>
      </c>
      <c r="G112" s="189"/>
      <c r="H112" s="189" t="s">
        <v>738</v>
      </c>
      <c r="I112" s="189" t="s">
        <v>700</v>
      </c>
      <c r="J112" s="189">
        <v>50</v>
      </c>
      <c r="K112" s="201"/>
    </row>
    <row r="113" spans="2:11" ht="15" customHeight="1">
      <c r="B113" s="212"/>
      <c r="C113" s="189" t="s">
        <v>52</v>
      </c>
      <c r="D113" s="189"/>
      <c r="E113" s="189"/>
      <c r="F113" s="210" t="s">
        <v>698</v>
      </c>
      <c r="G113" s="189"/>
      <c r="H113" s="189" t="s">
        <v>739</v>
      </c>
      <c r="I113" s="189" t="s">
        <v>700</v>
      </c>
      <c r="J113" s="189">
        <v>20</v>
      </c>
      <c r="K113" s="201"/>
    </row>
    <row r="114" spans="2:11" ht="15" customHeight="1">
      <c r="B114" s="212"/>
      <c r="C114" s="189" t="s">
        <v>740</v>
      </c>
      <c r="D114" s="189"/>
      <c r="E114" s="189"/>
      <c r="F114" s="210" t="s">
        <v>698</v>
      </c>
      <c r="G114" s="189"/>
      <c r="H114" s="189" t="s">
        <v>741</v>
      </c>
      <c r="I114" s="189" t="s">
        <v>700</v>
      </c>
      <c r="J114" s="189">
        <v>120</v>
      </c>
      <c r="K114" s="201"/>
    </row>
    <row r="115" spans="2:11" ht="15" customHeight="1">
      <c r="B115" s="212"/>
      <c r="C115" s="189" t="s">
        <v>37</v>
      </c>
      <c r="D115" s="189"/>
      <c r="E115" s="189"/>
      <c r="F115" s="210" t="s">
        <v>698</v>
      </c>
      <c r="G115" s="189"/>
      <c r="H115" s="189" t="s">
        <v>742</v>
      </c>
      <c r="I115" s="189" t="s">
        <v>733</v>
      </c>
      <c r="J115" s="189"/>
      <c r="K115" s="201"/>
    </row>
    <row r="116" spans="2:11" ht="15" customHeight="1">
      <c r="B116" s="212"/>
      <c r="C116" s="189" t="s">
        <v>47</v>
      </c>
      <c r="D116" s="189"/>
      <c r="E116" s="189"/>
      <c r="F116" s="210" t="s">
        <v>698</v>
      </c>
      <c r="G116" s="189"/>
      <c r="H116" s="189" t="s">
        <v>743</v>
      </c>
      <c r="I116" s="189" t="s">
        <v>733</v>
      </c>
      <c r="J116" s="189"/>
      <c r="K116" s="201"/>
    </row>
    <row r="117" spans="2:11" ht="15" customHeight="1">
      <c r="B117" s="212"/>
      <c r="C117" s="189" t="s">
        <v>56</v>
      </c>
      <c r="D117" s="189"/>
      <c r="E117" s="189"/>
      <c r="F117" s="210" t="s">
        <v>698</v>
      </c>
      <c r="G117" s="189"/>
      <c r="H117" s="189" t="s">
        <v>744</v>
      </c>
      <c r="I117" s="189" t="s">
        <v>745</v>
      </c>
      <c r="J117" s="189"/>
      <c r="K117" s="201"/>
    </row>
    <row r="118" spans="2:11" ht="15" customHeight="1">
      <c r="B118" s="213"/>
      <c r="C118" s="219"/>
      <c r="D118" s="219"/>
      <c r="E118" s="219"/>
      <c r="F118" s="219"/>
      <c r="G118" s="219"/>
      <c r="H118" s="219"/>
      <c r="I118" s="219"/>
      <c r="J118" s="219"/>
      <c r="K118" s="215"/>
    </row>
    <row r="119" spans="2:11" ht="18.75" customHeight="1">
      <c r="B119" s="220"/>
      <c r="C119" s="221"/>
      <c r="D119" s="221"/>
      <c r="E119" s="221"/>
      <c r="F119" s="222"/>
      <c r="G119" s="221"/>
      <c r="H119" s="221"/>
      <c r="I119" s="221"/>
      <c r="J119" s="221"/>
      <c r="K119" s="220"/>
    </row>
    <row r="120" spans="2:11" ht="18.75" customHeight="1">
      <c r="B120" s="196"/>
      <c r="C120" s="196"/>
      <c r="D120" s="196"/>
      <c r="E120" s="196"/>
      <c r="F120" s="196"/>
      <c r="G120" s="196"/>
      <c r="H120" s="196"/>
      <c r="I120" s="196"/>
      <c r="J120" s="196"/>
      <c r="K120" s="196"/>
    </row>
    <row r="121" spans="2:11" ht="7.5" customHeight="1">
      <c r="B121" s="223"/>
      <c r="C121" s="224"/>
      <c r="D121" s="224"/>
      <c r="E121" s="224"/>
      <c r="F121" s="224"/>
      <c r="G121" s="224"/>
      <c r="H121" s="224"/>
      <c r="I121" s="224"/>
      <c r="J121" s="224"/>
      <c r="K121" s="225"/>
    </row>
    <row r="122" spans="2:11" ht="45" customHeight="1">
      <c r="B122" s="226"/>
      <c r="C122" s="304" t="s">
        <v>746</v>
      </c>
      <c r="D122" s="304"/>
      <c r="E122" s="304"/>
      <c r="F122" s="304"/>
      <c r="G122" s="304"/>
      <c r="H122" s="304"/>
      <c r="I122" s="304"/>
      <c r="J122" s="304"/>
      <c r="K122" s="227"/>
    </row>
    <row r="123" spans="2:11" ht="17.25" customHeight="1">
      <c r="B123" s="228"/>
      <c r="C123" s="202" t="s">
        <v>692</v>
      </c>
      <c r="D123" s="202"/>
      <c r="E123" s="202"/>
      <c r="F123" s="202" t="s">
        <v>693</v>
      </c>
      <c r="G123" s="203"/>
      <c r="H123" s="202" t="s">
        <v>53</v>
      </c>
      <c r="I123" s="202" t="s">
        <v>56</v>
      </c>
      <c r="J123" s="202" t="s">
        <v>694</v>
      </c>
      <c r="K123" s="229"/>
    </row>
    <row r="124" spans="2:11" ht="17.25" customHeight="1">
      <c r="B124" s="228"/>
      <c r="C124" s="204" t="s">
        <v>695</v>
      </c>
      <c r="D124" s="204"/>
      <c r="E124" s="204"/>
      <c r="F124" s="205" t="s">
        <v>696</v>
      </c>
      <c r="G124" s="206"/>
      <c r="H124" s="204"/>
      <c r="I124" s="204"/>
      <c r="J124" s="204" t="s">
        <v>697</v>
      </c>
      <c r="K124" s="229"/>
    </row>
    <row r="125" spans="2:11" ht="5.25" customHeight="1">
      <c r="B125" s="230"/>
      <c r="C125" s="207"/>
      <c r="D125" s="207"/>
      <c r="E125" s="207"/>
      <c r="F125" s="207"/>
      <c r="G125" s="231"/>
      <c r="H125" s="207"/>
      <c r="I125" s="207"/>
      <c r="J125" s="207"/>
      <c r="K125" s="232"/>
    </row>
    <row r="126" spans="2:11" ht="15" customHeight="1">
      <c r="B126" s="230"/>
      <c r="C126" s="189" t="s">
        <v>701</v>
      </c>
      <c r="D126" s="209"/>
      <c r="E126" s="209"/>
      <c r="F126" s="210" t="s">
        <v>698</v>
      </c>
      <c r="G126" s="189"/>
      <c r="H126" s="189" t="s">
        <v>738</v>
      </c>
      <c r="I126" s="189" t="s">
        <v>700</v>
      </c>
      <c r="J126" s="189">
        <v>120</v>
      </c>
      <c r="K126" s="233"/>
    </row>
    <row r="127" spans="2:11" ht="15" customHeight="1">
      <c r="B127" s="230"/>
      <c r="C127" s="189" t="s">
        <v>747</v>
      </c>
      <c r="D127" s="189"/>
      <c r="E127" s="189"/>
      <c r="F127" s="210" t="s">
        <v>698</v>
      </c>
      <c r="G127" s="189"/>
      <c r="H127" s="189" t="s">
        <v>748</v>
      </c>
      <c r="I127" s="189" t="s">
        <v>700</v>
      </c>
      <c r="J127" s="189" t="s">
        <v>749</v>
      </c>
      <c r="K127" s="233"/>
    </row>
    <row r="128" spans="2:11" ht="15" customHeight="1">
      <c r="B128" s="230"/>
      <c r="C128" s="189" t="s">
        <v>646</v>
      </c>
      <c r="D128" s="189"/>
      <c r="E128" s="189"/>
      <c r="F128" s="210" t="s">
        <v>698</v>
      </c>
      <c r="G128" s="189"/>
      <c r="H128" s="189" t="s">
        <v>750</v>
      </c>
      <c r="I128" s="189" t="s">
        <v>700</v>
      </c>
      <c r="J128" s="189" t="s">
        <v>749</v>
      </c>
      <c r="K128" s="233"/>
    </row>
    <row r="129" spans="2:11" ht="15" customHeight="1">
      <c r="B129" s="230"/>
      <c r="C129" s="189" t="s">
        <v>709</v>
      </c>
      <c r="D129" s="189"/>
      <c r="E129" s="189"/>
      <c r="F129" s="210" t="s">
        <v>704</v>
      </c>
      <c r="G129" s="189"/>
      <c r="H129" s="189" t="s">
        <v>710</v>
      </c>
      <c r="I129" s="189" t="s">
        <v>700</v>
      </c>
      <c r="J129" s="189">
        <v>15</v>
      </c>
      <c r="K129" s="233"/>
    </row>
    <row r="130" spans="2:11" ht="15" customHeight="1">
      <c r="B130" s="230"/>
      <c r="C130" s="189" t="s">
        <v>711</v>
      </c>
      <c r="D130" s="189"/>
      <c r="E130" s="189"/>
      <c r="F130" s="210" t="s">
        <v>704</v>
      </c>
      <c r="G130" s="189"/>
      <c r="H130" s="189" t="s">
        <v>712</v>
      </c>
      <c r="I130" s="189" t="s">
        <v>700</v>
      </c>
      <c r="J130" s="189">
        <v>15</v>
      </c>
      <c r="K130" s="233"/>
    </row>
    <row r="131" spans="2:11" ht="15" customHeight="1">
      <c r="B131" s="230"/>
      <c r="C131" s="189" t="s">
        <v>713</v>
      </c>
      <c r="D131" s="189"/>
      <c r="E131" s="189"/>
      <c r="F131" s="210" t="s">
        <v>704</v>
      </c>
      <c r="G131" s="189"/>
      <c r="H131" s="189" t="s">
        <v>714</v>
      </c>
      <c r="I131" s="189" t="s">
        <v>700</v>
      </c>
      <c r="J131" s="189">
        <v>20</v>
      </c>
      <c r="K131" s="233"/>
    </row>
    <row r="132" spans="2:11" ht="15" customHeight="1">
      <c r="B132" s="230"/>
      <c r="C132" s="189" t="s">
        <v>715</v>
      </c>
      <c r="D132" s="189"/>
      <c r="E132" s="189"/>
      <c r="F132" s="210" t="s">
        <v>704</v>
      </c>
      <c r="G132" s="189"/>
      <c r="H132" s="189" t="s">
        <v>716</v>
      </c>
      <c r="I132" s="189" t="s">
        <v>700</v>
      </c>
      <c r="J132" s="189">
        <v>20</v>
      </c>
      <c r="K132" s="233"/>
    </row>
    <row r="133" spans="2:11" ht="15" customHeight="1">
      <c r="B133" s="230"/>
      <c r="C133" s="189" t="s">
        <v>703</v>
      </c>
      <c r="D133" s="189"/>
      <c r="E133" s="189"/>
      <c r="F133" s="210" t="s">
        <v>704</v>
      </c>
      <c r="G133" s="189"/>
      <c r="H133" s="189" t="s">
        <v>738</v>
      </c>
      <c r="I133" s="189" t="s">
        <v>700</v>
      </c>
      <c r="J133" s="189">
        <v>50</v>
      </c>
      <c r="K133" s="233"/>
    </row>
    <row r="134" spans="2:11" ht="15" customHeight="1">
      <c r="B134" s="230"/>
      <c r="C134" s="189" t="s">
        <v>717</v>
      </c>
      <c r="D134" s="189"/>
      <c r="E134" s="189"/>
      <c r="F134" s="210" t="s">
        <v>704</v>
      </c>
      <c r="G134" s="189"/>
      <c r="H134" s="189" t="s">
        <v>738</v>
      </c>
      <c r="I134" s="189" t="s">
        <v>700</v>
      </c>
      <c r="J134" s="189">
        <v>50</v>
      </c>
      <c r="K134" s="233"/>
    </row>
    <row r="135" spans="2:11" ht="15" customHeight="1">
      <c r="B135" s="230"/>
      <c r="C135" s="189" t="s">
        <v>723</v>
      </c>
      <c r="D135" s="189"/>
      <c r="E135" s="189"/>
      <c r="F135" s="210" t="s">
        <v>704</v>
      </c>
      <c r="G135" s="189"/>
      <c r="H135" s="189" t="s">
        <v>738</v>
      </c>
      <c r="I135" s="189" t="s">
        <v>700</v>
      </c>
      <c r="J135" s="189">
        <v>50</v>
      </c>
      <c r="K135" s="233"/>
    </row>
    <row r="136" spans="2:11" ht="15" customHeight="1">
      <c r="B136" s="230"/>
      <c r="C136" s="189" t="s">
        <v>725</v>
      </c>
      <c r="D136" s="189"/>
      <c r="E136" s="189"/>
      <c r="F136" s="210" t="s">
        <v>704</v>
      </c>
      <c r="G136" s="189"/>
      <c r="H136" s="189" t="s">
        <v>738</v>
      </c>
      <c r="I136" s="189" t="s">
        <v>700</v>
      </c>
      <c r="J136" s="189">
        <v>50</v>
      </c>
      <c r="K136" s="233"/>
    </row>
    <row r="137" spans="2:11" ht="15" customHeight="1">
      <c r="B137" s="230"/>
      <c r="C137" s="189" t="s">
        <v>726</v>
      </c>
      <c r="D137" s="189"/>
      <c r="E137" s="189"/>
      <c r="F137" s="210" t="s">
        <v>704</v>
      </c>
      <c r="G137" s="189"/>
      <c r="H137" s="189" t="s">
        <v>751</v>
      </c>
      <c r="I137" s="189" t="s">
        <v>700</v>
      </c>
      <c r="J137" s="189">
        <v>255</v>
      </c>
      <c r="K137" s="233"/>
    </row>
    <row r="138" spans="2:11" ht="15" customHeight="1">
      <c r="B138" s="230"/>
      <c r="C138" s="189" t="s">
        <v>728</v>
      </c>
      <c r="D138" s="189"/>
      <c r="E138" s="189"/>
      <c r="F138" s="210" t="s">
        <v>698</v>
      </c>
      <c r="G138" s="189"/>
      <c r="H138" s="189" t="s">
        <v>752</v>
      </c>
      <c r="I138" s="189" t="s">
        <v>730</v>
      </c>
      <c r="J138" s="189"/>
      <c r="K138" s="233"/>
    </row>
    <row r="139" spans="2:11" ht="15" customHeight="1">
      <c r="B139" s="230"/>
      <c r="C139" s="189" t="s">
        <v>731</v>
      </c>
      <c r="D139" s="189"/>
      <c r="E139" s="189"/>
      <c r="F139" s="210" t="s">
        <v>698</v>
      </c>
      <c r="G139" s="189"/>
      <c r="H139" s="189" t="s">
        <v>753</v>
      </c>
      <c r="I139" s="189" t="s">
        <v>733</v>
      </c>
      <c r="J139" s="189"/>
      <c r="K139" s="233"/>
    </row>
    <row r="140" spans="2:11" ht="15" customHeight="1">
      <c r="B140" s="230"/>
      <c r="C140" s="189" t="s">
        <v>734</v>
      </c>
      <c r="D140" s="189"/>
      <c r="E140" s="189"/>
      <c r="F140" s="210" t="s">
        <v>698</v>
      </c>
      <c r="G140" s="189"/>
      <c r="H140" s="189" t="s">
        <v>734</v>
      </c>
      <c r="I140" s="189" t="s">
        <v>733</v>
      </c>
      <c r="J140" s="189"/>
      <c r="K140" s="233"/>
    </row>
    <row r="141" spans="2:11" ht="15" customHeight="1">
      <c r="B141" s="230"/>
      <c r="C141" s="189" t="s">
        <v>37</v>
      </c>
      <c r="D141" s="189"/>
      <c r="E141" s="189"/>
      <c r="F141" s="210" t="s">
        <v>698</v>
      </c>
      <c r="G141" s="189"/>
      <c r="H141" s="189" t="s">
        <v>754</v>
      </c>
      <c r="I141" s="189" t="s">
        <v>733</v>
      </c>
      <c r="J141" s="189"/>
      <c r="K141" s="233"/>
    </row>
    <row r="142" spans="2:11" ht="15" customHeight="1">
      <c r="B142" s="230"/>
      <c r="C142" s="189" t="s">
        <v>755</v>
      </c>
      <c r="D142" s="189"/>
      <c r="E142" s="189"/>
      <c r="F142" s="210" t="s">
        <v>698</v>
      </c>
      <c r="G142" s="189"/>
      <c r="H142" s="189" t="s">
        <v>756</v>
      </c>
      <c r="I142" s="189" t="s">
        <v>733</v>
      </c>
      <c r="J142" s="189"/>
      <c r="K142" s="233"/>
    </row>
    <row r="143" spans="2:11" ht="15" customHeight="1">
      <c r="B143" s="234"/>
      <c r="C143" s="235"/>
      <c r="D143" s="235"/>
      <c r="E143" s="235"/>
      <c r="F143" s="235"/>
      <c r="G143" s="235"/>
      <c r="H143" s="235"/>
      <c r="I143" s="235"/>
      <c r="J143" s="235"/>
      <c r="K143" s="236"/>
    </row>
    <row r="144" spans="2:11" ht="18.75" customHeight="1">
      <c r="B144" s="221"/>
      <c r="C144" s="221"/>
      <c r="D144" s="221"/>
      <c r="E144" s="221"/>
      <c r="F144" s="222"/>
      <c r="G144" s="221"/>
      <c r="H144" s="221"/>
      <c r="I144" s="221"/>
      <c r="J144" s="221"/>
      <c r="K144" s="221"/>
    </row>
    <row r="145" spans="2:11" ht="18.75" customHeight="1">
      <c r="B145" s="196"/>
      <c r="C145" s="196"/>
      <c r="D145" s="196"/>
      <c r="E145" s="196"/>
      <c r="F145" s="196"/>
      <c r="G145" s="196"/>
      <c r="H145" s="196"/>
      <c r="I145" s="196"/>
      <c r="J145" s="196"/>
      <c r="K145" s="196"/>
    </row>
    <row r="146" spans="2:11" ht="7.5" customHeight="1">
      <c r="B146" s="197"/>
      <c r="C146" s="198"/>
      <c r="D146" s="198"/>
      <c r="E146" s="198"/>
      <c r="F146" s="198"/>
      <c r="G146" s="198"/>
      <c r="H146" s="198"/>
      <c r="I146" s="198"/>
      <c r="J146" s="198"/>
      <c r="K146" s="199"/>
    </row>
    <row r="147" spans="2:11" ht="45" customHeight="1">
      <c r="B147" s="200"/>
      <c r="C147" s="303" t="s">
        <v>757</v>
      </c>
      <c r="D147" s="303"/>
      <c r="E147" s="303"/>
      <c r="F147" s="303"/>
      <c r="G147" s="303"/>
      <c r="H147" s="303"/>
      <c r="I147" s="303"/>
      <c r="J147" s="303"/>
      <c r="K147" s="201"/>
    </row>
    <row r="148" spans="2:11" ht="17.25" customHeight="1">
      <c r="B148" s="200"/>
      <c r="C148" s="202" t="s">
        <v>692</v>
      </c>
      <c r="D148" s="202"/>
      <c r="E148" s="202"/>
      <c r="F148" s="202" t="s">
        <v>693</v>
      </c>
      <c r="G148" s="203"/>
      <c r="H148" s="202" t="s">
        <v>53</v>
      </c>
      <c r="I148" s="202" t="s">
        <v>56</v>
      </c>
      <c r="J148" s="202" t="s">
        <v>694</v>
      </c>
      <c r="K148" s="201"/>
    </row>
    <row r="149" spans="2:11" ht="17.25" customHeight="1">
      <c r="B149" s="200"/>
      <c r="C149" s="204" t="s">
        <v>695</v>
      </c>
      <c r="D149" s="204"/>
      <c r="E149" s="204"/>
      <c r="F149" s="205" t="s">
        <v>696</v>
      </c>
      <c r="G149" s="206"/>
      <c r="H149" s="204"/>
      <c r="I149" s="204"/>
      <c r="J149" s="204" t="s">
        <v>697</v>
      </c>
      <c r="K149" s="201"/>
    </row>
    <row r="150" spans="2:11" ht="5.25" customHeight="1">
      <c r="B150" s="212"/>
      <c r="C150" s="207"/>
      <c r="D150" s="207"/>
      <c r="E150" s="207"/>
      <c r="F150" s="207"/>
      <c r="G150" s="208"/>
      <c r="H150" s="207"/>
      <c r="I150" s="207"/>
      <c r="J150" s="207"/>
      <c r="K150" s="233"/>
    </row>
    <row r="151" spans="2:11" ht="15" customHeight="1">
      <c r="B151" s="212"/>
      <c r="C151" s="237" t="s">
        <v>701</v>
      </c>
      <c r="D151" s="189"/>
      <c r="E151" s="189"/>
      <c r="F151" s="238" t="s">
        <v>698</v>
      </c>
      <c r="G151" s="189"/>
      <c r="H151" s="237" t="s">
        <v>738</v>
      </c>
      <c r="I151" s="237" t="s">
        <v>700</v>
      </c>
      <c r="J151" s="237">
        <v>120</v>
      </c>
      <c r="K151" s="233"/>
    </row>
    <row r="152" spans="2:11" ht="15" customHeight="1">
      <c r="B152" s="212"/>
      <c r="C152" s="237" t="s">
        <v>747</v>
      </c>
      <c r="D152" s="189"/>
      <c r="E152" s="189"/>
      <c r="F152" s="238" t="s">
        <v>698</v>
      </c>
      <c r="G152" s="189"/>
      <c r="H152" s="237" t="s">
        <v>758</v>
      </c>
      <c r="I152" s="237" t="s">
        <v>700</v>
      </c>
      <c r="J152" s="237" t="s">
        <v>749</v>
      </c>
      <c r="K152" s="233"/>
    </row>
    <row r="153" spans="2:11" ht="15" customHeight="1">
      <c r="B153" s="212"/>
      <c r="C153" s="237" t="s">
        <v>646</v>
      </c>
      <c r="D153" s="189"/>
      <c r="E153" s="189"/>
      <c r="F153" s="238" t="s">
        <v>698</v>
      </c>
      <c r="G153" s="189"/>
      <c r="H153" s="237" t="s">
        <v>759</v>
      </c>
      <c r="I153" s="237" t="s">
        <v>700</v>
      </c>
      <c r="J153" s="237" t="s">
        <v>749</v>
      </c>
      <c r="K153" s="233"/>
    </row>
    <row r="154" spans="2:11" ht="15" customHeight="1">
      <c r="B154" s="212"/>
      <c r="C154" s="237" t="s">
        <v>703</v>
      </c>
      <c r="D154" s="189"/>
      <c r="E154" s="189"/>
      <c r="F154" s="238" t="s">
        <v>704</v>
      </c>
      <c r="G154" s="189"/>
      <c r="H154" s="237" t="s">
        <v>738</v>
      </c>
      <c r="I154" s="237" t="s">
        <v>700</v>
      </c>
      <c r="J154" s="237">
        <v>50</v>
      </c>
      <c r="K154" s="233"/>
    </row>
    <row r="155" spans="2:11" ht="15" customHeight="1">
      <c r="B155" s="212"/>
      <c r="C155" s="237" t="s">
        <v>706</v>
      </c>
      <c r="D155" s="189"/>
      <c r="E155" s="189"/>
      <c r="F155" s="238" t="s">
        <v>698</v>
      </c>
      <c r="G155" s="189"/>
      <c r="H155" s="237" t="s">
        <v>738</v>
      </c>
      <c r="I155" s="237" t="s">
        <v>708</v>
      </c>
      <c r="J155" s="237"/>
      <c r="K155" s="233"/>
    </row>
    <row r="156" spans="2:11" ht="15" customHeight="1">
      <c r="B156" s="212"/>
      <c r="C156" s="237" t="s">
        <v>717</v>
      </c>
      <c r="D156" s="189"/>
      <c r="E156" s="189"/>
      <c r="F156" s="238" t="s">
        <v>704</v>
      </c>
      <c r="G156" s="189"/>
      <c r="H156" s="237" t="s">
        <v>738</v>
      </c>
      <c r="I156" s="237" t="s">
        <v>700</v>
      </c>
      <c r="J156" s="237">
        <v>50</v>
      </c>
      <c r="K156" s="233"/>
    </row>
    <row r="157" spans="2:11" ht="15" customHeight="1">
      <c r="B157" s="212"/>
      <c r="C157" s="237" t="s">
        <v>725</v>
      </c>
      <c r="D157" s="189"/>
      <c r="E157" s="189"/>
      <c r="F157" s="238" t="s">
        <v>704</v>
      </c>
      <c r="G157" s="189"/>
      <c r="H157" s="237" t="s">
        <v>738</v>
      </c>
      <c r="I157" s="237" t="s">
        <v>700</v>
      </c>
      <c r="J157" s="237">
        <v>50</v>
      </c>
      <c r="K157" s="233"/>
    </row>
    <row r="158" spans="2:11" ht="15" customHeight="1">
      <c r="B158" s="212"/>
      <c r="C158" s="237" t="s">
        <v>723</v>
      </c>
      <c r="D158" s="189"/>
      <c r="E158" s="189"/>
      <c r="F158" s="238" t="s">
        <v>704</v>
      </c>
      <c r="G158" s="189"/>
      <c r="H158" s="237" t="s">
        <v>738</v>
      </c>
      <c r="I158" s="237" t="s">
        <v>700</v>
      </c>
      <c r="J158" s="237">
        <v>50</v>
      </c>
      <c r="K158" s="233"/>
    </row>
    <row r="159" spans="2:11" ht="15" customHeight="1">
      <c r="B159" s="212"/>
      <c r="C159" s="237" t="s">
        <v>92</v>
      </c>
      <c r="D159" s="189"/>
      <c r="E159" s="189"/>
      <c r="F159" s="238" t="s">
        <v>698</v>
      </c>
      <c r="G159" s="189"/>
      <c r="H159" s="237" t="s">
        <v>760</v>
      </c>
      <c r="I159" s="237" t="s">
        <v>700</v>
      </c>
      <c r="J159" s="237" t="s">
        <v>761</v>
      </c>
      <c r="K159" s="233"/>
    </row>
    <row r="160" spans="2:11" ht="15" customHeight="1">
      <c r="B160" s="212"/>
      <c r="C160" s="237" t="s">
        <v>762</v>
      </c>
      <c r="D160" s="189"/>
      <c r="E160" s="189"/>
      <c r="F160" s="238" t="s">
        <v>698</v>
      </c>
      <c r="G160" s="189"/>
      <c r="H160" s="237" t="s">
        <v>763</v>
      </c>
      <c r="I160" s="237" t="s">
        <v>733</v>
      </c>
      <c r="J160" s="237"/>
      <c r="K160" s="233"/>
    </row>
    <row r="161" spans="2:11" ht="15" customHeight="1">
      <c r="B161" s="239"/>
      <c r="C161" s="219"/>
      <c r="D161" s="219"/>
      <c r="E161" s="219"/>
      <c r="F161" s="219"/>
      <c r="G161" s="219"/>
      <c r="H161" s="219"/>
      <c r="I161" s="219"/>
      <c r="J161" s="219"/>
      <c r="K161" s="240"/>
    </row>
    <row r="162" spans="2:11" ht="18.75" customHeight="1">
      <c r="B162" s="221"/>
      <c r="C162" s="231"/>
      <c r="D162" s="231"/>
      <c r="E162" s="231"/>
      <c r="F162" s="241"/>
      <c r="G162" s="231"/>
      <c r="H162" s="231"/>
      <c r="I162" s="231"/>
      <c r="J162" s="231"/>
      <c r="K162" s="221"/>
    </row>
    <row r="163" spans="2:11" ht="18.75" customHeight="1">
      <c r="B163" s="196"/>
      <c r="C163" s="196"/>
      <c r="D163" s="196"/>
      <c r="E163" s="196"/>
      <c r="F163" s="196"/>
      <c r="G163" s="196"/>
      <c r="H163" s="196"/>
      <c r="I163" s="196"/>
      <c r="J163" s="196"/>
      <c r="K163" s="196"/>
    </row>
    <row r="164" spans="2:11" ht="7.5" customHeight="1">
      <c r="B164" s="178"/>
      <c r="C164" s="179"/>
      <c r="D164" s="179"/>
      <c r="E164" s="179"/>
      <c r="F164" s="179"/>
      <c r="G164" s="179"/>
      <c r="H164" s="179"/>
      <c r="I164" s="179"/>
      <c r="J164" s="179"/>
      <c r="K164" s="180"/>
    </row>
    <row r="165" spans="2:11" ht="45" customHeight="1">
      <c r="B165" s="181"/>
      <c r="C165" s="304" t="s">
        <v>764</v>
      </c>
      <c r="D165" s="304"/>
      <c r="E165" s="304"/>
      <c r="F165" s="304"/>
      <c r="G165" s="304"/>
      <c r="H165" s="304"/>
      <c r="I165" s="304"/>
      <c r="J165" s="304"/>
      <c r="K165" s="182"/>
    </row>
    <row r="166" spans="2:11" ht="17.25" customHeight="1">
      <c r="B166" s="181"/>
      <c r="C166" s="202" t="s">
        <v>692</v>
      </c>
      <c r="D166" s="202"/>
      <c r="E166" s="202"/>
      <c r="F166" s="202" t="s">
        <v>693</v>
      </c>
      <c r="G166" s="242"/>
      <c r="H166" s="243" t="s">
        <v>53</v>
      </c>
      <c r="I166" s="243" t="s">
        <v>56</v>
      </c>
      <c r="J166" s="202" t="s">
        <v>694</v>
      </c>
      <c r="K166" s="182"/>
    </row>
    <row r="167" spans="2:11" ht="17.25" customHeight="1">
      <c r="B167" s="183"/>
      <c r="C167" s="204" t="s">
        <v>695</v>
      </c>
      <c r="D167" s="204"/>
      <c r="E167" s="204"/>
      <c r="F167" s="205" t="s">
        <v>696</v>
      </c>
      <c r="G167" s="244"/>
      <c r="H167" s="245"/>
      <c r="I167" s="245"/>
      <c r="J167" s="204" t="s">
        <v>697</v>
      </c>
      <c r="K167" s="184"/>
    </row>
    <row r="168" spans="2:11" ht="5.25" customHeight="1">
      <c r="B168" s="212"/>
      <c r="C168" s="207"/>
      <c r="D168" s="207"/>
      <c r="E168" s="207"/>
      <c r="F168" s="207"/>
      <c r="G168" s="208"/>
      <c r="H168" s="207"/>
      <c r="I168" s="207"/>
      <c r="J168" s="207"/>
      <c r="K168" s="233"/>
    </row>
    <row r="169" spans="2:11" ht="15" customHeight="1">
      <c r="B169" s="212"/>
      <c r="C169" s="189" t="s">
        <v>701</v>
      </c>
      <c r="D169" s="189"/>
      <c r="E169" s="189"/>
      <c r="F169" s="210" t="s">
        <v>698</v>
      </c>
      <c r="G169" s="189"/>
      <c r="H169" s="189" t="s">
        <v>738</v>
      </c>
      <c r="I169" s="189" t="s">
        <v>700</v>
      </c>
      <c r="J169" s="189">
        <v>120</v>
      </c>
      <c r="K169" s="233"/>
    </row>
    <row r="170" spans="2:11" ht="15" customHeight="1">
      <c r="B170" s="212"/>
      <c r="C170" s="189" t="s">
        <v>747</v>
      </c>
      <c r="D170" s="189"/>
      <c r="E170" s="189"/>
      <c r="F170" s="210" t="s">
        <v>698</v>
      </c>
      <c r="G170" s="189"/>
      <c r="H170" s="189" t="s">
        <v>748</v>
      </c>
      <c r="I170" s="189" t="s">
        <v>700</v>
      </c>
      <c r="J170" s="189" t="s">
        <v>749</v>
      </c>
      <c r="K170" s="233"/>
    </row>
    <row r="171" spans="2:11" ht="15" customHeight="1">
      <c r="B171" s="212"/>
      <c r="C171" s="189" t="s">
        <v>646</v>
      </c>
      <c r="D171" s="189"/>
      <c r="E171" s="189"/>
      <c r="F171" s="210" t="s">
        <v>698</v>
      </c>
      <c r="G171" s="189"/>
      <c r="H171" s="189" t="s">
        <v>765</v>
      </c>
      <c r="I171" s="189" t="s">
        <v>700</v>
      </c>
      <c r="J171" s="189" t="s">
        <v>749</v>
      </c>
      <c r="K171" s="233"/>
    </row>
    <row r="172" spans="2:11" ht="15" customHeight="1">
      <c r="B172" s="212"/>
      <c r="C172" s="189" t="s">
        <v>703</v>
      </c>
      <c r="D172" s="189"/>
      <c r="E172" s="189"/>
      <c r="F172" s="210" t="s">
        <v>704</v>
      </c>
      <c r="G172" s="189"/>
      <c r="H172" s="189" t="s">
        <v>765</v>
      </c>
      <c r="I172" s="189" t="s">
        <v>700</v>
      </c>
      <c r="J172" s="189">
        <v>50</v>
      </c>
      <c r="K172" s="233"/>
    </row>
    <row r="173" spans="2:11" ht="15" customHeight="1">
      <c r="B173" s="212"/>
      <c r="C173" s="189" t="s">
        <v>706</v>
      </c>
      <c r="D173" s="189"/>
      <c r="E173" s="189"/>
      <c r="F173" s="210" t="s">
        <v>698</v>
      </c>
      <c r="G173" s="189"/>
      <c r="H173" s="189" t="s">
        <v>765</v>
      </c>
      <c r="I173" s="189" t="s">
        <v>708</v>
      </c>
      <c r="J173" s="189"/>
      <c r="K173" s="233"/>
    </row>
    <row r="174" spans="2:11" ht="15" customHeight="1">
      <c r="B174" s="212"/>
      <c r="C174" s="189" t="s">
        <v>717</v>
      </c>
      <c r="D174" s="189"/>
      <c r="E174" s="189"/>
      <c r="F174" s="210" t="s">
        <v>704</v>
      </c>
      <c r="G174" s="189"/>
      <c r="H174" s="189" t="s">
        <v>765</v>
      </c>
      <c r="I174" s="189" t="s">
        <v>700</v>
      </c>
      <c r="J174" s="189">
        <v>50</v>
      </c>
      <c r="K174" s="233"/>
    </row>
    <row r="175" spans="2:11" ht="15" customHeight="1">
      <c r="B175" s="212"/>
      <c r="C175" s="189" t="s">
        <v>725</v>
      </c>
      <c r="D175" s="189"/>
      <c r="E175" s="189"/>
      <c r="F175" s="210" t="s">
        <v>704</v>
      </c>
      <c r="G175" s="189"/>
      <c r="H175" s="189" t="s">
        <v>765</v>
      </c>
      <c r="I175" s="189" t="s">
        <v>700</v>
      </c>
      <c r="J175" s="189">
        <v>50</v>
      </c>
      <c r="K175" s="233"/>
    </row>
    <row r="176" spans="2:11" ht="15" customHeight="1">
      <c r="B176" s="212"/>
      <c r="C176" s="189" t="s">
        <v>723</v>
      </c>
      <c r="D176" s="189"/>
      <c r="E176" s="189"/>
      <c r="F176" s="210" t="s">
        <v>704</v>
      </c>
      <c r="G176" s="189"/>
      <c r="H176" s="189" t="s">
        <v>765</v>
      </c>
      <c r="I176" s="189" t="s">
        <v>700</v>
      </c>
      <c r="J176" s="189">
        <v>50</v>
      </c>
      <c r="K176" s="233"/>
    </row>
    <row r="177" spans="2:11" ht="15" customHeight="1">
      <c r="B177" s="212"/>
      <c r="C177" s="189" t="s">
        <v>118</v>
      </c>
      <c r="D177" s="189"/>
      <c r="E177" s="189"/>
      <c r="F177" s="210" t="s">
        <v>698</v>
      </c>
      <c r="G177" s="189"/>
      <c r="H177" s="189" t="s">
        <v>766</v>
      </c>
      <c r="I177" s="189" t="s">
        <v>767</v>
      </c>
      <c r="J177" s="189"/>
      <c r="K177" s="233"/>
    </row>
    <row r="178" spans="2:11" ht="15" customHeight="1">
      <c r="B178" s="212"/>
      <c r="C178" s="189" t="s">
        <v>56</v>
      </c>
      <c r="D178" s="189"/>
      <c r="E178" s="189"/>
      <c r="F178" s="210" t="s">
        <v>698</v>
      </c>
      <c r="G178" s="189"/>
      <c r="H178" s="189" t="s">
        <v>768</v>
      </c>
      <c r="I178" s="189" t="s">
        <v>769</v>
      </c>
      <c r="J178" s="189">
        <v>1</v>
      </c>
      <c r="K178" s="233"/>
    </row>
    <row r="179" spans="2:11" ht="15" customHeight="1">
      <c r="B179" s="212"/>
      <c r="C179" s="189" t="s">
        <v>52</v>
      </c>
      <c r="D179" s="189"/>
      <c r="E179" s="189"/>
      <c r="F179" s="210" t="s">
        <v>698</v>
      </c>
      <c r="G179" s="189"/>
      <c r="H179" s="189" t="s">
        <v>770</v>
      </c>
      <c r="I179" s="189" t="s">
        <v>700</v>
      </c>
      <c r="J179" s="189">
        <v>20</v>
      </c>
      <c r="K179" s="233"/>
    </row>
    <row r="180" spans="2:11" ht="15" customHeight="1">
      <c r="B180" s="212"/>
      <c r="C180" s="189" t="s">
        <v>53</v>
      </c>
      <c r="D180" s="189"/>
      <c r="E180" s="189"/>
      <c r="F180" s="210" t="s">
        <v>698</v>
      </c>
      <c r="G180" s="189"/>
      <c r="H180" s="189" t="s">
        <v>771</v>
      </c>
      <c r="I180" s="189" t="s">
        <v>700</v>
      </c>
      <c r="J180" s="189">
        <v>255</v>
      </c>
      <c r="K180" s="233"/>
    </row>
    <row r="181" spans="2:11" ht="15" customHeight="1">
      <c r="B181" s="212"/>
      <c r="C181" s="189" t="s">
        <v>119</v>
      </c>
      <c r="D181" s="189"/>
      <c r="E181" s="189"/>
      <c r="F181" s="210" t="s">
        <v>698</v>
      </c>
      <c r="G181" s="189"/>
      <c r="H181" s="189" t="s">
        <v>662</v>
      </c>
      <c r="I181" s="189" t="s">
        <v>700</v>
      </c>
      <c r="J181" s="189">
        <v>10</v>
      </c>
      <c r="K181" s="233"/>
    </row>
    <row r="182" spans="2:11" ht="15" customHeight="1">
      <c r="B182" s="212"/>
      <c r="C182" s="189" t="s">
        <v>120</v>
      </c>
      <c r="D182" s="189"/>
      <c r="E182" s="189"/>
      <c r="F182" s="210" t="s">
        <v>698</v>
      </c>
      <c r="G182" s="189"/>
      <c r="H182" s="189" t="s">
        <v>772</v>
      </c>
      <c r="I182" s="189" t="s">
        <v>733</v>
      </c>
      <c r="J182" s="189"/>
      <c r="K182" s="233"/>
    </row>
    <row r="183" spans="2:11" ht="15" customHeight="1">
      <c r="B183" s="212"/>
      <c r="C183" s="189" t="s">
        <v>773</v>
      </c>
      <c r="D183" s="189"/>
      <c r="E183" s="189"/>
      <c r="F183" s="210" t="s">
        <v>698</v>
      </c>
      <c r="G183" s="189"/>
      <c r="H183" s="189" t="s">
        <v>774</v>
      </c>
      <c r="I183" s="189" t="s">
        <v>733</v>
      </c>
      <c r="J183" s="189"/>
      <c r="K183" s="233"/>
    </row>
    <row r="184" spans="2:11" ht="15" customHeight="1">
      <c r="B184" s="212"/>
      <c r="C184" s="189" t="s">
        <v>762</v>
      </c>
      <c r="D184" s="189"/>
      <c r="E184" s="189"/>
      <c r="F184" s="210" t="s">
        <v>698</v>
      </c>
      <c r="G184" s="189"/>
      <c r="H184" s="189" t="s">
        <v>775</v>
      </c>
      <c r="I184" s="189" t="s">
        <v>733</v>
      </c>
      <c r="J184" s="189"/>
      <c r="K184" s="233"/>
    </row>
    <row r="185" spans="2:11" ht="15" customHeight="1">
      <c r="B185" s="212"/>
      <c r="C185" s="189" t="s">
        <v>122</v>
      </c>
      <c r="D185" s="189"/>
      <c r="E185" s="189"/>
      <c r="F185" s="210" t="s">
        <v>704</v>
      </c>
      <c r="G185" s="189"/>
      <c r="H185" s="189" t="s">
        <v>776</v>
      </c>
      <c r="I185" s="189" t="s">
        <v>700</v>
      </c>
      <c r="J185" s="189">
        <v>50</v>
      </c>
      <c r="K185" s="233"/>
    </row>
    <row r="186" spans="2:11" ht="15" customHeight="1">
      <c r="B186" s="212"/>
      <c r="C186" s="189" t="s">
        <v>777</v>
      </c>
      <c r="D186" s="189"/>
      <c r="E186" s="189"/>
      <c r="F186" s="210" t="s">
        <v>704</v>
      </c>
      <c r="G186" s="189"/>
      <c r="H186" s="189" t="s">
        <v>778</v>
      </c>
      <c r="I186" s="189" t="s">
        <v>779</v>
      </c>
      <c r="J186" s="189"/>
      <c r="K186" s="233"/>
    </row>
    <row r="187" spans="2:11" ht="15" customHeight="1">
      <c r="B187" s="212"/>
      <c r="C187" s="189" t="s">
        <v>780</v>
      </c>
      <c r="D187" s="189"/>
      <c r="E187" s="189"/>
      <c r="F187" s="210" t="s">
        <v>704</v>
      </c>
      <c r="G187" s="189"/>
      <c r="H187" s="189" t="s">
        <v>781</v>
      </c>
      <c r="I187" s="189" t="s">
        <v>779</v>
      </c>
      <c r="J187" s="189"/>
      <c r="K187" s="233"/>
    </row>
    <row r="188" spans="2:11" ht="15" customHeight="1">
      <c r="B188" s="212"/>
      <c r="C188" s="189" t="s">
        <v>782</v>
      </c>
      <c r="D188" s="189"/>
      <c r="E188" s="189"/>
      <c r="F188" s="210" t="s">
        <v>704</v>
      </c>
      <c r="G188" s="189"/>
      <c r="H188" s="189" t="s">
        <v>783</v>
      </c>
      <c r="I188" s="189" t="s">
        <v>779</v>
      </c>
      <c r="J188" s="189"/>
      <c r="K188" s="233"/>
    </row>
    <row r="189" spans="2:11" ht="15" customHeight="1">
      <c r="B189" s="212"/>
      <c r="C189" s="246" t="s">
        <v>784</v>
      </c>
      <c r="D189" s="189"/>
      <c r="E189" s="189"/>
      <c r="F189" s="210" t="s">
        <v>704</v>
      </c>
      <c r="G189" s="189"/>
      <c r="H189" s="189" t="s">
        <v>785</v>
      </c>
      <c r="I189" s="189" t="s">
        <v>786</v>
      </c>
      <c r="J189" s="247" t="s">
        <v>787</v>
      </c>
      <c r="K189" s="233"/>
    </row>
    <row r="190" spans="2:11" ht="15" customHeight="1">
      <c r="B190" s="212"/>
      <c r="C190" s="246" t="s">
        <v>41</v>
      </c>
      <c r="D190" s="189"/>
      <c r="E190" s="189"/>
      <c r="F190" s="210" t="s">
        <v>698</v>
      </c>
      <c r="G190" s="189"/>
      <c r="H190" s="186" t="s">
        <v>788</v>
      </c>
      <c r="I190" s="189" t="s">
        <v>789</v>
      </c>
      <c r="J190" s="189"/>
      <c r="K190" s="233"/>
    </row>
    <row r="191" spans="2:11" ht="15" customHeight="1">
      <c r="B191" s="212"/>
      <c r="C191" s="246" t="s">
        <v>790</v>
      </c>
      <c r="D191" s="189"/>
      <c r="E191" s="189"/>
      <c r="F191" s="210" t="s">
        <v>698</v>
      </c>
      <c r="G191" s="189"/>
      <c r="H191" s="189" t="s">
        <v>791</v>
      </c>
      <c r="I191" s="189" t="s">
        <v>733</v>
      </c>
      <c r="J191" s="189"/>
      <c r="K191" s="233"/>
    </row>
    <row r="192" spans="2:11" ht="15" customHeight="1">
      <c r="B192" s="212"/>
      <c r="C192" s="246" t="s">
        <v>792</v>
      </c>
      <c r="D192" s="189"/>
      <c r="E192" s="189"/>
      <c r="F192" s="210" t="s">
        <v>698</v>
      </c>
      <c r="G192" s="189"/>
      <c r="H192" s="189" t="s">
        <v>793</v>
      </c>
      <c r="I192" s="189" t="s">
        <v>733</v>
      </c>
      <c r="J192" s="189"/>
      <c r="K192" s="233"/>
    </row>
    <row r="193" spans="2:11" ht="15" customHeight="1">
      <c r="B193" s="212"/>
      <c r="C193" s="246" t="s">
        <v>794</v>
      </c>
      <c r="D193" s="189"/>
      <c r="E193" s="189"/>
      <c r="F193" s="210" t="s">
        <v>704</v>
      </c>
      <c r="G193" s="189"/>
      <c r="H193" s="189" t="s">
        <v>795</v>
      </c>
      <c r="I193" s="189" t="s">
        <v>733</v>
      </c>
      <c r="J193" s="189"/>
      <c r="K193" s="233"/>
    </row>
    <row r="194" spans="2:11" ht="15" customHeight="1">
      <c r="B194" s="239"/>
      <c r="C194" s="248"/>
      <c r="D194" s="219"/>
      <c r="E194" s="219"/>
      <c r="F194" s="219"/>
      <c r="G194" s="219"/>
      <c r="H194" s="219"/>
      <c r="I194" s="219"/>
      <c r="J194" s="219"/>
      <c r="K194" s="240"/>
    </row>
    <row r="195" spans="2:11" ht="18.75" customHeight="1">
      <c r="B195" s="221"/>
      <c r="C195" s="231"/>
      <c r="D195" s="231"/>
      <c r="E195" s="231"/>
      <c r="F195" s="241"/>
      <c r="G195" s="231"/>
      <c r="H195" s="231"/>
      <c r="I195" s="231"/>
      <c r="J195" s="231"/>
      <c r="K195" s="221"/>
    </row>
    <row r="196" spans="2:11" ht="18.75" customHeight="1">
      <c r="B196" s="221"/>
      <c r="C196" s="231"/>
      <c r="D196" s="231"/>
      <c r="E196" s="231"/>
      <c r="F196" s="241"/>
      <c r="G196" s="231"/>
      <c r="H196" s="231"/>
      <c r="I196" s="231"/>
      <c r="J196" s="231"/>
      <c r="K196" s="221"/>
    </row>
    <row r="197" spans="2:11" ht="18.75" customHeight="1">
      <c r="B197" s="196"/>
      <c r="C197" s="196"/>
      <c r="D197" s="196"/>
      <c r="E197" s="196"/>
      <c r="F197" s="196"/>
      <c r="G197" s="196"/>
      <c r="H197" s="196"/>
      <c r="I197" s="196"/>
      <c r="J197" s="196"/>
      <c r="K197" s="196"/>
    </row>
    <row r="198" spans="2:11" ht="12">
      <c r="B198" s="178"/>
      <c r="C198" s="179"/>
      <c r="D198" s="179"/>
      <c r="E198" s="179"/>
      <c r="F198" s="179"/>
      <c r="G198" s="179"/>
      <c r="H198" s="179"/>
      <c r="I198" s="179"/>
      <c r="J198" s="179"/>
      <c r="K198" s="180"/>
    </row>
    <row r="199" spans="2:11" ht="20.5">
      <c r="B199" s="181"/>
      <c r="C199" s="304" t="s">
        <v>796</v>
      </c>
      <c r="D199" s="304"/>
      <c r="E199" s="304"/>
      <c r="F199" s="304"/>
      <c r="G199" s="304"/>
      <c r="H199" s="304"/>
      <c r="I199" s="304"/>
      <c r="J199" s="304"/>
      <c r="K199" s="182"/>
    </row>
    <row r="200" spans="2:11" ht="25.5" customHeight="1">
      <c r="B200" s="181"/>
      <c r="C200" s="249" t="s">
        <v>797</v>
      </c>
      <c r="D200" s="249"/>
      <c r="E200" s="249"/>
      <c r="F200" s="249" t="s">
        <v>798</v>
      </c>
      <c r="G200" s="250"/>
      <c r="H200" s="305" t="s">
        <v>799</v>
      </c>
      <c r="I200" s="305"/>
      <c r="J200" s="305"/>
      <c r="K200" s="182"/>
    </row>
    <row r="201" spans="2:11" ht="5.25" customHeight="1">
      <c r="B201" s="212"/>
      <c r="C201" s="207"/>
      <c r="D201" s="207"/>
      <c r="E201" s="207"/>
      <c r="F201" s="207"/>
      <c r="G201" s="231"/>
      <c r="H201" s="207"/>
      <c r="I201" s="207"/>
      <c r="J201" s="207"/>
      <c r="K201" s="233"/>
    </row>
    <row r="202" spans="2:11" ht="15" customHeight="1">
      <c r="B202" s="212"/>
      <c r="C202" s="189" t="s">
        <v>789</v>
      </c>
      <c r="D202" s="189"/>
      <c r="E202" s="189"/>
      <c r="F202" s="210" t="s">
        <v>42</v>
      </c>
      <c r="G202" s="189"/>
      <c r="H202" s="306" t="s">
        <v>800</v>
      </c>
      <c r="I202" s="306"/>
      <c r="J202" s="306"/>
      <c r="K202" s="233"/>
    </row>
    <row r="203" spans="2:11" ht="15" customHeight="1">
      <c r="B203" s="212"/>
      <c r="C203" s="189"/>
      <c r="D203" s="189"/>
      <c r="E203" s="189"/>
      <c r="F203" s="210" t="s">
        <v>43</v>
      </c>
      <c r="G203" s="189"/>
      <c r="H203" s="306" t="s">
        <v>801</v>
      </c>
      <c r="I203" s="306"/>
      <c r="J203" s="306"/>
      <c r="K203" s="233"/>
    </row>
    <row r="204" spans="2:11" ht="15" customHeight="1">
      <c r="B204" s="212"/>
      <c r="C204" s="189"/>
      <c r="D204" s="189"/>
      <c r="E204" s="189"/>
      <c r="F204" s="210" t="s">
        <v>46</v>
      </c>
      <c r="G204" s="189"/>
      <c r="H204" s="306" t="s">
        <v>802</v>
      </c>
      <c r="I204" s="306"/>
      <c r="J204" s="306"/>
      <c r="K204" s="233"/>
    </row>
    <row r="205" spans="2:11" ht="15" customHeight="1">
      <c r="B205" s="212"/>
      <c r="C205" s="189"/>
      <c r="D205" s="189"/>
      <c r="E205" s="189"/>
      <c r="F205" s="210" t="s">
        <v>44</v>
      </c>
      <c r="G205" s="189"/>
      <c r="H205" s="306" t="s">
        <v>803</v>
      </c>
      <c r="I205" s="306"/>
      <c r="J205" s="306"/>
      <c r="K205" s="233"/>
    </row>
    <row r="206" spans="2:11" ht="15" customHeight="1">
      <c r="B206" s="212"/>
      <c r="C206" s="189"/>
      <c r="D206" s="189"/>
      <c r="E206" s="189"/>
      <c r="F206" s="210" t="s">
        <v>45</v>
      </c>
      <c r="G206" s="189"/>
      <c r="H206" s="306" t="s">
        <v>804</v>
      </c>
      <c r="I206" s="306"/>
      <c r="J206" s="306"/>
      <c r="K206" s="233"/>
    </row>
    <row r="207" spans="2:11" ht="15" customHeight="1">
      <c r="B207" s="212"/>
      <c r="C207" s="189"/>
      <c r="D207" s="189"/>
      <c r="E207" s="189"/>
      <c r="F207" s="210"/>
      <c r="G207" s="189"/>
      <c r="H207" s="189"/>
      <c r="I207" s="189"/>
      <c r="J207" s="189"/>
      <c r="K207" s="233"/>
    </row>
    <row r="208" spans="2:11" ht="15" customHeight="1">
      <c r="B208" s="212"/>
      <c r="C208" s="189" t="s">
        <v>745</v>
      </c>
      <c r="D208" s="189"/>
      <c r="E208" s="189"/>
      <c r="F208" s="210" t="s">
        <v>77</v>
      </c>
      <c r="G208" s="189"/>
      <c r="H208" s="306" t="s">
        <v>805</v>
      </c>
      <c r="I208" s="306"/>
      <c r="J208" s="306"/>
      <c r="K208" s="233"/>
    </row>
    <row r="209" spans="2:11" ht="15" customHeight="1">
      <c r="B209" s="212"/>
      <c r="C209" s="189"/>
      <c r="D209" s="189"/>
      <c r="E209" s="189"/>
      <c r="F209" s="210" t="s">
        <v>640</v>
      </c>
      <c r="G209" s="189"/>
      <c r="H209" s="306" t="s">
        <v>641</v>
      </c>
      <c r="I209" s="306"/>
      <c r="J209" s="306"/>
      <c r="K209" s="233"/>
    </row>
    <row r="210" spans="2:11" ht="15" customHeight="1">
      <c r="B210" s="212"/>
      <c r="C210" s="189"/>
      <c r="D210" s="189"/>
      <c r="E210" s="189"/>
      <c r="F210" s="210" t="s">
        <v>638</v>
      </c>
      <c r="G210" s="189"/>
      <c r="H210" s="306" t="s">
        <v>806</v>
      </c>
      <c r="I210" s="306"/>
      <c r="J210" s="306"/>
      <c r="K210" s="233"/>
    </row>
    <row r="211" spans="2:11" ht="15" customHeight="1">
      <c r="B211" s="251"/>
      <c r="C211" s="189"/>
      <c r="D211" s="189"/>
      <c r="E211" s="189"/>
      <c r="F211" s="210" t="s">
        <v>642</v>
      </c>
      <c r="G211" s="246"/>
      <c r="H211" s="307" t="s">
        <v>643</v>
      </c>
      <c r="I211" s="307"/>
      <c r="J211" s="307"/>
      <c r="K211" s="252"/>
    </row>
    <row r="212" spans="2:11" ht="15" customHeight="1">
      <c r="B212" s="251"/>
      <c r="C212" s="189"/>
      <c r="D212" s="189"/>
      <c r="E212" s="189"/>
      <c r="F212" s="210" t="s">
        <v>644</v>
      </c>
      <c r="G212" s="246"/>
      <c r="H212" s="307" t="s">
        <v>807</v>
      </c>
      <c r="I212" s="307"/>
      <c r="J212" s="307"/>
      <c r="K212" s="252"/>
    </row>
    <row r="213" spans="2:11" ht="15" customHeight="1">
      <c r="B213" s="251"/>
      <c r="C213" s="189"/>
      <c r="D213" s="189"/>
      <c r="E213" s="189"/>
      <c r="F213" s="210"/>
      <c r="G213" s="246"/>
      <c r="H213" s="237"/>
      <c r="I213" s="237"/>
      <c r="J213" s="237"/>
      <c r="K213" s="252"/>
    </row>
    <row r="214" spans="2:11" ht="15" customHeight="1">
      <c r="B214" s="251"/>
      <c r="C214" s="189" t="s">
        <v>769</v>
      </c>
      <c r="D214" s="189"/>
      <c r="E214" s="189"/>
      <c r="F214" s="210">
        <v>1</v>
      </c>
      <c r="G214" s="246"/>
      <c r="H214" s="307" t="s">
        <v>808</v>
      </c>
      <c r="I214" s="307"/>
      <c r="J214" s="307"/>
      <c r="K214" s="252"/>
    </row>
    <row r="215" spans="2:11" ht="15" customHeight="1">
      <c r="B215" s="251"/>
      <c r="C215" s="189"/>
      <c r="D215" s="189"/>
      <c r="E215" s="189"/>
      <c r="F215" s="210">
        <v>2</v>
      </c>
      <c r="G215" s="246"/>
      <c r="H215" s="307" t="s">
        <v>809</v>
      </c>
      <c r="I215" s="307"/>
      <c r="J215" s="307"/>
      <c r="K215" s="252"/>
    </row>
    <row r="216" spans="2:11" ht="15" customHeight="1">
      <c r="B216" s="251"/>
      <c r="C216" s="189"/>
      <c r="D216" s="189"/>
      <c r="E216" s="189"/>
      <c r="F216" s="210">
        <v>3</v>
      </c>
      <c r="G216" s="246"/>
      <c r="H216" s="307" t="s">
        <v>810</v>
      </c>
      <c r="I216" s="307"/>
      <c r="J216" s="307"/>
      <c r="K216" s="252"/>
    </row>
    <row r="217" spans="2:11" ht="15" customHeight="1">
      <c r="B217" s="251"/>
      <c r="C217" s="189"/>
      <c r="D217" s="189"/>
      <c r="E217" s="189"/>
      <c r="F217" s="210">
        <v>4</v>
      </c>
      <c r="G217" s="246"/>
      <c r="H217" s="307" t="s">
        <v>811</v>
      </c>
      <c r="I217" s="307"/>
      <c r="J217" s="307"/>
      <c r="K217" s="252"/>
    </row>
    <row r="218" spans="2:11" ht="12.75" customHeight="1">
      <c r="B218" s="253"/>
      <c r="C218" s="254"/>
      <c r="D218" s="254"/>
      <c r="E218" s="254"/>
      <c r="F218" s="254"/>
      <c r="G218" s="254"/>
      <c r="H218" s="254"/>
      <c r="I218" s="254"/>
      <c r="J218" s="254"/>
      <c r="K218" s="25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Radek David</cp:lastModifiedBy>
  <dcterms:created xsi:type="dcterms:W3CDTF">2023-10-05T10:43:06Z</dcterms:created>
  <dcterms:modified xsi:type="dcterms:W3CDTF">2024-01-25T17:57:26Z</dcterms:modified>
  <cp:category/>
  <cp:version/>
  <cp:contentType/>
  <cp:contentStatus/>
</cp:coreProperties>
</file>