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0 - Demolice hospodá..." sheetId="2" r:id="rId2"/>
    <sheet name="SO 101.A - Příprava stave..." sheetId="3" r:id="rId3"/>
    <sheet name="SO 101.B - Příprava stave..." sheetId="4" r:id="rId4"/>
    <sheet name="SO 201.a - Spodní část st..." sheetId="5" r:id="rId5"/>
    <sheet name="VRN - Vedlejší a ostatní ..." sheetId="6" r:id="rId6"/>
  </sheets>
  <definedNames>
    <definedName name="_xlnm.Print_Area" localSheetId="0">'Rekapitulace stavby'!$D$4:$AO$76,'Rekapitulace stavby'!$C$82:$AQ$102</definedName>
    <definedName name="_xlnm._FilterDatabase" localSheetId="1" hidden="1">'SO 100 - Demolice hospodá...'!$C$125:$L$179</definedName>
    <definedName name="_xlnm.Print_Area" localSheetId="1">'SO 100 - Demolice hospodá...'!$C$4:$K$76,'SO 100 - Demolice hospodá...'!$C$82:$K$107,'SO 100 - Demolice hospodá...'!$C$113:$L$179</definedName>
    <definedName name="_xlnm._FilterDatabase" localSheetId="2" hidden="1">'SO 101.A - Příprava stave...'!$C$123:$L$193</definedName>
    <definedName name="_xlnm.Print_Area" localSheetId="2">'SO 101.A - Příprava stave...'!$C$4:$K$76,'SO 101.A - Příprava stave...'!$C$82:$K$103,'SO 101.A - Příprava stave...'!$C$109:$L$193</definedName>
    <definedName name="_xlnm._FilterDatabase" localSheetId="3" hidden="1">'SO 101.B - Příprava stave...'!$C$123:$L$184</definedName>
    <definedName name="_xlnm.Print_Area" localSheetId="3">'SO 101.B - Příprava stave...'!$C$4:$K$76,'SO 101.B - Příprava stave...'!$C$82:$K$103,'SO 101.B - Příprava stave...'!$C$109:$L$184</definedName>
    <definedName name="_xlnm._FilterDatabase" localSheetId="4" hidden="1">'SO 201.a - Spodní část st...'!$C$124:$L$184</definedName>
    <definedName name="_xlnm.Print_Area" localSheetId="4">'SO 201.a - Spodní část st...'!$C$4:$K$76,'SO 201.a - Spodní část st...'!$C$82:$K$104,'SO 201.a - Spodní část st...'!$C$110:$L$184</definedName>
    <definedName name="_xlnm._FilterDatabase" localSheetId="5" hidden="1">'VRN - Vedlejší a ostatní ...'!$C$119:$L$134</definedName>
    <definedName name="_xlnm.Print_Area" localSheetId="5">'VRN - Vedlejší a ostatní ...'!$C$4:$K$76,'VRN - Vedlejší a ostatní ...'!$C$82:$K$101,'VRN - Vedlejší a ostatní ...'!$C$107:$L$134</definedName>
    <definedName name="_xlnm.Print_Titles" localSheetId="0">'Rekapitulace stavby'!$92:$92</definedName>
    <definedName name="_xlnm.Print_Titles" localSheetId="1">'SO 100 - Demolice hospodá...'!$125:$125</definedName>
    <definedName name="_xlnm.Print_Titles" localSheetId="2">'SO 101.A - Příprava stave...'!$123:$123</definedName>
    <definedName name="_xlnm.Print_Titles" localSheetId="3">'SO 101.B - Příprava stave...'!$123:$123</definedName>
    <definedName name="_xlnm.Print_Titles" localSheetId="4">'SO 201.a - Spodní část st...'!$124:$124</definedName>
    <definedName name="_xlnm.Print_Titles" localSheetId="5">'VRN - Vedlejší a ostatní ...'!$119:$119</definedName>
  </definedNames>
  <calcPr fullCalcOnLoad="1"/>
</workbook>
</file>

<file path=xl/sharedStrings.xml><?xml version="1.0" encoding="utf-8"?>
<sst xmlns="http://schemas.openxmlformats.org/spreadsheetml/2006/main" count="3076" uniqueCount="523">
  <si>
    <t>Export Komplet</t>
  </si>
  <si>
    <t/>
  </si>
  <si>
    <t>2.0</t>
  </si>
  <si>
    <t>ZAMOK</t>
  </si>
  <si>
    <t>False</t>
  </si>
  <si>
    <t>True</t>
  </si>
  <si>
    <t>{124ef8b1-e844-4f5a-ace0-3ca5a5895586}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</si>
  <si>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</si>
  <si>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</si>
  <si>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</si>
  <si>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</si>
  <si>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</si>
  <si>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</si>
  <si>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</si>
  <si>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</si>
  <si>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2022088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</si>
  <si>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</si>
  <si>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</si>
  <si>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PDPS - Zahradně architektonické řešení zahrady Domova Pramen</t>
  </si>
  <si>
    <t>KSO:</t>
  </si>
  <si>
    <t>CC-CZ:</t>
  </si>
  <si>
    <t>Místo:</t>
  </si>
  <si>
    <t>Michov</t>
  </si>
  <si>
    <t>Datum:</t>
  </si>
  <si>
    <t>24. 7. 2023</t>
  </si>
  <si>
    <t>Zadavatel:</t>
  </si>
  <si>
    <t>IČ:</t>
  </si>
  <si>
    <t>71175326</t>
  </si>
  <si>
    <t xml:space="preserve">Domov pro osoby se zdravotním postižením Pramen v </t>
  </si>
  <si>
    <t>DIČ:</t>
  </si>
  <si>
    <t>Uchazeč:</t>
  </si>
  <si>
    <t>Vyplň údaj</t>
  </si>
  <si>
    <t>Projektant:</t>
  </si>
  <si>
    <t>86944266</t>
  </si>
  <si>
    <t>Ing. Tomáš Prinz, DiS.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</si>
  <si>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</si>
  <si>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</si>
  <si>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</si>
  <si>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</si>
  <si>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</si>
  <si>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</si>
  <si>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</si>
  <si>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</si>
  <si>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</si>
  <si>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</si>
  <si>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</si>
  <si>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</si>
  <si>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</si>
  <si>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</si>
  <si>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</si>
  <si>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</si>
  <si>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</si>
  <si>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</si>
  <si>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</si>
  <si>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</si>
  <si>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</si>
  <si>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</si>
  <si>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</si>
  <si>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</si>
  <si>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</si>
  <si>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</si>
  <si>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</si>
  <si>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</si>
  <si>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</si>
  <si>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</si>
  <si>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</si>
  <si>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</si>
  <si>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</si>
  <si>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</si>
  <si>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</si>
  <si>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</si>
  <si>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</si>
  <si>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</si>
  <si>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</si>
  <si>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</si>
  <si>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</si>
  <si>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</si>
  <si>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</si>
  <si>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</si>
  <si>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</si>
  <si>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</si>
  <si>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</si>
  <si>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</si>
  <si>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</si>
  <si>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</si>
  <si>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100</t>
  </si>
  <si>
    <t>Demolice hospodářského objektu na st.p.č.60/3</t>
  </si>
  <si>
    <t>STA</t>
  </si>
  <si>
    <t>1</t>
  </si>
  <si>
    <t>{3f4ea23d-2548-48d1-8cb8-19c357ce54f8}</t>
  </si>
  <si>
    <t>2</t>
  </si>
  <si>
    <t>SO 101</t>
  </si>
  <si>
    <t>Objekty přípravy staveniště</t>
  </si>
  <si>
    <t>{48ed88dd-c85f-43e5-8ece-754402cba100}</t>
  </si>
  <si>
    <t>SO 101.A</t>
  </si>
  <si>
    <t>Příprava staveniště - terénní úpravy</t>
  </si>
  <si>
    <t>Soupis</t>
  </si>
  <si>
    <t>{8f7d42f5-4e01-4dba-9ad2-deffd37de96d}</t>
  </si>
  <si>
    <t>SO 101.B</t>
  </si>
  <si>
    <t>Příprava staveniště - plocha zařízení staveniště, manipulační cesta</t>
  </si>
  <si>
    <t>{fa3ead6a-e014-44a1-8266-c37b2ec25037}</t>
  </si>
  <si>
    <t>SO 201</t>
  </si>
  <si>
    <t>Letní altán</t>
  </si>
  <si>
    <t>{98e00820-8248-4573-b45f-f6898af20151}</t>
  </si>
  <si>
    <t>SO 201.a</t>
  </si>
  <si>
    <t>Spodní část stavby</t>
  </si>
  <si>
    <t>{f622f45b-39be-4c8a-96b3-f1d821650adc}</t>
  </si>
  <si>
    <t>VRN</t>
  </si>
  <si>
    <t>Vedlejší a ostatní rozpočtové náklady</t>
  </si>
  <si>
    <t>VON</t>
  </si>
  <si>
    <t>{8dbf615e-625b-4bae-904c-52c301bfe1c9}</t>
  </si>
  <si>
    <t>KRYCÍ LIST SOUPISU PRACÍ</t>
  </si>
  <si>
    <t>Objekt:</t>
  </si>
  <si>
    <t>SO 100 - Demolice hospodářského objektu na st.p.č.60/3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</si>
  <si>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</si>
  <si>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</si>
  <si>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</si>
  <si>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</si>
  <si>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</si>
  <si>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</si>
  <si>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</si>
  <si>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</si>
  <si>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</si>
  <si>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</si>
  <si>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</si>
  <si>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</si>
  <si>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</si>
  <si>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</si>
  <si>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</si>
  <si>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765 - Krytina skládaná</t>
  </si>
  <si>
    <t>VRN - Vedlejší rozpočtové náklady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</si>
  <si>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</si>
  <si>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</si>
  <si>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</si>
  <si>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</si>
  <si>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</si>
  <si>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</si>
  <si>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</si>
  <si>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</si>
  <si>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</si>
  <si>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</si>
  <si>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</si>
  <si>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</si>
  <si>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</si>
  <si>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</si>
  <si>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</si>
  <si>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</si>
  <si>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</si>
  <si>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</si>
  <si>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</si>
  <si>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</si>
  <si>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</si>
  <si>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</si>
  <si>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</si>
  <si>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</si>
  <si>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113107332</t>
  </si>
  <si>
    <t>Odstranění podkladů nebo krytů strojně plochy jednotlivě do 50 m2 s přemístěním hmot na skládku na vzdálenost do 3 m nebo s naložením na dopravní prostředek z betonu prostého, o tl. vrstvy přes 150 do 300 mm</t>
  </si>
  <si>
    <t>m2</t>
  </si>
  <si>
    <t>CS ÚRS 2023 01</t>
  </si>
  <si>
    <t>4</t>
  </si>
  <si>
    <t>304655358</t>
  </si>
  <si>
    <t>Online PSC</t>
  </si>
  <si>
    <t>https://podminky.urs.cz/item/CS_URS_2023_01/113107332</t>
  </si>
  <si>
    <t>8</t>
  </si>
  <si>
    <t>Trubní vedení</t>
  </si>
  <si>
    <t>890331851</t>
  </si>
  <si>
    <t>Bourání šachet a jímek strojně velikosti obestavěného prostoru přes 1,5 do 3 m3 ze železobetonu</t>
  </si>
  <si>
    <t>m3</t>
  </si>
  <si>
    <t>-223062662</t>
  </si>
  <si>
    <t>https://podminky.urs.cz/item/CS_URS_2023_01/890331851</t>
  </si>
  <si>
    <t>9</t>
  </si>
  <si>
    <t>Ostatní konstrukce a práce, bourání</t>
  </si>
  <si>
    <t>3</t>
  </si>
  <si>
    <t>961044111</t>
  </si>
  <si>
    <t>Bourání základů z betonu prostého</t>
  </si>
  <si>
    <t>896170411</t>
  </si>
  <si>
    <t>https://podminky.urs.cz/item/CS_URS_2023_01/961044111</t>
  </si>
  <si>
    <t>VV</t>
  </si>
  <si>
    <t>(20,6*2+3,5*3)*0,8*0,5</t>
  </si>
  <si>
    <t>(3,3*3+6-0,9*2)*0,3*0,15</t>
  </si>
  <si>
    <t>Součet</t>
  </si>
  <si>
    <t>962032631</t>
  </si>
  <si>
    <t>Bourání zdiva nadzákladového z cihel nebo tvárnic komínového z cihel pálených, šamotových nebo vápenopískových nad střechou na maltu vápennou nebo vápenocementovou</t>
  </si>
  <si>
    <t>16</t>
  </si>
  <si>
    <t>90842857</t>
  </si>
  <si>
    <t>https://podminky.urs.cz/item/CS_URS_2023_01/962032631</t>
  </si>
  <si>
    <t>0,52*0,52*1,23</t>
  </si>
  <si>
    <t>5</t>
  </si>
  <si>
    <t>966071711</t>
  </si>
  <si>
    <t>Bourání plotových sloupků a vzpěr ocelových trubkových nebo profilovaných výšky do 2,50 m zabetonovaných</t>
  </si>
  <si>
    <t>kus</t>
  </si>
  <si>
    <t>-126180307</t>
  </si>
  <si>
    <t>https://podminky.urs.cz/item/CS_URS_2023_01/966071711</t>
  </si>
  <si>
    <t>6</t>
  </si>
  <si>
    <t>966072811</t>
  </si>
  <si>
    <t>Rozebrání oplocení z dílců rámových na ocelové sloupky, výšky přes 1 do 2 m</t>
  </si>
  <si>
    <t>m</t>
  </si>
  <si>
    <t>-1750277940</t>
  </si>
  <si>
    <t>https://podminky.urs.cz/item/CS_URS_2023_01/966072811</t>
  </si>
  <si>
    <t>3,3*3+6-0,9*2</t>
  </si>
  <si>
    <t>7</t>
  </si>
  <si>
    <t>966073810</t>
  </si>
  <si>
    <t>Rozebrání vrat a vrátek k oplocení plochy jednotlivě do 2 m2</t>
  </si>
  <si>
    <t>1281436911</t>
  </si>
  <si>
    <t>https://podminky.urs.cz/item/CS_URS_2023_01/966073810</t>
  </si>
  <si>
    <t>981011411</t>
  </si>
  <si>
    <t>Demolice budov postupným rozebíráním z cihel, kamene, tvárnic na maltu cementovou nebo z betonu prostého s podílem konstrukcí do 10 %</t>
  </si>
  <si>
    <t>880857320</t>
  </si>
  <si>
    <t>https://podminky.urs.cz/item/CS_URS_2023_01/981011411</t>
  </si>
  <si>
    <t>997</t>
  </si>
  <si>
    <t>Přesun sutě</t>
  </si>
  <si>
    <t>997006002</t>
  </si>
  <si>
    <t>Úprava stavebního odpadu třídění hrubé</t>
  </si>
  <si>
    <t>t</t>
  </si>
  <si>
    <t>-1956260622</t>
  </si>
  <si>
    <t>https://podminky.urs.cz/item/CS_URS_2023_01/997006002</t>
  </si>
  <si>
    <t>10</t>
  </si>
  <si>
    <t>997006014</t>
  </si>
  <si>
    <t>Úprava stavebního odpadu pytlování nebezpečného odpadu s obsahem azbestu z vlnitých tabulí</t>
  </si>
  <si>
    <t>969776554</t>
  </si>
  <si>
    <t>https://podminky.urs.cz/item/CS_URS_2023_01/997006014</t>
  </si>
  <si>
    <t>((7,175+5,065)*3,47-2,44*0,94-0,98*2)*0,0199</t>
  </si>
  <si>
    <t>11</t>
  </si>
  <si>
    <t>997006512</t>
  </si>
  <si>
    <t>Vodorovná doprava suti na skládku s naložením na dopravní prostředek a složením přes 100 m do 1 km</t>
  </si>
  <si>
    <t>-1435770227</t>
  </si>
  <si>
    <t>https://podminky.urs.cz/item/CS_URS_2023_01/997006512</t>
  </si>
  <si>
    <t>12</t>
  </si>
  <si>
    <t>997006519</t>
  </si>
  <si>
    <t>Vodorovná doprava suti na skládku Příplatek k ceně -6512 za každý další i započatý 1 km</t>
  </si>
  <si>
    <t>-1538844862</t>
  </si>
  <si>
    <t>https://podminky.urs.cz/item/CS_URS_2023_01/997006519</t>
  </si>
  <si>
    <t>126,363*14 'Přepočtené koeficientem množství</t>
  </si>
  <si>
    <t>13</t>
  </si>
  <si>
    <t>997013821</t>
  </si>
  <si>
    <t>Poplatek za uložení stavebního odpadu na skládce (skládkovné) ze stavebních materiálů obsahujících azbest zatříděných do Katalogu odpadů pod kódem 17 06 05</t>
  </si>
  <si>
    <t>1583868148</t>
  </si>
  <si>
    <t>https://podminky.urs.cz/item/CS_URS_2023_01/997013821</t>
  </si>
  <si>
    <t>14</t>
  </si>
  <si>
    <t>997013871</t>
  </si>
  <si>
    <t>Poplatek za uložení stavebního odpadu na recyklační skládce (skládkovné) směsného stavebního a demoličního zatříděného do Katalogu odpadů pod kódem 17 09 04</t>
  </si>
  <si>
    <t>-1048006501</t>
  </si>
  <si>
    <t>https://podminky.urs.cz/item/CS_URS_2023_01/997013871</t>
  </si>
  <si>
    <t>PSV</t>
  </si>
  <si>
    <t>Práce a dodávky PSV</t>
  </si>
  <si>
    <t>765</t>
  </si>
  <si>
    <t>Krytina skládaná</t>
  </si>
  <si>
    <t>765231801</t>
  </si>
  <si>
    <t>Demontáž obkladu stěn skládanou vláknocementovou krytinou z pravoúhlých formátů nebo desek do suti</t>
  </si>
  <si>
    <t>-519798952</t>
  </si>
  <si>
    <t>https://podminky.urs.cz/item/CS_URS_2023_01/765231801</t>
  </si>
  <si>
    <t>(7,175+5,065)*3,47-2,44*0,94-0,98*2</t>
  </si>
  <si>
    <t>Vedlejší rozpočtové náklady</t>
  </si>
  <si>
    <t>VRN4</t>
  </si>
  <si>
    <t>Inženýrská činnost</t>
  </si>
  <si>
    <t>041403000</t>
  </si>
  <si>
    <t>Koordinátor BOZP na staveništi</t>
  </si>
  <si>
    <t>kpl</t>
  </si>
  <si>
    <t>1024</t>
  </si>
  <si>
    <t>779162285</t>
  </si>
  <si>
    <t>https://podminky.urs.cz/item/CS_URS_2023_01/041403000</t>
  </si>
  <si>
    <t>VRN9</t>
  </si>
  <si>
    <t>Ostatní náklady</t>
  </si>
  <si>
    <t>17</t>
  </si>
  <si>
    <t>094103000</t>
  </si>
  <si>
    <t>Náklady na plánované vyklizení objektu</t>
  </si>
  <si>
    <t>495877296</t>
  </si>
  <si>
    <t>https://podminky.urs.cz/item/CS_URS_2023_01/094103000</t>
  </si>
  <si>
    <t>SO 101 - Objekty přípravy staveniště</t>
  </si>
  <si>
    <t>Soupis:</t>
  </si>
  <si>
    <t>SO 101.A - Příprava staveniště - terénní úpravy</t>
  </si>
  <si>
    <t>73403881</t>
  </si>
  <si>
    <t>Ing. Nikola Prinzová, DiS.</t>
  </si>
  <si>
    <t xml:space="preserve">    2 - Zakládání</t>
  </si>
  <si>
    <t>122251104</t>
  </si>
  <si>
    <t>Odkopávky a prokopávky nezapažené strojně v hornině třídy těžitelnosti I skupiny 3 přes 100 do 500 m3</t>
  </si>
  <si>
    <t>460267932</t>
  </si>
  <si>
    <t>https://podminky.urs.cz/item/CS_URS_2023_01/122251104</t>
  </si>
  <si>
    <t>92,05" doplňkový objekt (svah za dílnami 68,85m3 + podlaha dílny 23,2m3)</t>
  </si>
  <si>
    <t>3,18" svah nad altánem</t>
  </si>
  <si>
    <t>19,2" terén Kneipp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</si>
  <si>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</si>
  <si>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</si>
  <si>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-202270524</t>
  </si>
  <si>
    <t>https://podminky.urs.cz/item/CS_URS_2023_01/162351103</t>
  </si>
  <si>
    <t>92,05" doplňkový objekt (svah za dílnami 68,85m3 + podlaha dílny 23,2 m3)</t>
  </si>
  <si>
    <t>(39+41,4+15)*1,2 " násypy betonového recyklátu pod cesty, koef. zhutnění 1,2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</si>
  <si>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</si>
  <si>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</si>
  <si>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1607018501</t>
  </si>
  <si>
    <t>https://podminky.urs.cz/item/CS_URS_2023_01/162751117</t>
  </si>
  <si>
    <t>180,43 "netříděná zemina na doplnění terénních násypů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</si>
  <si>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</si>
  <si>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</si>
  <si>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1009520017</t>
  </si>
  <si>
    <t>https://podminky.urs.cz/item/CS_URS_2023_01/162751119</t>
  </si>
  <si>
    <t>180,43*5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</si>
  <si>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</si>
  <si>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</si>
  <si>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343490052</t>
  </si>
  <si>
    <t>https://podminky.urs.cz/item/CS_URS_2023_01/167151111</t>
  </si>
  <si>
    <t>-1418968200</t>
  </si>
  <si>
    <t>39+41,4+15 " násypy betonového recyklátu pod cesty, koef. zhutnění 1,2</t>
  </si>
  <si>
    <t>95,4*1,2 'Přepočtené koeficientem množství</t>
  </si>
  <si>
    <t>171151103</t>
  </si>
  <si>
    <t>Uložení sypanin do násypů strojně s rozprostřením sypaniny ve vrstvách a s hrubým urovnáním zhutněných z hornin soudržných jakékoliv třídy těžitelnosti</t>
  </si>
  <si>
    <t>-910180324</t>
  </si>
  <si>
    <t>https://podminky.urs.cz/item/CS_URS_2023_01/171151103</t>
  </si>
  <si>
    <t>181006111</t>
  </si>
  <si>
    <t>Rozprostření zemin schopných zúrodnění v rovině a ve sklonu do 1:5, tloušťka vrstvy do 0,10 m</t>
  </si>
  <si>
    <t>-1867061134</t>
  </si>
  <si>
    <t>https://podminky.urs.cz/item/CS_URS_2023_01/181006111</t>
  </si>
  <si>
    <t>1171" celkové násypy</t>
  </si>
  <si>
    <t>59" plocha ohumusované odkopávky u Kneippu</t>
  </si>
  <si>
    <t>-54" plocha odpočívadla u pergoly = mlat</t>
  </si>
  <si>
    <t>-31" plocha Kneipp</t>
  </si>
  <si>
    <t>-39" plocha pergoly</t>
  </si>
  <si>
    <t>182251101</t>
  </si>
  <si>
    <t>Svahování trvalých svahů do projektovaných profilů strojně s potřebným přemístěním výkopku při svahování násypů v jakékoliv hornině</t>
  </si>
  <si>
    <t>-1951548888</t>
  </si>
  <si>
    <t>https://podminky.urs.cz/item/CS_URS_2023_01/182251101</t>
  </si>
  <si>
    <t>1171 "násypy zemin dle plánu SO 101.2</t>
  </si>
  <si>
    <t>-44" podél cesty č. 1</t>
  </si>
  <si>
    <t>-158" podél cesty č. 2</t>
  </si>
  <si>
    <t>-228" podél cesty č. 3</t>
  </si>
  <si>
    <t>-59" odpočívadlo u pergoly</t>
  </si>
  <si>
    <t>M</t>
  </si>
  <si>
    <t>R1</t>
  </si>
  <si>
    <t>Dodání netříděných zemin</t>
  </si>
  <si>
    <t>-497332209</t>
  </si>
  <si>
    <t>180,43*1,8" rozdíl potřeby materiálu do násypů</t>
  </si>
  <si>
    <t>celková potřeba násypů do terénních modelací 632,05m3*1,2 (index hutnění) = 758,46m3</t>
  </si>
  <si>
    <t>odečet zbývající zemina ze skrývky -149,30m3</t>
  </si>
  <si>
    <t>odečet použití cih.recykl. po zrušené proviz. cestě -212,10m3</t>
  </si>
  <si>
    <t>odečet použití výkopků z odkopávek -212,63m3</t>
  </si>
  <si>
    <t>Zakládání</t>
  </si>
  <si>
    <t>271922211</t>
  </si>
  <si>
    <t>Podsyp pod základové konstrukce se zhutněním a urovnáním povrchu z recyklátu betonového</t>
  </si>
  <si>
    <t>2103714164</t>
  </si>
  <si>
    <t>https://podminky.urs.cz/item/CS_URS_2023_01/271922211</t>
  </si>
  <si>
    <t>997221551</t>
  </si>
  <si>
    <t>Vodorovná doprava suti bez naložení, ale se složením a s hrubým urovnáním ze sypkých materiálů, na vzdálenost do 1 km</t>
  </si>
  <si>
    <t>-242251159</t>
  </si>
  <si>
    <t>https://podminky.urs.cz/item/CS_URS_2023_01/997221551</t>
  </si>
  <si>
    <t>P</t>
  </si>
  <si>
    <t>Poznámka k položce:
cihelný recyklát</t>
  </si>
  <si>
    <t>247,277 " dovoz betonového recyklátu</t>
  </si>
  <si>
    <t>997221559</t>
  </si>
  <si>
    <t>Vodorovná doprava suti bez naložení, ale se složením a s hrubým urovnáním Příplatek k ceně za každý další i započatý 1 km přes 1 km</t>
  </si>
  <si>
    <t>-367175456</t>
  </si>
  <si>
    <t>https://podminky.urs.cz/item/CS_URS_2023_01/997221559</t>
  </si>
  <si>
    <t>Poznámka k položce:
odvoz Mnichov - Mariánské Lázně, 15 km</t>
  </si>
  <si>
    <t>247,277*14 'Přepočtené koeficientem množství</t>
  </si>
  <si>
    <t>SO 101.B - Příprava staveniště - plocha zařízení staveniště, manipulační cesta</t>
  </si>
  <si>
    <t xml:space="preserve">    5 - Komunikace pozemní</t>
  </si>
  <si>
    <t>113107223R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</si>
  <si>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</si>
  <si>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-1190274328</t>
  </si>
  <si>
    <t>Poznámka k položce:
zrušení provizorní cesty a zařízení staveniště</t>
  </si>
  <si>
    <t>121151103</t>
  </si>
  <si>
    <t>Sejmutí ornice strojně při souvislé ploše do 100 m2, tl. vrstvy do 200 mm</t>
  </si>
  <si>
    <t>563530419</t>
  </si>
  <si>
    <t>https://podminky.urs.cz/item/CS_URS_2023_01/121151103</t>
  </si>
  <si>
    <t xml:space="preserve">2599" sejmutí ornice z plochy staveniště, tl. 100 mm </t>
  </si>
  <si>
    <t>59" Kneippův chodník, tl. 100 mm</t>
  </si>
  <si>
    <t>122151505</t>
  </si>
  <si>
    <t>Odkopávky a prokopávky zapažené strojně v hornině třídy těžitelnosti I skupiny 1 a 2 přes 500 do 1 000 m3</t>
  </si>
  <si>
    <t>2123125773</t>
  </si>
  <si>
    <t>https://podminky.urs.cz/item/CS_URS_2023_01/122151505</t>
  </si>
  <si>
    <t>Poznámka k položce:
zhotovení provizorní cesty</t>
  </si>
  <si>
    <t>463*0,2 " provizorní cesta</t>
  </si>
  <si>
    <t>243*0,2 "zařízení staveniště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</si>
  <si>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</si>
  <si>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</si>
  <si>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-1681470260</t>
  </si>
  <si>
    <t>https://podminky.urs.cz/item/CS_URS_2023_01/162251102</t>
  </si>
  <si>
    <t>1560413739</t>
  </si>
  <si>
    <t>707*0,3 "přesun odstraněného recyklátu - dosypání svahu u pergoly</t>
  </si>
  <si>
    <t xml:space="preserve">2599*0,1" sejmutí ornice z plochy staveniště, tl. 100 mm </t>
  </si>
  <si>
    <t>59*0,1" Kneippův chodník, tl. 100 mm</t>
  </si>
  <si>
    <t>-1439770648</t>
  </si>
  <si>
    <t>171151111</t>
  </si>
  <si>
    <t>Uložení sypanin do násypů strojně s rozprostřením sypaniny ve vrstvách a s hrubým urovnáním zhutněných z hornin nesoudržných sypkých</t>
  </si>
  <si>
    <t>-2080954725</t>
  </si>
  <si>
    <t>https://podminky.urs.cz/item/CS_URS_2023_01/171151111</t>
  </si>
  <si>
    <t>181006113</t>
  </si>
  <si>
    <t>Rozprostření zemin schopných zúrodnění v rovině a ve sklonu do 1:5, tloušťka vrstvy přes 0,15 do 0,20 m</t>
  </si>
  <si>
    <t>-104923730</t>
  </si>
  <si>
    <t>https://podminky.urs.cz/item/CS_URS_2023_01/181006113</t>
  </si>
  <si>
    <t xml:space="preserve">Poznámka k položce:
dokončení terénních úprav po zrušení provizorní cesty </t>
  </si>
  <si>
    <t>150" dosypání zemin v místech budoucí cesty na niveletu -20 cm</t>
  </si>
  <si>
    <t>468 "dosypání zemin v místech původního terénu mimo pěšinu na původní niveletu -10 cm + plocha zařízení staveniště</t>
  </si>
  <si>
    <t>181351103</t>
  </si>
  <si>
    <t>Rozprostření a urovnání ornice v rovině nebo ve svahu sklonu do 1:5 strojně při souvislé ploše přes 100 do 500 m2, tl. vrstvy do 200 mm</t>
  </si>
  <si>
    <t>1692784098</t>
  </si>
  <si>
    <t>https://podminky.urs.cz/item/CS_URS_2023_01/181351103</t>
  </si>
  <si>
    <t>(243-42) "zařízení staveniště (odečtena plocha protínající cesty), doplnění ornice po odstranění zařízení staveniště, tl. 100 mm</t>
  </si>
  <si>
    <t>63*1,5" dosypání ornice po zrušené cestě</t>
  </si>
  <si>
    <t>Komunikace pozemní</t>
  </si>
  <si>
    <t>564971215R</t>
  </si>
  <si>
    <t>Podklad nebo podsyp z cihelného recyklátu s rozprostřením a zhutněním plochy přes 100 m2, po zhutnění tl. 300 mm</t>
  </si>
  <si>
    <t>-452678422</t>
  </si>
  <si>
    <t>Poznámka k položce:
frakce 0/63
kryt provizorní cesty a zařízení staveniště</t>
  </si>
  <si>
    <t>464 " provizorní cesta</t>
  </si>
  <si>
    <t>243 "zařízení staveniště</t>
  </si>
  <si>
    <t>1516023723</t>
  </si>
  <si>
    <t>-253458280</t>
  </si>
  <si>
    <t>360,57*14 'Přepočtené koeficientem množství</t>
  </si>
  <si>
    <t>SO 201 - Letní altán</t>
  </si>
  <si>
    <t>SO 201.a - Spodní část stavby</t>
  </si>
  <si>
    <t>Mnichov</t>
  </si>
  <si>
    <t xml:space="preserve">Domov pro osoby se zdravotním postižením "PRAMEN" </t>
  </si>
  <si>
    <t>UNIART - projektová kancelář</t>
  </si>
  <si>
    <t>13891871</t>
  </si>
  <si>
    <t>Jitka Heřmanová</t>
  </si>
  <si>
    <t xml:space="preserve">    6 - Úpravy povrchů, podlahy a osazování výplní</t>
  </si>
  <si>
    <t xml:space="preserve">    998 - Přesun hmot</t>
  </si>
  <si>
    <t>132251101</t>
  </si>
  <si>
    <t>Hloubení nezapažených rýh šířky do 800 mm strojně s urovnáním dna do předepsaného profilu a spádu v hornině třídy těžitelnosti I skupiny 3 do 20 m3</t>
  </si>
  <si>
    <t>CS ÚRS 2023 02</t>
  </si>
  <si>
    <t>-350745432</t>
  </si>
  <si>
    <t>https://podminky.urs.cz/item/CS_URS_2023_02/132251101</t>
  </si>
  <si>
    <t>0,6*0,8*(15,3+2*2)</t>
  </si>
  <si>
    <t>132254102</t>
  </si>
  <si>
    <t>Hloubení zapažených rýh šířky do 800 mm strojně s urovnáním dna do předepsaného profilu a spádu v hornině třídy těžitelnosti I skupiny 3 přes 20 do 50 m3</t>
  </si>
  <si>
    <t>811699843</t>
  </si>
  <si>
    <t>https://podminky.urs.cz/item/CS_URS_2023_02/132254102</t>
  </si>
  <si>
    <t>0,8*1,55*(5,3+(1,6+3,7)*2+15,3)</t>
  </si>
  <si>
    <t>151101101</t>
  </si>
  <si>
    <t>Zřízení pažení a rozepření stěn rýh pro podzemní vedení příložné pro jakoukoliv mezerovitost, hloubky do 2 m</t>
  </si>
  <si>
    <t>1986697314</t>
  </si>
  <si>
    <t>https://podminky.urs.cz/item/CS_URS_2023_02/151101101</t>
  </si>
  <si>
    <t>2*1,55*(5,3+(1,6+3,7)*2+15,3)</t>
  </si>
  <si>
    <t>151101111</t>
  </si>
  <si>
    <t>Odstranění pažení a rozepření stěn rýh pro podzemní vedení s uložením materiálu na vzdálenost do 3 m od kraje výkopu příložné, hloubky do 2 m</t>
  </si>
  <si>
    <t>-1370127758</t>
  </si>
  <si>
    <t>https://podminky.urs.cz/item/CS_URS_2023_02/151101111</t>
  </si>
  <si>
    <t>-801061389</t>
  </si>
  <si>
    <t>"základ.pasy"(5,4+(1,6+15,4+5,6)*2)*0,4*0,25</t>
  </si>
  <si>
    <t>"základ z bed.dílců"(0,55*(15,3+2*2)+1,05*(5,3+(1,6+3,7)*2+15,3))*0,3</t>
  </si>
  <si>
    <t>167151101</t>
  </si>
  <si>
    <t>Nakládání, skládání a překládání neulehlého výkopku nebo sypaniny strojně nakládání, množství do 100 m3, z horniny třídy těžitelnosti I, skupiny 1 až 3</t>
  </si>
  <si>
    <t>-474144271</t>
  </si>
  <si>
    <t>https://podminky.urs.cz/item/CS_URS_2023_02/167151101</t>
  </si>
  <si>
    <t>174151101</t>
  </si>
  <si>
    <t>Zásyp sypaninou z jakékoliv horniny strojně s uložením výkopku ve vrstvách se zhutněním jam, šachet, rýh nebo kolem objektů v těchto vykopávkách</t>
  </si>
  <si>
    <t>-1158717650</t>
  </si>
  <si>
    <t>https://podminky.urs.cz/item/CS_URS_2023_02/174151101</t>
  </si>
  <si>
    <t>Mezisoučet výkopy celkem</t>
  </si>
  <si>
    <t>"základ.pasy"-(5,4+(1,6+15,4+5,6)*2)*0,4*0,25</t>
  </si>
  <si>
    <t>"základ z bed.dílců"-(0,55*(15,3+2*2)+1,05*(5,3+(1,6+3,7)*2+15,3))*0,3</t>
  </si>
  <si>
    <t>271532211</t>
  </si>
  <si>
    <t>Podsyp pod základové konstrukce se zhutněním a urovnáním povrchu z kameniva hrubého, frakce 32 - 63 mm</t>
  </si>
  <si>
    <t>2085514400</t>
  </si>
  <si>
    <t>https://podminky.urs.cz/item/CS_URS_2023_02/271532211</t>
  </si>
  <si>
    <t>(4,7*1,7+14,7*5,7)*0,1</t>
  </si>
  <si>
    <t>271532212</t>
  </si>
  <si>
    <t>Podsyp pod základové konstrukce se zhutněním a urovnáním povrchu z kameniva hrubého, frakce 16 - 32 mm</t>
  </si>
  <si>
    <t>-695264361</t>
  </si>
  <si>
    <t>https://podminky.urs.cz/item/CS_URS_2023_02/271532212</t>
  </si>
  <si>
    <t>274313611</t>
  </si>
  <si>
    <t>Základy z betonu prostého pasy betonu kamenem neprokládaného tř. C 16/20</t>
  </si>
  <si>
    <t>-1072593126</t>
  </si>
  <si>
    <t>https://podminky.urs.cz/item/CS_URS_2023_02/274313611</t>
  </si>
  <si>
    <t>(5,4+(1,6+15,4+5,6)*2)*0,4*0,25</t>
  </si>
  <si>
    <t>274351121</t>
  </si>
  <si>
    <t>Bednění základů pasů rovné zřízení</t>
  </si>
  <si>
    <t>1624019826</t>
  </si>
  <si>
    <t>https://podminky.urs.cz/item/CS_URS_2023_02/274351121</t>
  </si>
  <si>
    <t>(5,4+15,4+(4,6+2+1,6+14,6+5,6+6,4+5)*2)*0,25</t>
  </si>
  <si>
    <t>274351122</t>
  </si>
  <si>
    <t>Bednění základů pasů rovné odstranění</t>
  </si>
  <si>
    <t>1999613359</t>
  </si>
  <si>
    <t>https://podminky.urs.cz/item/CS_URS_2023_02/274351122</t>
  </si>
  <si>
    <t>279113134</t>
  </si>
  <si>
    <t>Základové zdi z tvárnic ztraceného bednění včetně výplně z betonu bez zvláštních nároků na vliv prostředí třídy C 16/20, tloušťky zdiva přes 250 do 300 mm</t>
  </si>
  <si>
    <t>-1660245837</t>
  </si>
  <si>
    <t>https://podminky.urs.cz/item/CS_URS_2023_02/279113134</t>
  </si>
  <si>
    <t>0,75*(15,3+2*2)</t>
  </si>
  <si>
    <t>1,25*(5,3+(1,6+3,7)*2+15,3)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</si>
  <si>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</si>
  <si>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</si>
  <si>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-1120787848</t>
  </si>
  <si>
    <t>https://podminky.urs.cz/item/CS_URS_2023_02/279361821</t>
  </si>
  <si>
    <t>((15,3+2*2)*2*3+((15,3+2*2)/0,5+2)*2*0,85)*1,58*0,001</t>
  </si>
  <si>
    <t>((5,3+(1,6+3,7)*2+15,3)*2*5+((5,3+(1,6+3,7)*2+15,3)/0,5+6)*2*1,35)*1,58*0,001</t>
  </si>
  <si>
    <t>Úpravy povrchů, podlahy a osazování výplní</t>
  </si>
  <si>
    <t>637311122</t>
  </si>
  <si>
    <t>Okapový chodník z obrubníků betonových chodníkových, se zalitím spár cementovou maltou do lože z betonu prostého, z obrubníků stojatých</t>
  </si>
  <si>
    <t>646221764</t>
  </si>
  <si>
    <t>https://podminky.urs.cz/item/CS_URS_2023_02/637311122</t>
  </si>
  <si>
    <t>(15,3+8,4)*2</t>
  </si>
  <si>
    <t>998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</si>
  <si>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</si>
  <si>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</si>
  <si>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</si>
  <si>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639529574</t>
  </si>
  <si>
    <t>https://podminky.urs.cz/item/CS_URS_2023_02/998011001</t>
  </si>
  <si>
    <t>VRN - Vedlejší a ostatní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</si>
  <si>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</si>
  <si>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</si>
  <si>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</si>
  <si>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</si>
  <si>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010001000</t>
  </si>
  <si>
    <t>1167298569</t>
  </si>
  <si>
    <t>https://podminky.urs.cz/item/CS_URS_2023_02/010001000</t>
  </si>
  <si>
    <t>VRN3</t>
  </si>
  <si>
    <t>Zařízení staveniště</t>
  </si>
  <si>
    <t>030001000</t>
  </si>
  <si>
    <t>497704246</t>
  </si>
  <si>
    <t>https://podminky.urs.cz/item/CS_URS_2023_02/030001000</t>
  </si>
  <si>
    <t>043002000</t>
  </si>
  <si>
    <t>Zkoušky a ostatní měření</t>
  </si>
  <si>
    <t>1451198129</t>
  </si>
  <si>
    <t>https://podminky.urs.cz/item/CS_URS_2023_02/043002000</t>
  </si>
  <si>
    <t>043154000</t>
  </si>
  <si>
    <t>Zkoušky hutnicí</t>
  </si>
  <si>
    <t>1369463637</t>
  </si>
  <si>
    <t>https://podminky.urs.cz/item/CS_URS_2023_02/043154000</t>
  </si>
  <si>
    <t>045002000</t>
  </si>
  <si>
    <t>Kompletační a koordinační činnost</t>
  </si>
  <si>
    <t>-514510364</t>
  </si>
  <si>
    <t>https://podminky.urs.cz/item/CS_URS_2023_02/045002000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</si>
</sst>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4" fontId="31" fillId="0" borderId="14" xfId="0" applyNumberFormat="1" applyFont="1" applyBorder="1" applyAlignment="1" applyProtection="1">
      <alignment horizontal="right" vertical="center"/>
      <protection/>
    </xf>
    <xf numFmtId="4" fontId="3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5" fillId="0" borderId="12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2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32" TargetMode="External" /><Relationship Id="rId2" Type="http://schemas.openxmlformats.org/officeDocument/2006/relationships/hyperlink" Target="https://podminky.urs.cz/item/CS_URS_2023_01/890331851" TargetMode="External" /><Relationship Id="rId3" Type="http://schemas.openxmlformats.org/officeDocument/2006/relationships/hyperlink" Target="https://podminky.urs.cz/item/CS_URS_2023_01/961044111" TargetMode="External" /><Relationship Id="rId4" Type="http://schemas.openxmlformats.org/officeDocument/2006/relationships/hyperlink" Target="https://podminky.urs.cz/item/CS_URS_2023_01/962032631" TargetMode="External" /><Relationship Id="rId5" Type="http://schemas.openxmlformats.org/officeDocument/2006/relationships/hyperlink" Target="https://podminky.urs.cz/item/CS_URS_2023_01/966071711" TargetMode="External" /><Relationship Id="rId6" Type="http://schemas.openxmlformats.org/officeDocument/2006/relationships/hyperlink" Target="https://podminky.urs.cz/item/CS_URS_2023_01/966072811" TargetMode="External" /><Relationship Id="rId7" Type="http://schemas.openxmlformats.org/officeDocument/2006/relationships/hyperlink" Target="https://podminky.urs.cz/item/CS_URS_2023_01/966073810" TargetMode="External" /><Relationship Id="rId8" Type="http://schemas.openxmlformats.org/officeDocument/2006/relationships/hyperlink" Target="https://podminky.urs.cz/item/CS_URS_2023_01/981011411" TargetMode="External" /><Relationship Id="rId9" Type="http://schemas.openxmlformats.org/officeDocument/2006/relationships/hyperlink" Target="https://podminky.urs.cz/item/CS_URS_2023_01/997006002" TargetMode="External" /><Relationship Id="rId10" Type="http://schemas.openxmlformats.org/officeDocument/2006/relationships/hyperlink" Target="https://podminky.urs.cz/item/CS_URS_2023_01/997006014" TargetMode="External" /><Relationship Id="rId11" Type="http://schemas.openxmlformats.org/officeDocument/2006/relationships/hyperlink" Target="https://podminky.urs.cz/item/CS_URS_2023_01/997006512" TargetMode="External" /><Relationship Id="rId12" Type="http://schemas.openxmlformats.org/officeDocument/2006/relationships/hyperlink" Target="https://podminky.urs.cz/item/CS_URS_2023_01/997006519" TargetMode="External" /><Relationship Id="rId13" Type="http://schemas.openxmlformats.org/officeDocument/2006/relationships/hyperlink" Target="https://podminky.urs.cz/item/CS_URS_2023_01/997013821" TargetMode="External" /><Relationship Id="rId14" Type="http://schemas.openxmlformats.org/officeDocument/2006/relationships/hyperlink" Target="https://podminky.urs.cz/item/CS_URS_2023_01/997013871" TargetMode="External" /><Relationship Id="rId15" Type="http://schemas.openxmlformats.org/officeDocument/2006/relationships/hyperlink" Target="https://podminky.urs.cz/item/CS_URS_2023_01/765231801" TargetMode="External" /><Relationship Id="rId16" Type="http://schemas.openxmlformats.org/officeDocument/2006/relationships/hyperlink" Target="https://podminky.urs.cz/item/CS_URS_2023_01/041403000" TargetMode="External" /><Relationship Id="rId17" Type="http://schemas.openxmlformats.org/officeDocument/2006/relationships/hyperlink" Target="https://podminky.urs.cz/item/CS_URS_2023_01/094103000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4" TargetMode="External" /><Relationship Id="rId2" Type="http://schemas.openxmlformats.org/officeDocument/2006/relationships/hyperlink" Target="https://podminky.urs.cz/item/CS_URS_2023_01/162351103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11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81006111" TargetMode="External" /><Relationship Id="rId9" Type="http://schemas.openxmlformats.org/officeDocument/2006/relationships/hyperlink" Target="https://podminky.urs.cz/item/CS_URS_2023_01/182251101" TargetMode="External" /><Relationship Id="rId10" Type="http://schemas.openxmlformats.org/officeDocument/2006/relationships/hyperlink" Target="https://podminky.urs.cz/item/CS_URS_2023_01/271922211" TargetMode="External" /><Relationship Id="rId11" Type="http://schemas.openxmlformats.org/officeDocument/2006/relationships/hyperlink" Target="https://podminky.urs.cz/item/CS_URS_2023_01/997221551" TargetMode="External" /><Relationship Id="rId12" Type="http://schemas.openxmlformats.org/officeDocument/2006/relationships/hyperlink" Target="https://podminky.urs.cz/item/CS_URS_2023_01/997221559" TargetMode="External" /><Relationship Id="rId1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03" TargetMode="External" /><Relationship Id="rId2" Type="http://schemas.openxmlformats.org/officeDocument/2006/relationships/hyperlink" Target="https://podminky.urs.cz/item/CS_URS_2023_01/122151505" TargetMode="External" /><Relationship Id="rId3" Type="http://schemas.openxmlformats.org/officeDocument/2006/relationships/hyperlink" Target="https://podminky.urs.cz/item/CS_URS_2023_01/162251102" TargetMode="External" /><Relationship Id="rId4" Type="http://schemas.openxmlformats.org/officeDocument/2006/relationships/hyperlink" Target="https://podminky.urs.cz/item/CS_URS_2023_01/162351103" TargetMode="External" /><Relationship Id="rId5" Type="http://schemas.openxmlformats.org/officeDocument/2006/relationships/hyperlink" Target="https://podminky.urs.cz/item/CS_URS_2023_01/167151111" TargetMode="External" /><Relationship Id="rId6" Type="http://schemas.openxmlformats.org/officeDocument/2006/relationships/hyperlink" Target="https://podminky.urs.cz/item/CS_URS_2023_01/171151111" TargetMode="External" /><Relationship Id="rId7" Type="http://schemas.openxmlformats.org/officeDocument/2006/relationships/hyperlink" Target="https://podminky.urs.cz/item/CS_URS_2023_01/181006113" TargetMode="External" /><Relationship Id="rId8" Type="http://schemas.openxmlformats.org/officeDocument/2006/relationships/hyperlink" Target="https://podminky.urs.cz/item/CS_URS_2023_01/181351103" TargetMode="External" /><Relationship Id="rId9" Type="http://schemas.openxmlformats.org/officeDocument/2006/relationships/hyperlink" Target="https://podminky.urs.cz/item/CS_URS_2023_01/997221551" TargetMode="External" /><Relationship Id="rId10" Type="http://schemas.openxmlformats.org/officeDocument/2006/relationships/hyperlink" Target="https://podminky.urs.cz/item/CS_URS_2023_01/997221559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51101" TargetMode="External" /><Relationship Id="rId2" Type="http://schemas.openxmlformats.org/officeDocument/2006/relationships/hyperlink" Target="https://podminky.urs.cz/item/CS_URS_2023_02/132254102" TargetMode="External" /><Relationship Id="rId3" Type="http://schemas.openxmlformats.org/officeDocument/2006/relationships/hyperlink" Target="https://podminky.urs.cz/item/CS_URS_2023_02/151101101" TargetMode="External" /><Relationship Id="rId4" Type="http://schemas.openxmlformats.org/officeDocument/2006/relationships/hyperlink" Target="https://podminky.urs.cz/item/CS_URS_2023_02/151101111" TargetMode="External" /><Relationship Id="rId5" Type="http://schemas.openxmlformats.org/officeDocument/2006/relationships/hyperlink" Target="https://podminky.urs.cz/item/CS_URS_2023_01/162351103" TargetMode="External" /><Relationship Id="rId6" Type="http://schemas.openxmlformats.org/officeDocument/2006/relationships/hyperlink" Target="https://podminky.urs.cz/item/CS_URS_2023_02/167151101" TargetMode="External" /><Relationship Id="rId7" Type="http://schemas.openxmlformats.org/officeDocument/2006/relationships/hyperlink" Target="https://podminky.urs.cz/item/CS_URS_2023_02/174151101" TargetMode="External" /><Relationship Id="rId8" Type="http://schemas.openxmlformats.org/officeDocument/2006/relationships/hyperlink" Target="https://podminky.urs.cz/item/CS_URS_2023_02/271532211" TargetMode="External" /><Relationship Id="rId9" Type="http://schemas.openxmlformats.org/officeDocument/2006/relationships/hyperlink" Target="https://podminky.urs.cz/item/CS_URS_2023_02/271532212" TargetMode="External" /><Relationship Id="rId10" Type="http://schemas.openxmlformats.org/officeDocument/2006/relationships/hyperlink" Target="https://podminky.urs.cz/item/CS_URS_2023_02/274313611" TargetMode="External" /><Relationship Id="rId11" Type="http://schemas.openxmlformats.org/officeDocument/2006/relationships/hyperlink" Target="https://podminky.urs.cz/item/CS_URS_2023_02/274351121" TargetMode="External" /><Relationship Id="rId12" Type="http://schemas.openxmlformats.org/officeDocument/2006/relationships/hyperlink" Target="https://podminky.urs.cz/item/CS_URS_2023_02/274351122" TargetMode="External" /><Relationship Id="rId13" Type="http://schemas.openxmlformats.org/officeDocument/2006/relationships/hyperlink" Target="https://podminky.urs.cz/item/CS_URS_2023_02/279113134" TargetMode="External" /><Relationship Id="rId14" Type="http://schemas.openxmlformats.org/officeDocument/2006/relationships/hyperlink" Target="https://podminky.urs.cz/item/CS_URS_2023_02/279361821" TargetMode="External" /><Relationship Id="rId15" Type="http://schemas.openxmlformats.org/officeDocument/2006/relationships/hyperlink" Target="https://podminky.urs.cz/item/CS_URS_2023_02/637311122" TargetMode="External" /><Relationship Id="rId16" Type="http://schemas.openxmlformats.org/officeDocument/2006/relationships/hyperlink" Target="https://podminky.urs.cz/item/CS_URS_2023_02/998011001" TargetMode="External" /><Relationship Id="rId1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0001000" TargetMode="External" /><Relationship Id="rId2" Type="http://schemas.openxmlformats.org/officeDocument/2006/relationships/hyperlink" Target="https://podminky.urs.cz/item/CS_URS_2023_02/030001000" TargetMode="External" /><Relationship Id="rId3" Type="http://schemas.openxmlformats.org/officeDocument/2006/relationships/hyperlink" Target="https://podminky.urs.cz/item/CS_URS_2023_02/043002000" TargetMode="External" /><Relationship Id="rId4" Type="http://schemas.openxmlformats.org/officeDocument/2006/relationships/hyperlink" Target="https://podminky.urs.cz/item/CS_URS_2023_02/043154000" TargetMode="External" /><Relationship Id="rId5" Type="http://schemas.openxmlformats.org/officeDocument/2006/relationships/hyperlink" Target="https://podminky.urs.cz/item/CS_URS_2023_02/045002000" TargetMode="External" /><Relationship Id="rId6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G7" s="32"/>
      <c r="BS7" s="18" t="s">
        <v>7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G8" s="32"/>
      <c r="BS8" s="18" t="s">
        <v>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G10" s="32"/>
      <c r="BS10" s="18" t="s">
        <v>7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G11" s="3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G14" s="3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G17" s="3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G20" s="32"/>
      <c r="BS20" s="18" t="s">
        <v>4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ROUND(AX94,2)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ROUND(AY94,2)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52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2"/>
    </row>
    <row r="35" spans="1:59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G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9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G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9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G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9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G75" s="39"/>
    </row>
    <row r="76" spans="1:59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G76" s="39"/>
    </row>
    <row r="77" spans="1:59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G77" s="39"/>
    </row>
    <row r="81" spans="1:59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G81" s="39"/>
    </row>
    <row r="82" spans="1:59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G82" s="39"/>
    </row>
    <row r="83" spans="1:59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G83" s="39"/>
    </row>
    <row r="84" spans="1:59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2022088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G84" s="4"/>
    </row>
    <row r="85" spans="1:59" s="5" customFormat="1" ht="36.95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PDPS - Zahradně architektonické řešení zahrady Domova Pramen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G85" s="5"/>
    </row>
    <row r="86" spans="1:59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G86" s="39"/>
    </row>
    <row r="87" spans="1:59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Michov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24. 7. 2023</v>
      </c>
      <c r="AN87" s="80"/>
      <c r="AO87" s="41"/>
      <c r="AP87" s="41"/>
      <c r="AQ87" s="41"/>
      <c r="AR87" s="45"/>
      <c r="BG87" s="39"/>
    </row>
    <row r="88" spans="1:59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G88" s="39"/>
    </row>
    <row r="89" spans="1:59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Domov pro osoby se zdravotním postižením Pramen v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Ing. Tomáš Prinz, DiS.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39"/>
    </row>
    <row r="90" spans="1:59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39"/>
    </row>
    <row r="91" spans="1:59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3"/>
      <c r="BG91" s="39"/>
    </row>
    <row r="92" spans="1:59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2" t="s">
        <v>75</v>
      </c>
      <c r="BE92" s="102" t="s">
        <v>76</v>
      </c>
      <c r="BF92" s="103" t="s">
        <v>77</v>
      </c>
      <c r="BG92" s="39"/>
    </row>
    <row r="93" spans="1:59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6"/>
      <c r="BG93" s="39"/>
    </row>
    <row r="94" spans="1:90" s="6" customFormat="1" ht="32.4" customHeight="1">
      <c r="A94" s="6"/>
      <c r="B94" s="107"/>
      <c r="C94" s="108" t="s">
        <v>78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ROUND(AG95+AG96+AG99+AG101,2)</f>
        <v>0</v>
      </c>
      <c r="AH94" s="110"/>
      <c r="AI94" s="110"/>
      <c r="AJ94" s="110"/>
      <c r="AK94" s="110"/>
      <c r="AL94" s="110"/>
      <c r="AM94" s="110"/>
      <c r="AN94" s="111">
        <f>SUM(AG94,AV94)</f>
        <v>0</v>
      </c>
      <c r="AO94" s="111"/>
      <c r="AP94" s="111"/>
      <c r="AQ94" s="112" t="s">
        <v>1</v>
      </c>
      <c r="AR94" s="113"/>
      <c r="AS94" s="114">
        <f>ROUND(AS95+AS96+AS99+AS101,2)</f>
        <v>0</v>
      </c>
      <c r="AT94" s="115">
        <f>ROUND(AT95+AT96+AT99+AT101,2)</f>
        <v>0</v>
      </c>
      <c r="AU94" s="116">
        <f>ROUND(AU95+AU96+AU99+AU101,2)</f>
        <v>0</v>
      </c>
      <c r="AV94" s="116">
        <f>ROUND(SUM(AX94:AY94),2)</f>
        <v>0</v>
      </c>
      <c r="AW94" s="117">
        <f>ROUND(AW95+AW96+AW99+AW101,5)</f>
        <v>0</v>
      </c>
      <c r="AX94" s="116">
        <f>ROUND(BB94*L29,2)</f>
        <v>0</v>
      </c>
      <c r="AY94" s="116">
        <f>ROUND(BC94*L30,2)</f>
        <v>0</v>
      </c>
      <c r="AZ94" s="116">
        <f>ROUND(BD94*L29,2)</f>
        <v>0</v>
      </c>
      <c r="BA94" s="116">
        <f>ROUND(BE94*L30,2)</f>
        <v>0</v>
      </c>
      <c r="BB94" s="116">
        <f>ROUND(BB95+BB96+BB99+BB101,2)</f>
        <v>0</v>
      </c>
      <c r="BC94" s="116">
        <f>ROUND(BC95+BC96+BC99+BC101,2)</f>
        <v>0</v>
      </c>
      <c r="BD94" s="116">
        <f>ROUND(BD95+BD96+BD99+BD101,2)</f>
        <v>0</v>
      </c>
      <c r="BE94" s="116">
        <f>ROUND(BE95+BE96+BE99+BE101,2)</f>
        <v>0</v>
      </c>
      <c r="BF94" s="118">
        <f>ROUND(BF95+BF96+BF99+BF101,2)</f>
        <v>0</v>
      </c>
      <c r="BG94" s="6"/>
      <c r="BS94" s="119" t="s">
        <v>79</v>
      </c>
      <c r="BT94" s="119" t="s">
        <v>80</v>
      </c>
      <c r="BU94" s="120" t="s">
        <v>81</v>
      </c>
      <c r="BV94" s="119" t="s">
        <v>82</v>
      </c>
      <c r="BW94" s="119" t="s">
        <v>6</v>
      </c>
      <c r="BX94" s="119" t="s">
        <v>83</v>
      </c>
      <c r="CL94" s="119" t="s">
        <v>1</v>
      </c>
    </row>
    <row r="95" spans="1:91" s="7" customFormat="1" ht="24.75" customHeight="1">
      <c r="A95" s="121" t="s">
        <v>84</v>
      </c>
      <c r="B95" s="122"/>
      <c r="C95" s="123"/>
      <c r="D95" s="124" t="s">
        <v>85</v>
      </c>
      <c r="E95" s="124"/>
      <c r="F95" s="124"/>
      <c r="G95" s="124"/>
      <c r="H95" s="124"/>
      <c r="I95" s="125"/>
      <c r="J95" s="124" t="s">
        <v>86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'SO 100 - Demolice hospodá...'!K32</f>
        <v>0</v>
      </c>
      <c r="AH95" s="125"/>
      <c r="AI95" s="125"/>
      <c r="AJ95" s="125"/>
      <c r="AK95" s="125"/>
      <c r="AL95" s="125"/>
      <c r="AM95" s="125"/>
      <c r="AN95" s="126">
        <f>SUM(AG95,AV95)</f>
        <v>0</v>
      </c>
      <c r="AO95" s="125"/>
      <c r="AP95" s="125"/>
      <c r="AQ95" s="127" t="s">
        <v>87</v>
      </c>
      <c r="AR95" s="128"/>
      <c r="AS95" s="129">
        <f>'SO 100 - Demolice hospodá...'!K30</f>
        <v>0</v>
      </c>
      <c r="AT95" s="130">
        <f>'SO 100 - Demolice hospodá...'!K31</f>
        <v>0</v>
      </c>
      <c r="AU95" s="130">
        <v>0</v>
      </c>
      <c r="AV95" s="130">
        <f>ROUND(SUM(AX95:AY95),2)</f>
        <v>0</v>
      </c>
      <c r="AW95" s="131">
        <f>'SO 100 - Demolice hospodá...'!T126</f>
        <v>0</v>
      </c>
      <c r="AX95" s="130">
        <f>'SO 100 - Demolice hospodá...'!K35</f>
        <v>0</v>
      </c>
      <c r="AY95" s="130">
        <f>'SO 100 - Demolice hospodá...'!K36</f>
        <v>0</v>
      </c>
      <c r="AZ95" s="130">
        <f>'SO 100 - Demolice hospodá...'!K37</f>
        <v>0</v>
      </c>
      <c r="BA95" s="130">
        <f>'SO 100 - Demolice hospodá...'!K38</f>
        <v>0</v>
      </c>
      <c r="BB95" s="130">
        <f>'SO 100 - Demolice hospodá...'!F35</f>
        <v>0</v>
      </c>
      <c r="BC95" s="130">
        <f>'SO 100 - Demolice hospodá...'!F36</f>
        <v>0</v>
      </c>
      <c r="BD95" s="130">
        <f>'SO 100 - Demolice hospodá...'!F37</f>
        <v>0</v>
      </c>
      <c r="BE95" s="130">
        <f>'SO 100 - Demolice hospodá...'!F38</f>
        <v>0</v>
      </c>
      <c r="BF95" s="132">
        <f>'SO 100 - Demolice hospodá...'!F39</f>
        <v>0</v>
      </c>
      <c r="BG95" s="7"/>
      <c r="BT95" s="133" t="s">
        <v>88</v>
      </c>
      <c r="BV95" s="133" t="s">
        <v>82</v>
      </c>
      <c r="BW95" s="133" t="s">
        <v>89</v>
      </c>
      <c r="BX95" s="133" t="s">
        <v>6</v>
      </c>
      <c r="CL95" s="133" t="s">
        <v>1</v>
      </c>
      <c r="CM95" s="133" t="s">
        <v>90</v>
      </c>
    </row>
    <row r="96" spans="1:91" s="7" customFormat="1" ht="16.5" customHeight="1">
      <c r="A96" s="7"/>
      <c r="B96" s="122"/>
      <c r="C96" s="123"/>
      <c r="D96" s="124" t="s">
        <v>91</v>
      </c>
      <c r="E96" s="124"/>
      <c r="F96" s="124"/>
      <c r="G96" s="124"/>
      <c r="H96" s="124"/>
      <c r="I96" s="125"/>
      <c r="J96" s="124" t="s">
        <v>92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34">
        <f>ROUND(SUM(AG97:AG98),2)</f>
        <v>0</v>
      </c>
      <c r="AH96" s="125"/>
      <c r="AI96" s="125"/>
      <c r="AJ96" s="125"/>
      <c r="AK96" s="125"/>
      <c r="AL96" s="125"/>
      <c r="AM96" s="125"/>
      <c r="AN96" s="126">
        <f>SUM(AG96,AV96)</f>
        <v>0</v>
      </c>
      <c r="AO96" s="125"/>
      <c r="AP96" s="125"/>
      <c r="AQ96" s="127" t="s">
        <v>87</v>
      </c>
      <c r="AR96" s="128"/>
      <c r="AS96" s="135">
        <f>ROUND(SUM(AS97:AS98),2)</f>
        <v>0</v>
      </c>
      <c r="AT96" s="136">
        <f>ROUND(SUM(AT97:AT98),2)</f>
        <v>0</v>
      </c>
      <c r="AU96" s="130">
        <f>ROUND(SUM(AU97:AU98),2)</f>
        <v>0</v>
      </c>
      <c r="AV96" s="130">
        <f>ROUND(SUM(AX96:AY96),2)</f>
        <v>0</v>
      </c>
      <c r="AW96" s="131">
        <f>ROUND(SUM(AW97:AW98),5)</f>
        <v>0</v>
      </c>
      <c r="AX96" s="130">
        <f>ROUND(BB96*L29,2)</f>
        <v>0</v>
      </c>
      <c r="AY96" s="130">
        <f>ROUND(BC96*L30,2)</f>
        <v>0</v>
      </c>
      <c r="AZ96" s="130">
        <f>ROUND(BD96*L29,2)</f>
        <v>0</v>
      </c>
      <c r="BA96" s="130">
        <f>ROUND(BE96*L30,2)</f>
        <v>0</v>
      </c>
      <c r="BB96" s="130">
        <f>ROUND(SUM(BB97:BB98),2)</f>
        <v>0</v>
      </c>
      <c r="BC96" s="130">
        <f>ROUND(SUM(BC97:BC98),2)</f>
        <v>0</v>
      </c>
      <c r="BD96" s="130">
        <f>ROUND(SUM(BD97:BD98),2)</f>
        <v>0</v>
      </c>
      <c r="BE96" s="130">
        <f>ROUND(SUM(BE97:BE98),2)</f>
        <v>0</v>
      </c>
      <c r="BF96" s="132">
        <f>ROUND(SUM(BF97:BF98),2)</f>
        <v>0</v>
      </c>
      <c r="BG96" s="7"/>
      <c r="BS96" s="133" t="s">
        <v>79</v>
      </c>
      <c r="BT96" s="133" t="s">
        <v>88</v>
      </c>
      <c r="BU96" s="133" t="s">
        <v>81</v>
      </c>
      <c r="BV96" s="133" t="s">
        <v>82</v>
      </c>
      <c r="BW96" s="133" t="s">
        <v>93</v>
      </c>
      <c r="BX96" s="133" t="s">
        <v>6</v>
      </c>
      <c r="CL96" s="133" t="s">
        <v>1</v>
      </c>
      <c r="CM96" s="133" t="s">
        <v>90</v>
      </c>
    </row>
    <row r="97" spans="1:90" s="4" customFormat="1" ht="23.25" customHeight="1">
      <c r="A97" s="121" t="s">
        <v>84</v>
      </c>
      <c r="B97" s="71"/>
      <c r="C97" s="137"/>
      <c r="D97" s="137"/>
      <c r="E97" s="138" t="s">
        <v>94</v>
      </c>
      <c r="F97" s="138"/>
      <c r="G97" s="138"/>
      <c r="H97" s="138"/>
      <c r="I97" s="138"/>
      <c r="J97" s="137"/>
      <c r="K97" s="138" t="s">
        <v>95</v>
      </c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9">
        <f>'SO 101.A - Příprava stave...'!K34</f>
        <v>0</v>
      </c>
      <c r="AH97" s="137"/>
      <c r="AI97" s="137"/>
      <c r="AJ97" s="137"/>
      <c r="AK97" s="137"/>
      <c r="AL97" s="137"/>
      <c r="AM97" s="137"/>
      <c r="AN97" s="139">
        <f>SUM(AG97,AV97)</f>
        <v>0</v>
      </c>
      <c r="AO97" s="137"/>
      <c r="AP97" s="137"/>
      <c r="AQ97" s="140" t="s">
        <v>96</v>
      </c>
      <c r="AR97" s="73"/>
      <c r="AS97" s="141">
        <f>'SO 101.A - Příprava stave...'!K32</f>
        <v>0</v>
      </c>
      <c r="AT97" s="142">
        <f>'SO 101.A - Příprava stave...'!K33</f>
        <v>0</v>
      </c>
      <c r="AU97" s="142">
        <v>0</v>
      </c>
      <c r="AV97" s="142">
        <f>ROUND(SUM(AX97:AY97),2)</f>
        <v>0</v>
      </c>
      <c r="AW97" s="143">
        <f>'SO 101.A - Příprava stave...'!T124</f>
        <v>0</v>
      </c>
      <c r="AX97" s="142">
        <f>'SO 101.A - Příprava stave...'!K37</f>
        <v>0</v>
      </c>
      <c r="AY97" s="142">
        <f>'SO 101.A - Příprava stave...'!K38</f>
        <v>0</v>
      </c>
      <c r="AZ97" s="142">
        <f>'SO 101.A - Příprava stave...'!K39</f>
        <v>0</v>
      </c>
      <c r="BA97" s="142">
        <f>'SO 101.A - Příprava stave...'!K40</f>
        <v>0</v>
      </c>
      <c r="BB97" s="142">
        <f>'SO 101.A - Příprava stave...'!F37</f>
        <v>0</v>
      </c>
      <c r="BC97" s="142">
        <f>'SO 101.A - Příprava stave...'!F38</f>
        <v>0</v>
      </c>
      <c r="BD97" s="142">
        <f>'SO 101.A - Příprava stave...'!F39</f>
        <v>0</v>
      </c>
      <c r="BE97" s="142">
        <f>'SO 101.A - Příprava stave...'!F40</f>
        <v>0</v>
      </c>
      <c r="BF97" s="144">
        <f>'SO 101.A - Příprava stave...'!F41</f>
        <v>0</v>
      </c>
      <c r="BG97" s="4"/>
      <c r="BT97" s="145" t="s">
        <v>90</v>
      </c>
      <c r="BV97" s="145" t="s">
        <v>82</v>
      </c>
      <c r="BW97" s="145" t="s">
        <v>97</v>
      </c>
      <c r="BX97" s="145" t="s">
        <v>93</v>
      </c>
      <c r="CL97" s="145" t="s">
        <v>1</v>
      </c>
    </row>
    <row r="98" spans="1:90" s="4" customFormat="1" ht="23.25" customHeight="1">
      <c r="A98" s="121" t="s">
        <v>84</v>
      </c>
      <c r="B98" s="71"/>
      <c r="C98" s="137"/>
      <c r="D98" s="137"/>
      <c r="E98" s="138" t="s">
        <v>98</v>
      </c>
      <c r="F98" s="138"/>
      <c r="G98" s="138"/>
      <c r="H98" s="138"/>
      <c r="I98" s="138"/>
      <c r="J98" s="137"/>
      <c r="K98" s="138" t="s">
        <v>99</v>
      </c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9">
        <f>'SO 101.B - Příprava stave...'!K34</f>
        <v>0</v>
      </c>
      <c r="AH98" s="137"/>
      <c r="AI98" s="137"/>
      <c r="AJ98" s="137"/>
      <c r="AK98" s="137"/>
      <c r="AL98" s="137"/>
      <c r="AM98" s="137"/>
      <c r="AN98" s="139">
        <f>SUM(AG98,AV98)</f>
        <v>0</v>
      </c>
      <c r="AO98" s="137"/>
      <c r="AP98" s="137"/>
      <c r="AQ98" s="140" t="s">
        <v>96</v>
      </c>
      <c r="AR98" s="73"/>
      <c r="AS98" s="141">
        <f>'SO 101.B - Příprava stave...'!K32</f>
        <v>0</v>
      </c>
      <c r="AT98" s="142">
        <f>'SO 101.B - Příprava stave...'!K33</f>
        <v>0</v>
      </c>
      <c r="AU98" s="142">
        <v>0</v>
      </c>
      <c r="AV98" s="142">
        <f>ROUND(SUM(AX98:AY98),2)</f>
        <v>0</v>
      </c>
      <c r="AW98" s="143">
        <f>'SO 101.B - Příprava stave...'!T124</f>
        <v>0</v>
      </c>
      <c r="AX98" s="142">
        <f>'SO 101.B - Příprava stave...'!K37</f>
        <v>0</v>
      </c>
      <c r="AY98" s="142">
        <f>'SO 101.B - Příprava stave...'!K38</f>
        <v>0</v>
      </c>
      <c r="AZ98" s="142">
        <f>'SO 101.B - Příprava stave...'!K39</f>
        <v>0</v>
      </c>
      <c r="BA98" s="142">
        <f>'SO 101.B - Příprava stave...'!K40</f>
        <v>0</v>
      </c>
      <c r="BB98" s="142">
        <f>'SO 101.B - Příprava stave...'!F37</f>
        <v>0</v>
      </c>
      <c r="BC98" s="142">
        <f>'SO 101.B - Příprava stave...'!F38</f>
        <v>0</v>
      </c>
      <c r="BD98" s="142">
        <f>'SO 101.B - Příprava stave...'!F39</f>
        <v>0</v>
      </c>
      <c r="BE98" s="142">
        <f>'SO 101.B - Příprava stave...'!F40</f>
        <v>0</v>
      </c>
      <c r="BF98" s="144">
        <f>'SO 101.B - Příprava stave...'!F41</f>
        <v>0</v>
      </c>
      <c r="BG98" s="4"/>
      <c r="BT98" s="145" t="s">
        <v>90</v>
      </c>
      <c r="BV98" s="145" t="s">
        <v>82</v>
      </c>
      <c r="BW98" s="145" t="s">
        <v>100</v>
      </c>
      <c r="BX98" s="145" t="s">
        <v>93</v>
      </c>
      <c r="CL98" s="145" t="s">
        <v>1</v>
      </c>
    </row>
    <row r="99" spans="1:91" s="7" customFormat="1" ht="16.5" customHeight="1">
      <c r="A99" s="7"/>
      <c r="B99" s="122"/>
      <c r="C99" s="123"/>
      <c r="D99" s="124" t="s">
        <v>101</v>
      </c>
      <c r="E99" s="124"/>
      <c r="F99" s="124"/>
      <c r="G99" s="124"/>
      <c r="H99" s="124"/>
      <c r="I99" s="125"/>
      <c r="J99" s="124" t="s">
        <v>102</v>
      </c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34">
        <f>ROUND(AG100,2)</f>
        <v>0</v>
      </c>
      <c r="AH99" s="125"/>
      <c r="AI99" s="125"/>
      <c r="AJ99" s="125"/>
      <c r="AK99" s="125"/>
      <c r="AL99" s="125"/>
      <c r="AM99" s="125"/>
      <c r="AN99" s="126">
        <f>SUM(AG99,AV99)</f>
        <v>0</v>
      </c>
      <c r="AO99" s="125"/>
      <c r="AP99" s="125"/>
      <c r="AQ99" s="127" t="s">
        <v>87</v>
      </c>
      <c r="AR99" s="128"/>
      <c r="AS99" s="135">
        <f>ROUND(AS100,2)</f>
        <v>0</v>
      </c>
      <c r="AT99" s="136">
        <f>ROUND(AT100,2)</f>
        <v>0</v>
      </c>
      <c r="AU99" s="130">
        <f>ROUND(AU100,2)</f>
        <v>0</v>
      </c>
      <c r="AV99" s="130">
        <f>ROUND(SUM(AX99:AY99),2)</f>
        <v>0</v>
      </c>
      <c r="AW99" s="131">
        <f>ROUND(AW100,5)</f>
        <v>0</v>
      </c>
      <c r="AX99" s="130">
        <f>ROUND(BB99*L29,2)</f>
        <v>0</v>
      </c>
      <c r="AY99" s="130">
        <f>ROUND(BC99*L30,2)</f>
        <v>0</v>
      </c>
      <c r="AZ99" s="130">
        <f>ROUND(BD99*L29,2)</f>
        <v>0</v>
      </c>
      <c r="BA99" s="130">
        <f>ROUND(BE99*L30,2)</f>
        <v>0</v>
      </c>
      <c r="BB99" s="130">
        <f>ROUND(BB100,2)</f>
        <v>0</v>
      </c>
      <c r="BC99" s="130">
        <f>ROUND(BC100,2)</f>
        <v>0</v>
      </c>
      <c r="BD99" s="130">
        <f>ROUND(BD100,2)</f>
        <v>0</v>
      </c>
      <c r="BE99" s="130">
        <f>ROUND(BE100,2)</f>
        <v>0</v>
      </c>
      <c r="BF99" s="132">
        <f>ROUND(BF100,2)</f>
        <v>0</v>
      </c>
      <c r="BG99" s="7"/>
      <c r="BS99" s="133" t="s">
        <v>79</v>
      </c>
      <c r="BT99" s="133" t="s">
        <v>88</v>
      </c>
      <c r="BU99" s="133" t="s">
        <v>81</v>
      </c>
      <c r="BV99" s="133" t="s">
        <v>82</v>
      </c>
      <c r="BW99" s="133" t="s">
        <v>103</v>
      </c>
      <c r="BX99" s="133" t="s">
        <v>6</v>
      </c>
      <c r="CL99" s="133" t="s">
        <v>1</v>
      </c>
      <c r="CM99" s="133" t="s">
        <v>90</v>
      </c>
    </row>
    <row r="100" spans="1:90" s="4" customFormat="1" ht="23.25" customHeight="1">
      <c r="A100" s="121" t="s">
        <v>84</v>
      </c>
      <c r="B100" s="71"/>
      <c r="C100" s="137"/>
      <c r="D100" s="137"/>
      <c r="E100" s="138" t="s">
        <v>104</v>
      </c>
      <c r="F100" s="138"/>
      <c r="G100" s="138"/>
      <c r="H100" s="138"/>
      <c r="I100" s="138"/>
      <c r="J100" s="137"/>
      <c r="K100" s="138" t="s">
        <v>105</v>
      </c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9">
        <f>'SO 201.a - Spodní část st...'!K34</f>
        <v>0</v>
      </c>
      <c r="AH100" s="137"/>
      <c r="AI100" s="137"/>
      <c r="AJ100" s="137"/>
      <c r="AK100" s="137"/>
      <c r="AL100" s="137"/>
      <c r="AM100" s="137"/>
      <c r="AN100" s="139">
        <f>SUM(AG100,AV100)</f>
        <v>0</v>
      </c>
      <c r="AO100" s="137"/>
      <c r="AP100" s="137"/>
      <c r="AQ100" s="140" t="s">
        <v>96</v>
      </c>
      <c r="AR100" s="73"/>
      <c r="AS100" s="141">
        <f>'SO 201.a - Spodní část st...'!K32</f>
        <v>0</v>
      </c>
      <c r="AT100" s="142">
        <f>'SO 201.a - Spodní část st...'!K33</f>
        <v>0</v>
      </c>
      <c r="AU100" s="142">
        <v>0</v>
      </c>
      <c r="AV100" s="142">
        <f>ROUND(SUM(AX100:AY100),2)</f>
        <v>0</v>
      </c>
      <c r="AW100" s="143">
        <f>'SO 201.a - Spodní část st...'!T125</f>
        <v>0</v>
      </c>
      <c r="AX100" s="142">
        <f>'SO 201.a - Spodní část st...'!K37</f>
        <v>0</v>
      </c>
      <c r="AY100" s="142">
        <f>'SO 201.a - Spodní část st...'!K38</f>
        <v>0</v>
      </c>
      <c r="AZ100" s="142">
        <f>'SO 201.a - Spodní část st...'!K39</f>
        <v>0</v>
      </c>
      <c r="BA100" s="142">
        <f>'SO 201.a - Spodní část st...'!K40</f>
        <v>0</v>
      </c>
      <c r="BB100" s="142">
        <f>'SO 201.a - Spodní část st...'!F37</f>
        <v>0</v>
      </c>
      <c r="BC100" s="142">
        <f>'SO 201.a - Spodní část st...'!F38</f>
        <v>0</v>
      </c>
      <c r="BD100" s="142">
        <f>'SO 201.a - Spodní část st...'!F39</f>
        <v>0</v>
      </c>
      <c r="BE100" s="142">
        <f>'SO 201.a - Spodní část st...'!F40</f>
        <v>0</v>
      </c>
      <c r="BF100" s="144">
        <f>'SO 201.a - Spodní část st...'!F41</f>
        <v>0</v>
      </c>
      <c r="BG100" s="4"/>
      <c r="BT100" s="145" t="s">
        <v>90</v>
      </c>
      <c r="BV100" s="145" t="s">
        <v>82</v>
      </c>
      <c r="BW100" s="145" t="s">
        <v>106</v>
      </c>
      <c r="BX100" s="145" t="s">
        <v>103</v>
      </c>
      <c r="CL100" s="145" t="s">
        <v>1</v>
      </c>
    </row>
    <row r="101" spans="1:91" s="7" customFormat="1" ht="16.5" customHeight="1">
      <c r="A101" s="121" t="s">
        <v>84</v>
      </c>
      <c r="B101" s="122"/>
      <c r="C101" s="123"/>
      <c r="D101" s="124" t="s">
        <v>107</v>
      </c>
      <c r="E101" s="124"/>
      <c r="F101" s="124"/>
      <c r="G101" s="124"/>
      <c r="H101" s="124"/>
      <c r="I101" s="125"/>
      <c r="J101" s="124" t="s">
        <v>108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6">
        <f>'VRN - Vedlejší a ostatní ...'!K32</f>
        <v>0</v>
      </c>
      <c r="AH101" s="125"/>
      <c r="AI101" s="125"/>
      <c r="AJ101" s="125"/>
      <c r="AK101" s="125"/>
      <c r="AL101" s="125"/>
      <c r="AM101" s="125"/>
      <c r="AN101" s="126">
        <f>SUM(AG101,AV101)</f>
        <v>0</v>
      </c>
      <c r="AO101" s="125"/>
      <c r="AP101" s="125"/>
      <c r="AQ101" s="127" t="s">
        <v>109</v>
      </c>
      <c r="AR101" s="128"/>
      <c r="AS101" s="146">
        <f>'VRN - Vedlejší a ostatní ...'!K30</f>
        <v>0</v>
      </c>
      <c r="AT101" s="147">
        <f>'VRN - Vedlejší a ostatní ...'!K31</f>
        <v>0</v>
      </c>
      <c r="AU101" s="147">
        <v>0</v>
      </c>
      <c r="AV101" s="147">
        <f>ROUND(SUM(AX101:AY101),2)</f>
        <v>0</v>
      </c>
      <c r="AW101" s="148">
        <f>'VRN - Vedlejší a ostatní ...'!T120</f>
        <v>0</v>
      </c>
      <c r="AX101" s="147">
        <f>'VRN - Vedlejší a ostatní ...'!K35</f>
        <v>0</v>
      </c>
      <c r="AY101" s="147">
        <f>'VRN - Vedlejší a ostatní ...'!K36</f>
        <v>0</v>
      </c>
      <c r="AZ101" s="147">
        <f>'VRN - Vedlejší a ostatní ...'!K37</f>
        <v>0</v>
      </c>
      <c r="BA101" s="147">
        <f>'VRN - Vedlejší a ostatní ...'!K38</f>
        <v>0</v>
      </c>
      <c r="BB101" s="147">
        <f>'VRN - Vedlejší a ostatní ...'!F35</f>
        <v>0</v>
      </c>
      <c r="BC101" s="147">
        <f>'VRN - Vedlejší a ostatní ...'!F36</f>
        <v>0</v>
      </c>
      <c r="BD101" s="147">
        <f>'VRN - Vedlejší a ostatní ...'!F37</f>
        <v>0</v>
      </c>
      <c r="BE101" s="147">
        <f>'VRN - Vedlejší a ostatní ...'!F38</f>
        <v>0</v>
      </c>
      <c r="BF101" s="149">
        <f>'VRN - Vedlejší a ostatní ...'!F39</f>
        <v>0</v>
      </c>
      <c r="BG101" s="7"/>
      <c r="BT101" s="133" t="s">
        <v>88</v>
      </c>
      <c r="BV101" s="133" t="s">
        <v>82</v>
      </c>
      <c r="BW101" s="133" t="s">
        <v>110</v>
      </c>
      <c r="BX101" s="133" t="s">
        <v>6</v>
      </c>
      <c r="CL101" s="133" t="s">
        <v>1</v>
      </c>
      <c r="CM101" s="133" t="s">
        <v>90</v>
      </c>
    </row>
    <row r="102" spans="1:59" s="2" customFormat="1" ht="30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</row>
    <row r="103" spans="1:59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G94:AM94"/>
    <mergeCell ref="AN94:AP94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G2"/>
  </mergeCells>
  <hyperlinks>
    <hyperlink ref="A95" location="'SO 100 - Demolice hospodá...'!C2" display="/"/>
    <hyperlink ref="A97" location="'SO 101.A - Příprava stave...'!C2" display="/"/>
    <hyperlink ref="A98" location="'SO 101.B - Příprava stave...'!C2" display="/"/>
    <hyperlink ref="A100" location="'SO 201.a - Spodní část st...'!C2" display="/"/>
    <hyperlink ref="A101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89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1"/>
      <c r="AT3" s="18" t="s">
        <v>90</v>
      </c>
    </row>
    <row r="4" spans="2:46" s="1" customFormat="1" ht="24.95" customHeight="1">
      <c r="B4" s="21"/>
      <c r="D4" s="152" t="s">
        <v>111</v>
      </c>
      <c r="M4" s="21"/>
      <c r="N4" s="15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54" t="s">
        <v>17</v>
      </c>
      <c r="M6" s="21"/>
    </row>
    <row r="7" spans="2:13" s="1" customFormat="1" ht="16.5" customHeight="1">
      <c r="B7" s="21"/>
      <c r="E7" s="155" t="str">
        <f>'Rekapitulace stavby'!K6</f>
        <v>PDPS - Zahradně architektonické řešení zahrady Domova Pramen</v>
      </c>
      <c r="F7" s="154"/>
      <c r="G7" s="154"/>
      <c r="H7" s="154"/>
      <c r="M7" s="21"/>
    </row>
    <row r="8" spans="1:31" s="2" customFormat="1" ht="12" customHeight="1">
      <c r="A8" s="39"/>
      <c r="B8" s="45"/>
      <c r="C8" s="39"/>
      <c r="D8" s="154" t="s">
        <v>112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6" t="s">
        <v>113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4" t="s">
        <v>19</v>
      </c>
      <c r="E11" s="39"/>
      <c r="F11" s="145" t="s">
        <v>1</v>
      </c>
      <c r="G11" s="39"/>
      <c r="H11" s="39"/>
      <c r="I11" s="154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21</v>
      </c>
      <c r="E12" s="39"/>
      <c r="F12" s="145" t="s">
        <v>22</v>
      </c>
      <c r="G12" s="39"/>
      <c r="H12" s="39"/>
      <c r="I12" s="154" t="s">
        <v>23</v>
      </c>
      <c r="J12" s="157" t="str">
        <f>'Rekapitulace stavby'!AN8</f>
        <v>24. 7. 2023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25</v>
      </c>
      <c r="E14" s="39"/>
      <c r="F14" s="39"/>
      <c r="G14" s="39"/>
      <c r="H14" s="39"/>
      <c r="I14" s="154" t="s">
        <v>26</v>
      </c>
      <c r="J14" s="145" t="s">
        <v>27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28</v>
      </c>
      <c r="F15" s="39"/>
      <c r="G15" s="39"/>
      <c r="H15" s="39"/>
      <c r="I15" s="154" t="s">
        <v>29</v>
      </c>
      <c r="J15" s="145" t="s">
        <v>1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4" t="s">
        <v>30</v>
      </c>
      <c r="E17" s="39"/>
      <c r="F17" s="39"/>
      <c r="G17" s="39"/>
      <c r="H17" s="39"/>
      <c r="I17" s="154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54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4" t="s">
        <v>32</v>
      </c>
      <c r="E20" s="39"/>
      <c r="F20" s="39"/>
      <c r="G20" s="39"/>
      <c r="H20" s="39"/>
      <c r="I20" s="154" t="s">
        <v>26</v>
      </c>
      <c r="J20" s="145" t="s">
        <v>33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34</v>
      </c>
      <c r="F21" s="39"/>
      <c r="G21" s="39"/>
      <c r="H21" s="39"/>
      <c r="I21" s="154" t="s">
        <v>29</v>
      </c>
      <c r="J21" s="145" t="s">
        <v>1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4" t="s">
        <v>35</v>
      </c>
      <c r="E23" s="39"/>
      <c r="F23" s="39"/>
      <c r="G23" s="39"/>
      <c r="H23" s="39"/>
      <c r="I23" s="154" t="s">
        <v>26</v>
      </c>
      <c r="J23" s="145" t="str">
        <f>IF('Rekapitulace stavby'!AN19="","",'Rekapitulace stavby'!AN19)</f>
        <v/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54" t="s">
        <v>29</v>
      </c>
      <c r="J24" s="145" t="str">
        <f>IF('Rekapitulace stavby'!AN20="","",'Rekapitulace stavby'!AN20)</f>
        <v/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4" t="s">
        <v>37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58"/>
      <c r="M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2"/>
      <c r="E29" s="162"/>
      <c r="F29" s="162"/>
      <c r="G29" s="162"/>
      <c r="H29" s="162"/>
      <c r="I29" s="162"/>
      <c r="J29" s="162"/>
      <c r="K29" s="162"/>
      <c r="L29" s="162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54" t="s">
        <v>114</v>
      </c>
      <c r="F30" s="39"/>
      <c r="G30" s="39"/>
      <c r="H30" s="39"/>
      <c r="I30" s="39"/>
      <c r="J30" s="39"/>
      <c r="K30" s="163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54" t="s">
        <v>115</v>
      </c>
      <c r="F31" s="39"/>
      <c r="G31" s="39"/>
      <c r="H31" s="39"/>
      <c r="I31" s="39"/>
      <c r="J31" s="39"/>
      <c r="K31" s="163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4" t="s">
        <v>38</v>
      </c>
      <c r="E32" s="39"/>
      <c r="F32" s="39"/>
      <c r="G32" s="39"/>
      <c r="H32" s="39"/>
      <c r="I32" s="39"/>
      <c r="J32" s="39"/>
      <c r="K32" s="165">
        <f>ROUND(K126,2)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2"/>
      <c r="E33" s="162"/>
      <c r="F33" s="162"/>
      <c r="G33" s="162"/>
      <c r="H33" s="162"/>
      <c r="I33" s="162"/>
      <c r="J33" s="162"/>
      <c r="K33" s="162"/>
      <c r="L33" s="162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6" t="s">
        <v>40</v>
      </c>
      <c r="G34" s="39"/>
      <c r="H34" s="39"/>
      <c r="I34" s="166" t="s">
        <v>39</v>
      </c>
      <c r="J34" s="39"/>
      <c r="K34" s="166" t="s">
        <v>41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7" t="s">
        <v>42</v>
      </c>
      <c r="E35" s="154" t="s">
        <v>43</v>
      </c>
      <c r="F35" s="163">
        <f>ROUND((SUM(BE126:BE179)),2)</f>
        <v>0</v>
      </c>
      <c r="G35" s="39"/>
      <c r="H35" s="39"/>
      <c r="I35" s="168">
        <v>0.21</v>
      </c>
      <c r="J35" s="39"/>
      <c r="K35" s="163">
        <f>ROUND(((SUM(BE126:BE179))*I35),2)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44</v>
      </c>
      <c r="F36" s="163">
        <f>ROUND((SUM(BF126:BF179)),2)</f>
        <v>0</v>
      </c>
      <c r="G36" s="39"/>
      <c r="H36" s="39"/>
      <c r="I36" s="168">
        <v>0.15</v>
      </c>
      <c r="J36" s="39"/>
      <c r="K36" s="163">
        <f>ROUND(((SUM(BF126:BF179))*I36),2)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63">
        <f>ROUND((SUM(BG126:BG179)),2)</f>
        <v>0</v>
      </c>
      <c r="G37" s="39"/>
      <c r="H37" s="39"/>
      <c r="I37" s="168">
        <v>0.21</v>
      </c>
      <c r="J37" s="39"/>
      <c r="K37" s="163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46</v>
      </c>
      <c r="F38" s="163">
        <f>ROUND((SUM(BH126:BH179)),2)</f>
        <v>0</v>
      </c>
      <c r="G38" s="39"/>
      <c r="H38" s="39"/>
      <c r="I38" s="168">
        <v>0.15</v>
      </c>
      <c r="J38" s="39"/>
      <c r="K38" s="163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47</v>
      </c>
      <c r="F39" s="163">
        <f>ROUND((SUM(BI126:BI179)),2)</f>
        <v>0</v>
      </c>
      <c r="G39" s="39"/>
      <c r="H39" s="39"/>
      <c r="I39" s="168">
        <v>0</v>
      </c>
      <c r="J39" s="39"/>
      <c r="K39" s="163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9"/>
      <c r="D41" s="170" t="s">
        <v>48</v>
      </c>
      <c r="E41" s="171"/>
      <c r="F41" s="171"/>
      <c r="G41" s="172" t="s">
        <v>49</v>
      </c>
      <c r="H41" s="173" t="s">
        <v>50</v>
      </c>
      <c r="I41" s="171"/>
      <c r="J41" s="171"/>
      <c r="K41" s="174">
        <f>SUM(K32:K39)</f>
        <v>0</v>
      </c>
      <c r="L41" s="175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3" s="1" customFormat="1" ht="14.4" customHeight="1">
      <c r="B43" s="21"/>
      <c r="M43" s="21"/>
    </row>
    <row r="44" spans="2:13" s="1" customFormat="1" ht="14.4" customHeight="1">
      <c r="B44" s="21"/>
      <c r="M44" s="21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76" t="s">
        <v>51</v>
      </c>
      <c r="E50" s="177"/>
      <c r="F50" s="177"/>
      <c r="G50" s="176" t="s">
        <v>52</v>
      </c>
      <c r="H50" s="177"/>
      <c r="I50" s="177"/>
      <c r="J50" s="177"/>
      <c r="K50" s="177"/>
      <c r="L50" s="177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78" t="s">
        <v>53</v>
      </c>
      <c r="E61" s="179"/>
      <c r="F61" s="180" t="s">
        <v>54</v>
      </c>
      <c r="G61" s="178" t="s">
        <v>53</v>
      </c>
      <c r="H61" s="179"/>
      <c r="I61" s="179"/>
      <c r="J61" s="181" t="s">
        <v>54</v>
      </c>
      <c r="K61" s="179"/>
      <c r="L61" s="179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76" t="s">
        <v>55</v>
      </c>
      <c r="E65" s="182"/>
      <c r="F65" s="182"/>
      <c r="G65" s="176" t="s">
        <v>56</v>
      </c>
      <c r="H65" s="182"/>
      <c r="I65" s="182"/>
      <c r="J65" s="182"/>
      <c r="K65" s="182"/>
      <c r="L65" s="182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78" t="s">
        <v>53</v>
      </c>
      <c r="E76" s="179"/>
      <c r="F76" s="180" t="s">
        <v>54</v>
      </c>
      <c r="G76" s="178" t="s">
        <v>53</v>
      </c>
      <c r="H76" s="179"/>
      <c r="I76" s="179"/>
      <c r="J76" s="181" t="s">
        <v>54</v>
      </c>
      <c r="K76" s="179"/>
      <c r="L76" s="179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7" t="str">
        <f>E7</f>
        <v>PDPS - Zahradně architektonické řešení zahrady Domova Pramen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100 - Demolice hospodářského objektu na st.p.č.60/3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Michov</v>
      </c>
      <c r="G89" s="41"/>
      <c r="H89" s="41"/>
      <c r="I89" s="33" t="s">
        <v>23</v>
      </c>
      <c r="J89" s="80" t="str">
        <f>IF(J12="","",J12)</f>
        <v>24. 7. 2023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 xml:space="preserve">Domov pro osoby se zdravotním postižením Pramen v </v>
      </c>
      <c r="G91" s="41"/>
      <c r="H91" s="41"/>
      <c r="I91" s="33" t="s">
        <v>32</v>
      </c>
      <c r="J91" s="37" t="str">
        <f>E21</f>
        <v>Ing. Tomáš Prinz, DiS.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8" t="s">
        <v>117</v>
      </c>
      <c r="D94" s="189"/>
      <c r="E94" s="189"/>
      <c r="F94" s="189"/>
      <c r="G94" s="189"/>
      <c r="H94" s="189"/>
      <c r="I94" s="190" t="s">
        <v>118</v>
      </c>
      <c r="J94" s="190" t="s">
        <v>119</v>
      </c>
      <c r="K94" s="190" t="s">
        <v>120</v>
      </c>
      <c r="L94" s="189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1" t="s">
        <v>121</v>
      </c>
      <c r="D96" s="41"/>
      <c r="E96" s="41"/>
      <c r="F96" s="41"/>
      <c r="G96" s="41"/>
      <c r="H96" s="41"/>
      <c r="I96" s="111">
        <f>Q126</f>
        <v>0</v>
      </c>
      <c r="J96" s="111">
        <f>R126</f>
        <v>0</v>
      </c>
      <c r="K96" s="111">
        <f>K126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122</v>
      </c>
    </row>
    <row r="97" spans="1:31" s="9" customFormat="1" ht="24.95" customHeight="1">
      <c r="A97" s="9"/>
      <c r="B97" s="192"/>
      <c r="C97" s="193"/>
      <c r="D97" s="194" t="s">
        <v>123</v>
      </c>
      <c r="E97" s="195"/>
      <c r="F97" s="195"/>
      <c r="G97" s="195"/>
      <c r="H97" s="195"/>
      <c r="I97" s="196">
        <f>Q127</f>
        <v>0</v>
      </c>
      <c r="J97" s="196">
        <f>R127</f>
        <v>0</v>
      </c>
      <c r="K97" s="196">
        <f>K127</f>
        <v>0</v>
      </c>
      <c r="L97" s="193"/>
      <c r="M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37"/>
      <c r="D98" s="199" t="s">
        <v>124</v>
      </c>
      <c r="E98" s="200"/>
      <c r="F98" s="200"/>
      <c r="G98" s="200"/>
      <c r="H98" s="200"/>
      <c r="I98" s="201">
        <f>Q128</f>
        <v>0</v>
      </c>
      <c r="J98" s="201">
        <f>R128</f>
        <v>0</v>
      </c>
      <c r="K98" s="201">
        <f>K128</f>
        <v>0</v>
      </c>
      <c r="L98" s="137"/>
      <c r="M98" s="20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37"/>
      <c r="D99" s="199" t="s">
        <v>125</v>
      </c>
      <c r="E99" s="200"/>
      <c r="F99" s="200"/>
      <c r="G99" s="200"/>
      <c r="H99" s="200"/>
      <c r="I99" s="201">
        <f>Q131</f>
        <v>0</v>
      </c>
      <c r="J99" s="201">
        <f>R131</f>
        <v>0</v>
      </c>
      <c r="K99" s="201">
        <f>K131</f>
        <v>0</v>
      </c>
      <c r="L99" s="137"/>
      <c r="M99" s="20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37"/>
      <c r="D100" s="199" t="s">
        <v>126</v>
      </c>
      <c r="E100" s="200"/>
      <c r="F100" s="200"/>
      <c r="G100" s="200"/>
      <c r="H100" s="200"/>
      <c r="I100" s="201">
        <f>Q134</f>
        <v>0</v>
      </c>
      <c r="J100" s="201">
        <f>R134</f>
        <v>0</v>
      </c>
      <c r="K100" s="201">
        <f>K134</f>
        <v>0</v>
      </c>
      <c r="L100" s="137"/>
      <c r="M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37"/>
      <c r="D101" s="199" t="s">
        <v>127</v>
      </c>
      <c r="E101" s="200"/>
      <c r="F101" s="200"/>
      <c r="G101" s="200"/>
      <c r="H101" s="200"/>
      <c r="I101" s="201">
        <f>Q152</f>
        <v>0</v>
      </c>
      <c r="J101" s="201">
        <f>R152</f>
        <v>0</v>
      </c>
      <c r="K101" s="201">
        <f>K152</f>
        <v>0</v>
      </c>
      <c r="L101" s="137"/>
      <c r="M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2"/>
      <c r="C102" s="193"/>
      <c r="D102" s="194" t="s">
        <v>128</v>
      </c>
      <c r="E102" s="195"/>
      <c r="F102" s="195"/>
      <c r="G102" s="195"/>
      <c r="H102" s="195"/>
      <c r="I102" s="196">
        <f>Q168</f>
        <v>0</v>
      </c>
      <c r="J102" s="196">
        <f>R168</f>
        <v>0</v>
      </c>
      <c r="K102" s="196">
        <f>K168</f>
        <v>0</v>
      </c>
      <c r="L102" s="193"/>
      <c r="M102" s="19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8"/>
      <c r="C103" s="137"/>
      <c r="D103" s="199" t="s">
        <v>129</v>
      </c>
      <c r="E103" s="200"/>
      <c r="F103" s="200"/>
      <c r="G103" s="200"/>
      <c r="H103" s="200"/>
      <c r="I103" s="201">
        <f>Q169</f>
        <v>0</v>
      </c>
      <c r="J103" s="201">
        <f>R169</f>
        <v>0</v>
      </c>
      <c r="K103" s="201">
        <f>K169</f>
        <v>0</v>
      </c>
      <c r="L103" s="137"/>
      <c r="M103" s="20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2"/>
      <c r="C104" s="193"/>
      <c r="D104" s="194" t="s">
        <v>130</v>
      </c>
      <c r="E104" s="195"/>
      <c r="F104" s="195"/>
      <c r="G104" s="195"/>
      <c r="H104" s="195"/>
      <c r="I104" s="196">
        <f>Q173</f>
        <v>0</v>
      </c>
      <c r="J104" s="196">
        <f>R173</f>
        <v>0</v>
      </c>
      <c r="K104" s="196">
        <f>K173</f>
        <v>0</v>
      </c>
      <c r="L104" s="193"/>
      <c r="M104" s="19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8"/>
      <c r="C105" s="137"/>
      <c r="D105" s="199" t="s">
        <v>131</v>
      </c>
      <c r="E105" s="200"/>
      <c r="F105" s="200"/>
      <c r="G105" s="200"/>
      <c r="H105" s="200"/>
      <c r="I105" s="201">
        <f>Q174</f>
        <v>0</v>
      </c>
      <c r="J105" s="201">
        <f>R174</f>
        <v>0</v>
      </c>
      <c r="K105" s="201">
        <f>K174</f>
        <v>0</v>
      </c>
      <c r="L105" s="137"/>
      <c r="M105" s="20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8"/>
      <c r="C106" s="137"/>
      <c r="D106" s="199" t="s">
        <v>132</v>
      </c>
      <c r="E106" s="200"/>
      <c r="F106" s="200"/>
      <c r="G106" s="200"/>
      <c r="H106" s="200"/>
      <c r="I106" s="201">
        <f>Q177</f>
        <v>0</v>
      </c>
      <c r="J106" s="201">
        <f>R177</f>
        <v>0</v>
      </c>
      <c r="K106" s="201">
        <f>K177</f>
        <v>0</v>
      </c>
      <c r="L106" s="137"/>
      <c r="M106" s="20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133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17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87" t="str">
        <f>E7</f>
        <v>PDPS - Zahradně architektonické řešení zahrady Domova Pramen</v>
      </c>
      <c r="F116" s="33"/>
      <c r="G116" s="33"/>
      <c r="H116" s="33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112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 100 - Demolice hospodářského objektu na st.p.č.60/3</v>
      </c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21</v>
      </c>
      <c r="D120" s="41"/>
      <c r="E120" s="41"/>
      <c r="F120" s="28" t="str">
        <f>F12</f>
        <v>Michov</v>
      </c>
      <c r="G120" s="41"/>
      <c r="H120" s="41"/>
      <c r="I120" s="33" t="s">
        <v>23</v>
      </c>
      <c r="J120" s="80" t="str">
        <f>IF(J12="","",J12)</f>
        <v>24. 7. 2023</v>
      </c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5.65" customHeight="1">
      <c r="A122" s="39"/>
      <c r="B122" s="40"/>
      <c r="C122" s="33" t="s">
        <v>25</v>
      </c>
      <c r="D122" s="41"/>
      <c r="E122" s="41"/>
      <c r="F122" s="28" t="str">
        <f>E15</f>
        <v xml:space="preserve">Domov pro osoby se zdravotním postižením Pramen v </v>
      </c>
      <c r="G122" s="41"/>
      <c r="H122" s="41"/>
      <c r="I122" s="33" t="s">
        <v>32</v>
      </c>
      <c r="J122" s="37" t="str">
        <f>E21</f>
        <v>Ing. Tomáš Prinz, DiS.</v>
      </c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35</v>
      </c>
      <c r="J123" s="37" t="str">
        <f>E24</f>
        <v xml:space="preserve"> </v>
      </c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3"/>
      <c r="B125" s="204"/>
      <c r="C125" s="205" t="s">
        <v>134</v>
      </c>
      <c r="D125" s="206" t="s">
        <v>63</v>
      </c>
      <c r="E125" s="206" t="s">
        <v>59</v>
      </c>
      <c r="F125" s="206" t="s">
        <v>60</v>
      </c>
      <c r="G125" s="206" t="s">
        <v>135</v>
      </c>
      <c r="H125" s="206" t="s">
        <v>136</v>
      </c>
      <c r="I125" s="206" t="s">
        <v>137</v>
      </c>
      <c r="J125" s="206" t="s">
        <v>138</v>
      </c>
      <c r="K125" s="206" t="s">
        <v>120</v>
      </c>
      <c r="L125" s="207" t="s">
        <v>139</v>
      </c>
      <c r="M125" s="208"/>
      <c r="N125" s="101" t="s">
        <v>1</v>
      </c>
      <c r="O125" s="102" t="s">
        <v>42</v>
      </c>
      <c r="P125" s="102" t="s">
        <v>140</v>
      </c>
      <c r="Q125" s="102" t="s">
        <v>141</v>
      </c>
      <c r="R125" s="102" t="s">
        <v>142</v>
      </c>
      <c r="S125" s="102" t="s">
        <v>143</v>
      </c>
      <c r="T125" s="102" t="s">
        <v>144</v>
      </c>
      <c r="U125" s="102" t="s">
        <v>145</v>
      </c>
      <c r="V125" s="102" t="s">
        <v>146</v>
      </c>
      <c r="W125" s="102" t="s">
        <v>147</v>
      </c>
      <c r="X125" s="103" t="s">
        <v>148</v>
      </c>
      <c r="Y125" s="203"/>
      <c r="Z125" s="203"/>
      <c r="AA125" s="203"/>
      <c r="AB125" s="203"/>
      <c r="AC125" s="203"/>
      <c r="AD125" s="203"/>
      <c r="AE125" s="203"/>
    </row>
    <row r="126" spans="1:63" s="2" customFormat="1" ht="22.8" customHeight="1">
      <c r="A126" s="39"/>
      <c r="B126" s="40"/>
      <c r="C126" s="108" t="s">
        <v>149</v>
      </c>
      <c r="D126" s="41"/>
      <c r="E126" s="41"/>
      <c r="F126" s="41"/>
      <c r="G126" s="41"/>
      <c r="H126" s="41"/>
      <c r="I126" s="41"/>
      <c r="J126" s="41"/>
      <c r="K126" s="209">
        <f>BK126</f>
        <v>0</v>
      </c>
      <c r="L126" s="41"/>
      <c r="M126" s="45"/>
      <c r="N126" s="104"/>
      <c r="O126" s="210"/>
      <c r="P126" s="105"/>
      <c r="Q126" s="211">
        <f>Q127+Q168+Q173</f>
        <v>0</v>
      </c>
      <c r="R126" s="211">
        <f>R127+R168+R173</f>
        <v>0</v>
      </c>
      <c r="S126" s="105"/>
      <c r="T126" s="212">
        <f>T127+T168+T173</f>
        <v>0</v>
      </c>
      <c r="U126" s="105"/>
      <c r="V126" s="212">
        <f>V127+V168+V173</f>
        <v>0.0057075</v>
      </c>
      <c r="W126" s="105"/>
      <c r="X126" s="213">
        <f>X127+X168+X173</f>
        <v>126.36278510000001</v>
      </c>
      <c r="Y126" s="39"/>
      <c r="Z126" s="39"/>
      <c r="AA126" s="39"/>
      <c r="AB126" s="39"/>
      <c r="AC126" s="39"/>
      <c r="AD126" s="39"/>
      <c r="AE126" s="39"/>
      <c r="AT126" s="18" t="s">
        <v>79</v>
      </c>
      <c r="AU126" s="18" t="s">
        <v>122</v>
      </c>
      <c r="BK126" s="214">
        <f>BK127+BK168+BK173</f>
        <v>0</v>
      </c>
    </row>
    <row r="127" spans="1:63" s="12" customFormat="1" ht="25.9" customHeight="1">
      <c r="A127" s="12"/>
      <c r="B127" s="215"/>
      <c r="C127" s="216"/>
      <c r="D127" s="217" t="s">
        <v>79</v>
      </c>
      <c r="E127" s="218" t="s">
        <v>150</v>
      </c>
      <c r="F127" s="218" t="s">
        <v>151</v>
      </c>
      <c r="G127" s="216"/>
      <c r="H127" s="216"/>
      <c r="I127" s="219"/>
      <c r="J127" s="219"/>
      <c r="K127" s="220">
        <f>BK127</f>
        <v>0</v>
      </c>
      <c r="L127" s="216"/>
      <c r="M127" s="221"/>
      <c r="N127" s="222"/>
      <c r="O127" s="223"/>
      <c r="P127" s="223"/>
      <c r="Q127" s="224">
        <f>Q128+Q131+Q134+Q152</f>
        <v>0</v>
      </c>
      <c r="R127" s="224">
        <f>R128+R131+R134+R152</f>
        <v>0</v>
      </c>
      <c r="S127" s="223"/>
      <c r="T127" s="225">
        <f>T128+T131+T134+T152</f>
        <v>0</v>
      </c>
      <c r="U127" s="223"/>
      <c r="V127" s="225">
        <f>V128+V131+V134+V152</f>
        <v>0.0057075</v>
      </c>
      <c r="W127" s="223"/>
      <c r="X127" s="226">
        <f>X128+X131+X134+X152</f>
        <v>125.60222700000001</v>
      </c>
      <c r="Y127" s="12"/>
      <c r="Z127" s="12"/>
      <c r="AA127" s="12"/>
      <c r="AB127" s="12"/>
      <c r="AC127" s="12"/>
      <c r="AD127" s="12"/>
      <c r="AE127" s="12"/>
      <c r="AR127" s="227" t="s">
        <v>88</v>
      </c>
      <c r="AT127" s="228" t="s">
        <v>79</v>
      </c>
      <c r="AU127" s="228" t="s">
        <v>80</v>
      </c>
      <c r="AY127" s="227" t="s">
        <v>152</v>
      </c>
      <c r="BK127" s="229">
        <f>BK128+BK131+BK134+BK152</f>
        <v>0</v>
      </c>
    </row>
    <row r="128" spans="1:63" s="12" customFormat="1" ht="22.8" customHeight="1">
      <c r="A128" s="12"/>
      <c r="B128" s="215"/>
      <c r="C128" s="216"/>
      <c r="D128" s="217" t="s">
        <v>79</v>
      </c>
      <c r="E128" s="230" t="s">
        <v>88</v>
      </c>
      <c r="F128" s="230" t="s">
        <v>153</v>
      </c>
      <c r="G128" s="216"/>
      <c r="H128" s="216"/>
      <c r="I128" s="219"/>
      <c r="J128" s="219"/>
      <c r="K128" s="231">
        <f>BK128</f>
        <v>0</v>
      </c>
      <c r="L128" s="216"/>
      <c r="M128" s="221"/>
      <c r="N128" s="222"/>
      <c r="O128" s="223"/>
      <c r="P128" s="223"/>
      <c r="Q128" s="224">
        <f>SUM(Q129:Q130)</f>
        <v>0</v>
      </c>
      <c r="R128" s="224">
        <f>SUM(R129:R130)</f>
        <v>0</v>
      </c>
      <c r="S128" s="223"/>
      <c r="T128" s="225">
        <f>SUM(T129:T130)</f>
        <v>0</v>
      </c>
      <c r="U128" s="223"/>
      <c r="V128" s="225">
        <f>SUM(V129:V130)</f>
        <v>0</v>
      </c>
      <c r="W128" s="223"/>
      <c r="X128" s="226">
        <f>SUM(X129:X130)</f>
        <v>12.375</v>
      </c>
      <c r="Y128" s="12"/>
      <c r="Z128" s="12"/>
      <c r="AA128" s="12"/>
      <c r="AB128" s="12"/>
      <c r="AC128" s="12"/>
      <c r="AD128" s="12"/>
      <c r="AE128" s="12"/>
      <c r="AR128" s="227" t="s">
        <v>88</v>
      </c>
      <c r="AT128" s="228" t="s">
        <v>79</v>
      </c>
      <c r="AU128" s="228" t="s">
        <v>88</v>
      </c>
      <c r="AY128" s="227" t="s">
        <v>152</v>
      </c>
      <c r="BK128" s="229">
        <f>SUM(BK129:BK130)</f>
        <v>0</v>
      </c>
    </row>
    <row r="129" spans="1:65" s="2" customFormat="1" ht="62.7" customHeight="1">
      <c r="A129" s="39"/>
      <c r="B129" s="40"/>
      <c r="C129" s="232" t="s">
        <v>88</v>
      </c>
      <c r="D129" s="232" t="s">
        <v>154</v>
      </c>
      <c r="E129" s="233" t="s">
        <v>155</v>
      </c>
      <c r="F129" s="234" t="s">
        <v>156</v>
      </c>
      <c r="G129" s="235" t="s">
        <v>157</v>
      </c>
      <c r="H129" s="236">
        <v>19.8</v>
      </c>
      <c r="I129" s="237"/>
      <c r="J129" s="237"/>
      <c r="K129" s="238">
        <f>ROUND(P129*H129,2)</f>
        <v>0</v>
      </c>
      <c r="L129" s="234" t="s">
        <v>158</v>
      </c>
      <c r="M129" s="45"/>
      <c r="N129" s="239" t="s">
        <v>1</v>
      </c>
      <c r="O129" s="240" t="s">
        <v>43</v>
      </c>
      <c r="P129" s="241">
        <f>I129+J129</f>
        <v>0</v>
      </c>
      <c r="Q129" s="241">
        <f>ROUND(I129*H129,2)</f>
        <v>0</v>
      </c>
      <c r="R129" s="241">
        <f>ROUND(J129*H129,2)</f>
        <v>0</v>
      </c>
      <c r="S129" s="92"/>
      <c r="T129" s="242">
        <f>S129*H129</f>
        <v>0</v>
      </c>
      <c r="U129" s="242">
        <v>0</v>
      </c>
      <c r="V129" s="242">
        <f>U129*H129</f>
        <v>0</v>
      </c>
      <c r="W129" s="242">
        <v>0.625</v>
      </c>
      <c r="X129" s="243">
        <f>W129*H129</f>
        <v>12.375</v>
      </c>
      <c r="Y129" s="39"/>
      <c r="Z129" s="39"/>
      <c r="AA129" s="39"/>
      <c r="AB129" s="39"/>
      <c r="AC129" s="39"/>
      <c r="AD129" s="39"/>
      <c r="AE129" s="39"/>
      <c r="AR129" s="244" t="s">
        <v>159</v>
      </c>
      <c r="AT129" s="244" t="s">
        <v>154</v>
      </c>
      <c r="AU129" s="244" t="s">
        <v>90</v>
      </c>
      <c r="AY129" s="18" t="s">
        <v>152</v>
      </c>
      <c r="BE129" s="245">
        <f>IF(O129="základní",K129,0)</f>
        <v>0</v>
      </c>
      <c r="BF129" s="245">
        <f>IF(O129="snížená",K129,0)</f>
        <v>0</v>
      </c>
      <c r="BG129" s="245">
        <f>IF(O129="zákl. přenesená",K129,0)</f>
        <v>0</v>
      </c>
      <c r="BH129" s="245">
        <f>IF(O129="sníž. přenesená",K129,0)</f>
        <v>0</v>
      </c>
      <c r="BI129" s="245">
        <f>IF(O129="nulová",K129,0)</f>
        <v>0</v>
      </c>
      <c r="BJ129" s="18" t="s">
        <v>88</v>
      </c>
      <c r="BK129" s="245">
        <f>ROUND(P129*H129,2)</f>
        <v>0</v>
      </c>
      <c r="BL129" s="18" t="s">
        <v>159</v>
      </c>
      <c r="BM129" s="244" t="s">
        <v>160</v>
      </c>
    </row>
    <row r="130" spans="1:47" s="2" customFormat="1" ht="12">
      <c r="A130" s="39"/>
      <c r="B130" s="40"/>
      <c r="C130" s="41"/>
      <c r="D130" s="246" t="s">
        <v>161</v>
      </c>
      <c r="E130" s="41"/>
      <c r="F130" s="247" t="s">
        <v>162</v>
      </c>
      <c r="G130" s="41"/>
      <c r="H130" s="41"/>
      <c r="I130" s="248"/>
      <c r="J130" s="248"/>
      <c r="K130" s="41"/>
      <c r="L130" s="41"/>
      <c r="M130" s="45"/>
      <c r="N130" s="249"/>
      <c r="O130" s="250"/>
      <c r="P130" s="92"/>
      <c r="Q130" s="92"/>
      <c r="R130" s="92"/>
      <c r="S130" s="92"/>
      <c r="T130" s="92"/>
      <c r="U130" s="92"/>
      <c r="V130" s="92"/>
      <c r="W130" s="92"/>
      <c r="X130" s="93"/>
      <c r="Y130" s="39"/>
      <c r="Z130" s="39"/>
      <c r="AA130" s="39"/>
      <c r="AB130" s="39"/>
      <c r="AC130" s="39"/>
      <c r="AD130" s="39"/>
      <c r="AE130" s="39"/>
      <c r="AT130" s="18" t="s">
        <v>161</v>
      </c>
      <c r="AU130" s="18" t="s">
        <v>90</v>
      </c>
    </row>
    <row r="131" spans="1:63" s="12" customFormat="1" ht="22.8" customHeight="1">
      <c r="A131" s="12"/>
      <c r="B131" s="215"/>
      <c r="C131" s="216"/>
      <c r="D131" s="217" t="s">
        <v>79</v>
      </c>
      <c r="E131" s="230" t="s">
        <v>163</v>
      </c>
      <c r="F131" s="230" t="s">
        <v>164</v>
      </c>
      <c r="G131" s="216"/>
      <c r="H131" s="216"/>
      <c r="I131" s="219"/>
      <c r="J131" s="219"/>
      <c r="K131" s="231">
        <f>BK131</f>
        <v>0</v>
      </c>
      <c r="L131" s="216"/>
      <c r="M131" s="221"/>
      <c r="N131" s="222"/>
      <c r="O131" s="223"/>
      <c r="P131" s="223"/>
      <c r="Q131" s="224">
        <f>SUM(Q132:Q133)</f>
        <v>0</v>
      </c>
      <c r="R131" s="224">
        <f>SUM(R132:R133)</f>
        <v>0</v>
      </c>
      <c r="S131" s="223"/>
      <c r="T131" s="225">
        <f>SUM(T132:T133)</f>
        <v>0</v>
      </c>
      <c r="U131" s="223"/>
      <c r="V131" s="225">
        <f>SUM(V132:V133)</f>
        <v>0</v>
      </c>
      <c r="W131" s="223"/>
      <c r="X131" s="226">
        <f>SUM(X132:X133)</f>
        <v>1.7999999999999998</v>
      </c>
      <c r="Y131" s="12"/>
      <c r="Z131" s="12"/>
      <c r="AA131" s="12"/>
      <c r="AB131" s="12"/>
      <c r="AC131" s="12"/>
      <c r="AD131" s="12"/>
      <c r="AE131" s="12"/>
      <c r="AR131" s="227" t="s">
        <v>88</v>
      </c>
      <c r="AT131" s="228" t="s">
        <v>79</v>
      </c>
      <c r="AU131" s="228" t="s">
        <v>88</v>
      </c>
      <c r="AY131" s="227" t="s">
        <v>152</v>
      </c>
      <c r="BK131" s="229">
        <f>SUM(BK132:BK133)</f>
        <v>0</v>
      </c>
    </row>
    <row r="132" spans="1:65" s="2" customFormat="1" ht="33" customHeight="1">
      <c r="A132" s="39"/>
      <c r="B132" s="40"/>
      <c r="C132" s="232" t="s">
        <v>90</v>
      </c>
      <c r="D132" s="232" t="s">
        <v>154</v>
      </c>
      <c r="E132" s="233" t="s">
        <v>165</v>
      </c>
      <c r="F132" s="234" t="s">
        <v>166</v>
      </c>
      <c r="G132" s="235" t="s">
        <v>167</v>
      </c>
      <c r="H132" s="236">
        <v>3</v>
      </c>
      <c r="I132" s="237"/>
      <c r="J132" s="237"/>
      <c r="K132" s="238">
        <f>ROUND(P132*H132,2)</f>
        <v>0</v>
      </c>
      <c r="L132" s="234" t="s">
        <v>158</v>
      </c>
      <c r="M132" s="45"/>
      <c r="N132" s="239" t="s">
        <v>1</v>
      </c>
      <c r="O132" s="240" t="s">
        <v>43</v>
      </c>
      <c r="P132" s="241">
        <f>I132+J132</f>
        <v>0</v>
      </c>
      <c r="Q132" s="241">
        <f>ROUND(I132*H132,2)</f>
        <v>0</v>
      </c>
      <c r="R132" s="241">
        <f>ROUND(J132*H132,2)</f>
        <v>0</v>
      </c>
      <c r="S132" s="92"/>
      <c r="T132" s="242">
        <f>S132*H132</f>
        <v>0</v>
      </c>
      <c r="U132" s="242">
        <v>0</v>
      </c>
      <c r="V132" s="242">
        <f>U132*H132</f>
        <v>0</v>
      </c>
      <c r="W132" s="242">
        <v>0.6</v>
      </c>
      <c r="X132" s="243">
        <f>W132*H132</f>
        <v>1.7999999999999998</v>
      </c>
      <c r="Y132" s="39"/>
      <c r="Z132" s="39"/>
      <c r="AA132" s="39"/>
      <c r="AB132" s="39"/>
      <c r="AC132" s="39"/>
      <c r="AD132" s="39"/>
      <c r="AE132" s="39"/>
      <c r="AR132" s="244" t="s">
        <v>159</v>
      </c>
      <c r="AT132" s="244" t="s">
        <v>154</v>
      </c>
      <c r="AU132" s="244" t="s">
        <v>90</v>
      </c>
      <c r="AY132" s="18" t="s">
        <v>152</v>
      </c>
      <c r="BE132" s="245">
        <f>IF(O132="základní",K132,0)</f>
        <v>0</v>
      </c>
      <c r="BF132" s="245">
        <f>IF(O132="snížená",K132,0)</f>
        <v>0</v>
      </c>
      <c r="BG132" s="245">
        <f>IF(O132="zákl. přenesená",K132,0)</f>
        <v>0</v>
      </c>
      <c r="BH132" s="245">
        <f>IF(O132="sníž. přenesená",K132,0)</f>
        <v>0</v>
      </c>
      <c r="BI132" s="245">
        <f>IF(O132="nulová",K132,0)</f>
        <v>0</v>
      </c>
      <c r="BJ132" s="18" t="s">
        <v>88</v>
      </c>
      <c r="BK132" s="245">
        <f>ROUND(P132*H132,2)</f>
        <v>0</v>
      </c>
      <c r="BL132" s="18" t="s">
        <v>159</v>
      </c>
      <c r="BM132" s="244" t="s">
        <v>168</v>
      </c>
    </row>
    <row r="133" spans="1:47" s="2" customFormat="1" ht="12">
      <c r="A133" s="39"/>
      <c r="B133" s="40"/>
      <c r="C133" s="41"/>
      <c r="D133" s="246" t="s">
        <v>161</v>
      </c>
      <c r="E133" s="41"/>
      <c r="F133" s="247" t="s">
        <v>169</v>
      </c>
      <c r="G133" s="41"/>
      <c r="H133" s="41"/>
      <c r="I133" s="248"/>
      <c r="J133" s="248"/>
      <c r="K133" s="41"/>
      <c r="L133" s="41"/>
      <c r="M133" s="45"/>
      <c r="N133" s="249"/>
      <c r="O133" s="250"/>
      <c r="P133" s="92"/>
      <c r="Q133" s="92"/>
      <c r="R133" s="92"/>
      <c r="S133" s="92"/>
      <c r="T133" s="92"/>
      <c r="U133" s="92"/>
      <c r="V133" s="92"/>
      <c r="W133" s="92"/>
      <c r="X133" s="93"/>
      <c r="Y133" s="39"/>
      <c r="Z133" s="39"/>
      <c r="AA133" s="39"/>
      <c r="AB133" s="39"/>
      <c r="AC133" s="39"/>
      <c r="AD133" s="39"/>
      <c r="AE133" s="39"/>
      <c r="AT133" s="18" t="s">
        <v>161</v>
      </c>
      <c r="AU133" s="18" t="s">
        <v>90</v>
      </c>
    </row>
    <row r="134" spans="1:63" s="12" customFormat="1" ht="22.8" customHeight="1">
      <c r="A134" s="12"/>
      <c r="B134" s="215"/>
      <c r="C134" s="216"/>
      <c r="D134" s="217" t="s">
        <v>79</v>
      </c>
      <c r="E134" s="230" t="s">
        <v>170</v>
      </c>
      <c r="F134" s="230" t="s">
        <v>171</v>
      </c>
      <c r="G134" s="216"/>
      <c r="H134" s="216"/>
      <c r="I134" s="219"/>
      <c r="J134" s="219"/>
      <c r="K134" s="231">
        <f>BK134</f>
        <v>0</v>
      </c>
      <c r="L134" s="216"/>
      <c r="M134" s="221"/>
      <c r="N134" s="222"/>
      <c r="O134" s="223"/>
      <c r="P134" s="223"/>
      <c r="Q134" s="224">
        <f>SUM(Q135:Q151)</f>
        <v>0</v>
      </c>
      <c r="R134" s="224">
        <f>SUM(R135:R151)</f>
        <v>0</v>
      </c>
      <c r="S134" s="223"/>
      <c r="T134" s="225">
        <f>SUM(T135:T151)</f>
        <v>0</v>
      </c>
      <c r="U134" s="223"/>
      <c r="V134" s="225">
        <f>SUM(V135:V151)</f>
        <v>0</v>
      </c>
      <c r="W134" s="223"/>
      <c r="X134" s="226">
        <f>SUM(X135:X151)</f>
        <v>111.42722700000002</v>
      </c>
      <c r="Y134" s="12"/>
      <c r="Z134" s="12"/>
      <c r="AA134" s="12"/>
      <c r="AB134" s="12"/>
      <c r="AC134" s="12"/>
      <c r="AD134" s="12"/>
      <c r="AE134" s="12"/>
      <c r="AR134" s="227" t="s">
        <v>88</v>
      </c>
      <c r="AT134" s="228" t="s">
        <v>79</v>
      </c>
      <c r="AU134" s="228" t="s">
        <v>88</v>
      </c>
      <c r="AY134" s="227" t="s">
        <v>152</v>
      </c>
      <c r="BK134" s="229">
        <f>SUM(BK135:BK151)</f>
        <v>0</v>
      </c>
    </row>
    <row r="135" spans="1:65" s="2" customFormat="1" ht="24.15" customHeight="1">
      <c r="A135" s="39"/>
      <c r="B135" s="40"/>
      <c r="C135" s="232" t="s">
        <v>172</v>
      </c>
      <c r="D135" s="232" t="s">
        <v>154</v>
      </c>
      <c r="E135" s="233" t="s">
        <v>173</v>
      </c>
      <c r="F135" s="234" t="s">
        <v>174</v>
      </c>
      <c r="G135" s="235" t="s">
        <v>167</v>
      </c>
      <c r="H135" s="236">
        <v>21.315</v>
      </c>
      <c r="I135" s="237"/>
      <c r="J135" s="237"/>
      <c r="K135" s="238">
        <f>ROUND(P135*H135,2)</f>
        <v>0</v>
      </c>
      <c r="L135" s="234" t="s">
        <v>158</v>
      </c>
      <c r="M135" s="45"/>
      <c r="N135" s="239" t="s">
        <v>1</v>
      </c>
      <c r="O135" s="240" t="s">
        <v>43</v>
      </c>
      <c r="P135" s="241">
        <f>I135+J135</f>
        <v>0</v>
      </c>
      <c r="Q135" s="241">
        <f>ROUND(I135*H135,2)</f>
        <v>0</v>
      </c>
      <c r="R135" s="241">
        <f>ROUND(J135*H135,2)</f>
        <v>0</v>
      </c>
      <c r="S135" s="92"/>
      <c r="T135" s="242">
        <f>S135*H135</f>
        <v>0</v>
      </c>
      <c r="U135" s="242">
        <v>0</v>
      </c>
      <c r="V135" s="242">
        <f>U135*H135</f>
        <v>0</v>
      </c>
      <c r="W135" s="242">
        <v>2</v>
      </c>
      <c r="X135" s="243">
        <f>W135*H135</f>
        <v>42.63</v>
      </c>
      <c r="Y135" s="39"/>
      <c r="Z135" s="39"/>
      <c r="AA135" s="39"/>
      <c r="AB135" s="39"/>
      <c r="AC135" s="39"/>
      <c r="AD135" s="39"/>
      <c r="AE135" s="39"/>
      <c r="AR135" s="244" t="s">
        <v>159</v>
      </c>
      <c r="AT135" s="244" t="s">
        <v>154</v>
      </c>
      <c r="AU135" s="244" t="s">
        <v>90</v>
      </c>
      <c r="AY135" s="18" t="s">
        <v>152</v>
      </c>
      <c r="BE135" s="245">
        <f>IF(O135="základní",K135,0)</f>
        <v>0</v>
      </c>
      <c r="BF135" s="245">
        <f>IF(O135="snížená",K135,0)</f>
        <v>0</v>
      </c>
      <c r="BG135" s="245">
        <f>IF(O135="zákl. přenesená",K135,0)</f>
        <v>0</v>
      </c>
      <c r="BH135" s="245">
        <f>IF(O135="sníž. přenesená",K135,0)</f>
        <v>0</v>
      </c>
      <c r="BI135" s="245">
        <f>IF(O135="nulová",K135,0)</f>
        <v>0</v>
      </c>
      <c r="BJ135" s="18" t="s">
        <v>88</v>
      </c>
      <c r="BK135" s="245">
        <f>ROUND(P135*H135,2)</f>
        <v>0</v>
      </c>
      <c r="BL135" s="18" t="s">
        <v>159</v>
      </c>
      <c r="BM135" s="244" t="s">
        <v>175</v>
      </c>
    </row>
    <row r="136" spans="1:47" s="2" customFormat="1" ht="12">
      <c r="A136" s="39"/>
      <c r="B136" s="40"/>
      <c r="C136" s="41"/>
      <c r="D136" s="246" t="s">
        <v>161</v>
      </c>
      <c r="E136" s="41"/>
      <c r="F136" s="247" t="s">
        <v>176</v>
      </c>
      <c r="G136" s="41"/>
      <c r="H136" s="41"/>
      <c r="I136" s="248"/>
      <c r="J136" s="248"/>
      <c r="K136" s="41"/>
      <c r="L136" s="41"/>
      <c r="M136" s="45"/>
      <c r="N136" s="249"/>
      <c r="O136" s="250"/>
      <c r="P136" s="92"/>
      <c r="Q136" s="92"/>
      <c r="R136" s="92"/>
      <c r="S136" s="92"/>
      <c r="T136" s="92"/>
      <c r="U136" s="92"/>
      <c r="V136" s="92"/>
      <c r="W136" s="92"/>
      <c r="X136" s="93"/>
      <c r="Y136" s="39"/>
      <c r="Z136" s="39"/>
      <c r="AA136" s="39"/>
      <c r="AB136" s="39"/>
      <c r="AC136" s="39"/>
      <c r="AD136" s="39"/>
      <c r="AE136" s="39"/>
      <c r="AT136" s="18" t="s">
        <v>161</v>
      </c>
      <c r="AU136" s="18" t="s">
        <v>90</v>
      </c>
    </row>
    <row r="137" spans="1:51" s="13" customFormat="1" ht="12">
      <c r="A137" s="13"/>
      <c r="B137" s="251"/>
      <c r="C137" s="252"/>
      <c r="D137" s="253" t="s">
        <v>177</v>
      </c>
      <c r="E137" s="254" t="s">
        <v>1</v>
      </c>
      <c r="F137" s="255" t="s">
        <v>178</v>
      </c>
      <c r="G137" s="252"/>
      <c r="H137" s="256">
        <v>20.68</v>
      </c>
      <c r="I137" s="257"/>
      <c r="J137" s="257"/>
      <c r="K137" s="252"/>
      <c r="L137" s="252"/>
      <c r="M137" s="258"/>
      <c r="N137" s="259"/>
      <c r="O137" s="260"/>
      <c r="P137" s="260"/>
      <c r="Q137" s="260"/>
      <c r="R137" s="260"/>
      <c r="S137" s="260"/>
      <c r="T137" s="260"/>
      <c r="U137" s="260"/>
      <c r="V137" s="260"/>
      <c r="W137" s="260"/>
      <c r="X137" s="261"/>
      <c r="Y137" s="13"/>
      <c r="Z137" s="13"/>
      <c r="AA137" s="13"/>
      <c r="AB137" s="13"/>
      <c r="AC137" s="13"/>
      <c r="AD137" s="13"/>
      <c r="AE137" s="13"/>
      <c r="AT137" s="262" t="s">
        <v>177</v>
      </c>
      <c r="AU137" s="262" t="s">
        <v>90</v>
      </c>
      <c r="AV137" s="13" t="s">
        <v>90</v>
      </c>
      <c r="AW137" s="13" t="s">
        <v>5</v>
      </c>
      <c r="AX137" s="13" t="s">
        <v>80</v>
      </c>
      <c r="AY137" s="262" t="s">
        <v>152</v>
      </c>
    </row>
    <row r="138" spans="1:51" s="13" customFormat="1" ht="12">
      <c r="A138" s="13"/>
      <c r="B138" s="251"/>
      <c r="C138" s="252"/>
      <c r="D138" s="253" t="s">
        <v>177</v>
      </c>
      <c r="E138" s="254" t="s">
        <v>1</v>
      </c>
      <c r="F138" s="255" t="s">
        <v>179</v>
      </c>
      <c r="G138" s="252"/>
      <c r="H138" s="256">
        <v>0.635</v>
      </c>
      <c r="I138" s="257"/>
      <c r="J138" s="257"/>
      <c r="K138" s="252"/>
      <c r="L138" s="252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3"/>
      <c r="Z138" s="13"/>
      <c r="AA138" s="13"/>
      <c r="AB138" s="13"/>
      <c r="AC138" s="13"/>
      <c r="AD138" s="13"/>
      <c r="AE138" s="13"/>
      <c r="AT138" s="262" t="s">
        <v>177</v>
      </c>
      <c r="AU138" s="262" t="s">
        <v>90</v>
      </c>
      <c r="AV138" s="13" t="s">
        <v>90</v>
      </c>
      <c r="AW138" s="13" t="s">
        <v>5</v>
      </c>
      <c r="AX138" s="13" t="s">
        <v>80</v>
      </c>
      <c r="AY138" s="262" t="s">
        <v>152</v>
      </c>
    </row>
    <row r="139" spans="1:51" s="14" customFormat="1" ht="12">
      <c r="A139" s="14"/>
      <c r="B139" s="263"/>
      <c r="C139" s="264"/>
      <c r="D139" s="253" t="s">
        <v>177</v>
      </c>
      <c r="E139" s="265" t="s">
        <v>1</v>
      </c>
      <c r="F139" s="266" t="s">
        <v>180</v>
      </c>
      <c r="G139" s="264"/>
      <c r="H139" s="267">
        <v>21.315</v>
      </c>
      <c r="I139" s="268"/>
      <c r="J139" s="268"/>
      <c r="K139" s="264"/>
      <c r="L139" s="264"/>
      <c r="M139" s="269"/>
      <c r="N139" s="270"/>
      <c r="O139" s="271"/>
      <c r="P139" s="271"/>
      <c r="Q139" s="271"/>
      <c r="R139" s="271"/>
      <c r="S139" s="271"/>
      <c r="T139" s="271"/>
      <c r="U139" s="271"/>
      <c r="V139" s="271"/>
      <c r="W139" s="271"/>
      <c r="X139" s="272"/>
      <c r="Y139" s="14"/>
      <c r="Z139" s="14"/>
      <c r="AA139" s="14"/>
      <c r="AB139" s="14"/>
      <c r="AC139" s="14"/>
      <c r="AD139" s="14"/>
      <c r="AE139" s="14"/>
      <c r="AT139" s="273" t="s">
        <v>177</v>
      </c>
      <c r="AU139" s="273" t="s">
        <v>90</v>
      </c>
      <c r="AV139" s="14" t="s">
        <v>159</v>
      </c>
      <c r="AW139" s="14" t="s">
        <v>5</v>
      </c>
      <c r="AX139" s="14" t="s">
        <v>88</v>
      </c>
      <c r="AY139" s="273" t="s">
        <v>152</v>
      </c>
    </row>
    <row r="140" spans="1:65" s="2" customFormat="1" ht="49.05" customHeight="1">
      <c r="A140" s="39"/>
      <c r="B140" s="40"/>
      <c r="C140" s="232" t="s">
        <v>159</v>
      </c>
      <c r="D140" s="232" t="s">
        <v>154</v>
      </c>
      <c r="E140" s="233" t="s">
        <v>181</v>
      </c>
      <c r="F140" s="234" t="s">
        <v>182</v>
      </c>
      <c r="G140" s="235" t="s">
        <v>167</v>
      </c>
      <c r="H140" s="236">
        <v>0.333</v>
      </c>
      <c r="I140" s="237"/>
      <c r="J140" s="237"/>
      <c r="K140" s="238">
        <f>ROUND(P140*H140,2)</f>
        <v>0</v>
      </c>
      <c r="L140" s="234" t="s">
        <v>158</v>
      </c>
      <c r="M140" s="45"/>
      <c r="N140" s="239" t="s">
        <v>1</v>
      </c>
      <c r="O140" s="240" t="s">
        <v>43</v>
      </c>
      <c r="P140" s="241">
        <f>I140+J140</f>
        <v>0</v>
      </c>
      <c r="Q140" s="241">
        <f>ROUND(I140*H140,2)</f>
        <v>0</v>
      </c>
      <c r="R140" s="241">
        <f>ROUND(J140*H140,2)</f>
        <v>0</v>
      </c>
      <c r="S140" s="92"/>
      <c r="T140" s="242">
        <f>S140*H140</f>
        <v>0</v>
      </c>
      <c r="U140" s="242">
        <v>0</v>
      </c>
      <c r="V140" s="242">
        <f>U140*H140</f>
        <v>0</v>
      </c>
      <c r="W140" s="242">
        <v>1.594</v>
      </c>
      <c r="X140" s="243">
        <f>W140*H140</f>
        <v>0.5308020000000001</v>
      </c>
      <c r="Y140" s="39"/>
      <c r="Z140" s="39"/>
      <c r="AA140" s="39"/>
      <c r="AB140" s="39"/>
      <c r="AC140" s="39"/>
      <c r="AD140" s="39"/>
      <c r="AE140" s="39"/>
      <c r="AR140" s="244" t="s">
        <v>183</v>
      </c>
      <c r="AT140" s="244" t="s">
        <v>154</v>
      </c>
      <c r="AU140" s="244" t="s">
        <v>90</v>
      </c>
      <c r="AY140" s="18" t="s">
        <v>152</v>
      </c>
      <c r="BE140" s="245">
        <f>IF(O140="základní",K140,0)</f>
        <v>0</v>
      </c>
      <c r="BF140" s="245">
        <f>IF(O140="snížená",K140,0)</f>
        <v>0</v>
      </c>
      <c r="BG140" s="245">
        <f>IF(O140="zákl. přenesená",K140,0)</f>
        <v>0</v>
      </c>
      <c r="BH140" s="245">
        <f>IF(O140="sníž. přenesená",K140,0)</f>
        <v>0</v>
      </c>
      <c r="BI140" s="245">
        <f>IF(O140="nulová",K140,0)</f>
        <v>0</v>
      </c>
      <c r="BJ140" s="18" t="s">
        <v>88</v>
      </c>
      <c r="BK140" s="245">
        <f>ROUND(P140*H140,2)</f>
        <v>0</v>
      </c>
      <c r="BL140" s="18" t="s">
        <v>183</v>
      </c>
      <c r="BM140" s="244" t="s">
        <v>184</v>
      </c>
    </row>
    <row r="141" spans="1:47" s="2" customFormat="1" ht="12">
      <c r="A141" s="39"/>
      <c r="B141" s="40"/>
      <c r="C141" s="41"/>
      <c r="D141" s="246" t="s">
        <v>161</v>
      </c>
      <c r="E141" s="41"/>
      <c r="F141" s="247" t="s">
        <v>185</v>
      </c>
      <c r="G141" s="41"/>
      <c r="H141" s="41"/>
      <c r="I141" s="248"/>
      <c r="J141" s="248"/>
      <c r="K141" s="41"/>
      <c r="L141" s="41"/>
      <c r="M141" s="45"/>
      <c r="N141" s="249"/>
      <c r="O141" s="250"/>
      <c r="P141" s="92"/>
      <c r="Q141" s="92"/>
      <c r="R141" s="92"/>
      <c r="S141" s="92"/>
      <c r="T141" s="92"/>
      <c r="U141" s="92"/>
      <c r="V141" s="92"/>
      <c r="W141" s="92"/>
      <c r="X141" s="93"/>
      <c r="Y141" s="39"/>
      <c r="Z141" s="39"/>
      <c r="AA141" s="39"/>
      <c r="AB141" s="39"/>
      <c r="AC141" s="39"/>
      <c r="AD141" s="39"/>
      <c r="AE141" s="39"/>
      <c r="AT141" s="18" t="s">
        <v>161</v>
      </c>
      <c r="AU141" s="18" t="s">
        <v>90</v>
      </c>
    </row>
    <row r="142" spans="1:51" s="13" customFormat="1" ht="12">
      <c r="A142" s="13"/>
      <c r="B142" s="251"/>
      <c r="C142" s="252"/>
      <c r="D142" s="253" t="s">
        <v>177</v>
      </c>
      <c r="E142" s="254" t="s">
        <v>1</v>
      </c>
      <c r="F142" s="255" t="s">
        <v>186</v>
      </c>
      <c r="G142" s="252"/>
      <c r="H142" s="256">
        <v>0.333</v>
      </c>
      <c r="I142" s="257"/>
      <c r="J142" s="257"/>
      <c r="K142" s="252"/>
      <c r="L142" s="252"/>
      <c r="M142" s="258"/>
      <c r="N142" s="259"/>
      <c r="O142" s="260"/>
      <c r="P142" s="260"/>
      <c r="Q142" s="260"/>
      <c r="R142" s="260"/>
      <c r="S142" s="260"/>
      <c r="T142" s="260"/>
      <c r="U142" s="260"/>
      <c r="V142" s="260"/>
      <c r="W142" s="260"/>
      <c r="X142" s="261"/>
      <c r="Y142" s="13"/>
      <c r="Z142" s="13"/>
      <c r="AA142" s="13"/>
      <c r="AB142" s="13"/>
      <c r="AC142" s="13"/>
      <c r="AD142" s="13"/>
      <c r="AE142" s="13"/>
      <c r="AT142" s="262" t="s">
        <v>177</v>
      </c>
      <c r="AU142" s="262" t="s">
        <v>90</v>
      </c>
      <c r="AV142" s="13" t="s">
        <v>90</v>
      </c>
      <c r="AW142" s="13" t="s">
        <v>5</v>
      </c>
      <c r="AX142" s="13" t="s">
        <v>88</v>
      </c>
      <c r="AY142" s="262" t="s">
        <v>152</v>
      </c>
    </row>
    <row r="143" spans="1:65" s="2" customFormat="1" ht="33" customHeight="1">
      <c r="A143" s="39"/>
      <c r="B143" s="40"/>
      <c r="C143" s="232" t="s">
        <v>187</v>
      </c>
      <c r="D143" s="232" t="s">
        <v>154</v>
      </c>
      <c r="E143" s="233" t="s">
        <v>188</v>
      </c>
      <c r="F143" s="234" t="s">
        <v>189</v>
      </c>
      <c r="G143" s="235" t="s">
        <v>190</v>
      </c>
      <c r="H143" s="236">
        <v>8</v>
      </c>
      <c r="I143" s="237"/>
      <c r="J143" s="237"/>
      <c r="K143" s="238">
        <f>ROUND(P143*H143,2)</f>
        <v>0</v>
      </c>
      <c r="L143" s="234" t="s">
        <v>158</v>
      </c>
      <c r="M143" s="45"/>
      <c r="N143" s="239" t="s">
        <v>1</v>
      </c>
      <c r="O143" s="240" t="s">
        <v>43</v>
      </c>
      <c r="P143" s="241">
        <f>I143+J143</f>
        <v>0</v>
      </c>
      <c r="Q143" s="241">
        <f>ROUND(I143*H143,2)</f>
        <v>0</v>
      </c>
      <c r="R143" s="241">
        <f>ROUND(J143*H143,2)</f>
        <v>0</v>
      </c>
      <c r="S143" s="92"/>
      <c r="T143" s="242">
        <f>S143*H143</f>
        <v>0</v>
      </c>
      <c r="U143" s="242">
        <v>0</v>
      </c>
      <c r="V143" s="242">
        <f>U143*H143</f>
        <v>0</v>
      </c>
      <c r="W143" s="242">
        <v>0.165</v>
      </c>
      <c r="X143" s="243">
        <f>W143*H143</f>
        <v>1.32</v>
      </c>
      <c r="Y143" s="39"/>
      <c r="Z143" s="39"/>
      <c r="AA143" s="39"/>
      <c r="AB143" s="39"/>
      <c r="AC143" s="39"/>
      <c r="AD143" s="39"/>
      <c r="AE143" s="39"/>
      <c r="AR143" s="244" t="s">
        <v>159</v>
      </c>
      <c r="AT143" s="244" t="s">
        <v>154</v>
      </c>
      <c r="AU143" s="244" t="s">
        <v>90</v>
      </c>
      <c r="AY143" s="18" t="s">
        <v>152</v>
      </c>
      <c r="BE143" s="245">
        <f>IF(O143="základní",K143,0)</f>
        <v>0</v>
      </c>
      <c r="BF143" s="245">
        <f>IF(O143="snížená",K143,0)</f>
        <v>0</v>
      </c>
      <c r="BG143" s="245">
        <f>IF(O143="zákl. přenesená",K143,0)</f>
        <v>0</v>
      </c>
      <c r="BH143" s="245">
        <f>IF(O143="sníž. přenesená",K143,0)</f>
        <v>0</v>
      </c>
      <c r="BI143" s="245">
        <f>IF(O143="nulová",K143,0)</f>
        <v>0</v>
      </c>
      <c r="BJ143" s="18" t="s">
        <v>88</v>
      </c>
      <c r="BK143" s="245">
        <f>ROUND(P143*H143,2)</f>
        <v>0</v>
      </c>
      <c r="BL143" s="18" t="s">
        <v>159</v>
      </c>
      <c r="BM143" s="244" t="s">
        <v>191</v>
      </c>
    </row>
    <row r="144" spans="1:47" s="2" customFormat="1" ht="12">
      <c r="A144" s="39"/>
      <c r="B144" s="40"/>
      <c r="C144" s="41"/>
      <c r="D144" s="246" t="s">
        <v>161</v>
      </c>
      <c r="E144" s="41"/>
      <c r="F144" s="247" t="s">
        <v>192</v>
      </c>
      <c r="G144" s="41"/>
      <c r="H144" s="41"/>
      <c r="I144" s="248"/>
      <c r="J144" s="248"/>
      <c r="K144" s="41"/>
      <c r="L144" s="41"/>
      <c r="M144" s="45"/>
      <c r="N144" s="249"/>
      <c r="O144" s="250"/>
      <c r="P144" s="92"/>
      <c r="Q144" s="92"/>
      <c r="R144" s="92"/>
      <c r="S144" s="92"/>
      <c r="T144" s="92"/>
      <c r="U144" s="92"/>
      <c r="V144" s="92"/>
      <c r="W144" s="92"/>
      <c r="X144" s="93"/>
      <c r="Y144" s="39"/>
      <c r="Z144" s="39"/>
      <c r="AA144" s="39"/>
      <c r="AB144" s="39"/>
      <c r="AC144" s="39"/>
      <c r="AD144" s="39"/>
      <c r="AE144" s="39"/>
      <c r="AT144" s="18" t="s">
        <v>161</v>
      </c>
      <c r="AU144" s="18" t="s">
        <v>90</v>
      </c>
    </row>
    <row r="145" spans="1:65" s="2" customFormat="1" ht="24.15" customHeight="1">
      <c r="A145" s="39"/>
      <c r="B145" s="40"/>
      <c r="C145" s="232" t="s">
        <v>193</v>
      </c>
      <c r="D145" s="232" t="s">
        <v>154</v>
      </c>
      <c r="E145" s="233" t="s">
        <v>194</v>
      </c>
      <c r="F145" s="234" t="s">
        <v>195</v>
      </c>
      <c r="G145" s="235" t="s">
        <v>196</v>
      </c>
      <c r="H145" s="236">
        <v>14.1</v>
      </c>
      <c r="I145" s="237"/>
      <c r="J145" s="237"/>
      <c r="K145" s="238">
        <f>ROUND(P145*H145,2)</f>
        <v>0</v>
      </c>
      <c r="L145" s="234" t="s">
        <v>158</v>
      </c>
      <c r="M145" s="45"/>
      <c r="N145" s="239" t="s">
        <v>1</v>
      </c>
      <c r="O145" s="240" t="s">
        <v>43</v>
      </c>
      <c r="P145" s="241">
        <f>I145+J145</f>
        <v>0</v>
      </c>
      <c r="Q145" s="241">
        <f>ROUND(I145*H145,2)</f>
        <v>0</v>
      </c>
      <c r="R145" s="241">
        <f>ROUND(J145*H145,2)</f>
        <v>0</v>
      </c>
      <c r="S145" s="92"/>
      <c r="T145" s="242">
        <f>S145*H145</f>
        <v>0</v>
      </c>
      <c r="U145" s="242">
        <v>0</v>
      </c>
      <c r="V145" s="242">
        <f>U145*H145</f>
        <v>0</v>
      </c>
      <c r="W145" s="242">
        <v>0.00925</v>
      </c>
      <c r="X145" s="243">
        <f>W145*H145</f>
        <v>0.13042499999999999</v>
      </c>
      <c r="Y145" s="39"/>
      <c r="Z145" s="39"/>
      <c r="AA145" s="39"/>
      <c r="AB145" s="39"/>
      <c r="AC145" s="39"/>
      <c r="AD145" s="39"/>
      <c r="AE145" s="39"/>
      <c r="AR145" s="244" t="s">
        <v>159</v>
      </c>
      <c r="AT145" s="244" t="s">
        <v>154</v>
      </c>
      <c r="AU145" s="244" t="s">
        <v>90</v>
      </c>
      <c r="AY145" s="18" t="s">
        <v>152</v>
      </c>
      <c r="BE145" s="245">
        <f>IF(O145="základní",K145,0)</f>
        <v>0</v>
      </c>
      <c r="BF145" s="245">
        <f>IF(O145="snížená",K145,0)</f>
        <v>0</v>
      </c>
      <c r="BG145" s="245">
        <f>IF(O145="zákl. přenesená",K145,0)</f>
        <v>0</v>
      </c>
      <c r="BH145" s="245">
        <f>IF(O145="sníž. přenesená",K145,0)</f>
        <v>0</v>
      </c>
      <c r="BI145" s="245">
        <f>IF(O145="nulová",K145,0)</f>
        <v>0</v>
      </c>
      <c r="BJ145" s="18" t="s">
        <v>88</v>
      </c>
      <c r="BK145" s="245">
        <f>ROUND(P145*H145,2)</f>
        <v>0</v>
      </c>
      <c r="BL145" s="18" t="s">
        <v>159</v>
      </c>
      <c r="BM145" s="244" t="s">
        <v>197</v>
      </c>
    </row>
    <row r="146" spans="1:47" s="2" customFormat="1" ht="12">
      <c r="A146" s="39"/>
      <c r="B146" s="40"/>
      <c r="C146" s="41"/>
      <c r="D146" s="246" t="s">
        <v>161</v>
      </c>
      <c r="E146" s="41"/>
      <c r="F146" s="247" t="s">
        <v>198</v>
      </c>
      <c r="G146" s="41"/>
      <c r="H146" s="41"/>
      <c r="I146" s="248"/>
      <c r="J146" s="248"/>
      <c r="K146" s="41"/>
      <c r="L146" s="41"/>
      <c r="M146" s="45"/>
      <c r="N146" s="249"/>
      <c r="O146" s="250"/>
      <c r="P146" s="92"/>
      <c r="Q146" s="92"/>
      <c r="R146" s="92"/>
      <c r="S146" s="92"/>
      <c r="T146" s="92"/>
      <c r="U146" s="92"/>
      <c r="V146" s="92"/>
      <c r="W146" s="92"/>
      <c r="X146" s="93"/>
      <c r="Y146" s="39"/>
      <c r="Z146" s="39"/>
      <c r="AA146" s="39"/>
      <c r="AB146" s="39"/>
      <c r="AC146" s="39"/>
      <c r="AD146" s="39"/>
      <c r="AE146" s="39"/>
      <c r="AT146" s="18" t="s">
        <v>161</v>
      </c>
      <c r="AU146" s="18" t="s">
        <v>90</v>
      </c>
    </row>
    <row r="147" spans="1:51" s="13" customFormat="1" ht="12">
      <c r="A147" s="13"/>
      <c r="B147" s="251"/>
      <c r="C147" s="252"/>
      <c r="D147" s="253" t="s">
        <v>177</v>
      </c>
      <c r="E147" s="254" t="s">
        <v>1</v>
      </c>
      <c r="F147" s="255" t="s">
        <v>199</v>
      </c>
      <c r="G147" s="252"/>
      <c r="H147" s="256">
        <v>14.1</v>
      </c>
      <c r="I147" s="257"/>
      <c r="J147" s="257"/>
      <c r="K147" s="252"/>
      <c r="L147" s="252"/>
      <c r="M147" s="258"/>
      <c r="N147" s="259"/>
      <c r="O147" s="260"/>
      <c r="P147" s="260"/>
      <c r="Q147" s="260"/>
      <c r="R147" s="260"/>
      <c r="S147" s="260"/>
      <c r="T147" s="260"/>
      <c r="U147" s="260"/>
      <c r="V147" s="260"/>
      <c r="W147" s="260"/>
      <c r="X147" s="261"/>
      <c r="Y147" s="13"/>
      <c r="Z147" s="13"/>
      <c r="AA147" s="13"/>
      <c r="AB147" s="13"/>
      <c r="AC147" s="13"/>
      <c r="AD147" s="13"/>
      <c r="AE147" s="13"/>
      <c r="AT147" s="262" t="s">
        <v>177</v>
      </c>
      <c r="AU147" s="262" t="s">
        <v>90</v>
      </c>
      <c r="AV147" s="13" t="s">
        <v>90</v>
      </c>
      <c r="AW147" s="13" t="s">
        <v>5</v>
      </c>
      <c r="AX147" s="13" t="s">
        <v>88</v>
      </c>
      <c r="AY147" s="262" t="s">
        <v>152</v>
      </c>
    </row>
    <row r="148" spans="1:65" s="2" customFormat="1" ht="24.15" customHeight="1">
      <c r="A148" s="39"/>
      <c r="B148" s="40"/>
      <c r="C148" s="232" t="s">
        <v>200</v>
      </c>
      <c r="D148" s="232" t="s">
        <v>154</v>
      </c>
      <c r="E148" s="233" t="s">
        <v>201</v>
      </c>
      <c r="F148" s="234" t="s">
        <v>202</v>
      </c>
      <c r="G148" s="235" t="s">
        <v>190</v>
      </c>
      <c r="H148" s="236">
        <v>2</v>
      </c>
      <c r="I148" s="237"/>
      <c r="J148" s="237"/>
      <c r="K148" s="238">
        <f>ROUND(P148*H148,2)</f>
        <v>0</v>
      </c>
      <c r="L148" s="234" t="s">
        <v>158</v>
      </c>
      <c r="M148" s="45"/>
      <c r="N148" s="239" t="s">
        <v>1</v>
      </c>
      <c r="O148" s="240" t="s">
        <v>43</v>
      </c>
      <c r="P148" s="241">
        <f>I148+J148</f>
        <v>0</v>
      </c>
      <c r="Q148" s="241">
        <f>ROUND(I148*H148,2)</f>
        <v>0</v>
      </c>
      <c r="R148" s="241">
        <f>ROUND(J148*H148,2)</f>
        <v>0</v>
      </c>
      <c r="S148" s="92"/>
      <c r="T148" s="242">
        <f>S148*H148</f>
        <v>0</v>
      </c>
      <c r="U148" s="242">
        <v>0</v>
      </c>
      <c r="V148" s="242">
        <f>U148*H148</f>
        <v>0</v>
      </c>
      <c r="W148" s="242">
        <v>0.192</v>
      </c>
      <c r="X148" s="243">
        <f>W148*H148</f>
        <v>0.384</v>
      </c>
      <c r="Y148" s="39"/>
      <c r="Z148" s="39"/>
      <c r="AA148" s="39"/>
      <c r="AB148" s="39"/>
      <c r="AC148" s="39"/>
      <c r="AD148" s="39"/>
      <c r="AE148" s="39"/>
      <c r="AR148" s="244" t="s">
        <v>159</v>
      </c>
      <c r="AT148" s="244" t="s">
        <v>154</v>
      </c>
      <c r="AU148" s="244" t="s">
        <v>90</v>
      </c>
      <c r="AY148" s="18" t="s">
        <v>152</v>
      </c>
      <c r="BE148" s="245">
        <f>IF(O148="základní",K148,0)</f>
        <v>0</v>
      </c>
      <c r="BF148" s="245">
        <f>IF(O148="snížená",K148,0)</f>
        <v>0</v>
      </c>
      <c r="BG148" s="245">
        <f>IF(O148="zákl. přenesená",K148,0)</f>
        <v>0</v>
      </c>
      <c r="BH148" s="245">
        <f>IF(O148="sníž. přenesená",K148,0)</f>
        <v>0</v>
      </c>
      <c r="BI148" s="245">
        <f>IF(O148="nulová",K148,0)</f>
        <v>0</v>
      </c>
      <c r="BJ148" s="18" t="s">
        <v>88</v>
      </c>
      <c r="BK148" s="245">
        <f>ROUND(P148*H148,2)</f>
        <v>0</v>
      </c>
      <c r="BL148" s="18" t="s">
        <v>159</v>
      </c>
      <c r="BM148" s="244" t="s">
        <v>203</v>
      </c>
    </row>
    <row r="149" spans="1:47" s="2" customFormat="1" ht="12">
      <c r="A149" s="39"/>
      <c r="B149" s="40"/>
      <c r="C149" s="41"/>
      <c r="D149" s="246" t="s">
        <v>161</v>
      </c>
      <c r="E149" s="41"/>
      <c r="F149" s="247" t="s">
        <v>204</v>
      </c>
      <c r="G149" s="41"/>
      <c r="H149" s="41"/>
      <c r="I149" s="248"/>
      <c r="J149" s="248"/>
      <c r="K149" s="41"/>
      <c r="L149" s="41"/>
      <c r="M149" s="45"/>
      <c r="N149" s="249"/>
      <c r="O149" s="250"/>
      <c r="P149" s="92"/>
      <c r="Q149" s="92"/>
      <c r="R149" s="92"/>
      <c r="S149" s="92"/>
      <c r="T149" s="92"/>
      <c r="U149" s="92"/>
      <c r="V149" s="92"/>
      <c r="W149" s="92"/>
      <c r="X149" s="93"/>
      <c r="Y149" s="39"/>
      <c r="Z149" s="39"/>
      <c r="AA149" s="39"/>
      <c r="AB149" s="39"/>
      <c r="AC149" s="39"/>
      <c r="AD149" s="39"/>
      <c r="AE149" s="39"/>
      <c r="AT149" s="18" t="s">
        <v>161</v>
      </c>
      <c r="AU149" s="18" t="s">
        <v>90</v>
      </c>
    </row>
    <row r="150" spans="1:65" s="2" customFormat="1" ht="37.8" customHeight="1">
      <c r="A150" s="39"/>
      <c r="B150" s="40"/>
      <c r="C150" s="232" t="s">
        <v>163</v>
      </c>
      <c r="D150" s="232" t="s">
        <v>154</v>
      </c>
      <c r="E150" s="233" t="s">
        <v>205</v>
      </c>
      <c r="F150" s="234" t="s">
        <v>206</v>
      </c>
      <c r="G150" s="235" t="s">
        <v>167</v>
      </c>
      <c r="H150" s="236">
        <v>415.2</v>
      </c>
      <c r="I150" s="237"/>
      <c r="J150" s="237"/>
      <c r="K150" s="238">
        <f>ROUND(P150*H150,2)</f>
        <v>0</v>
      </c>
      <c r="L150" s="234" t="s">
        <v>158</v>
      </c>
      <c r="M150" s="45"/>
      <c r="N150" s="239" t="s">
        <v>1</v>
      </c>
      <c r="O150" s="240" t="s">
        <v>43</v>
      </c>
      <c r="P150" s="241">
        <f>I150+J150</f>
        <v>0</v>
      </c>
      <c r="Q150" s="241">
        <f>ROUND(I150*H150,2)</f>
        <v>0</v>
      </c>
      <c r="R150" s="241">
        <f>ROUND(J150*H150,2)</f>
        <v>0</v>
      </c>
      <c r="S150" s="92"/>
      <c r="T150" s="242">
        <f>S150*H150</f>
        <v>0</v>
      </c>
      <c r="U150" s="242">
        <v>0</v>
      </c>
      <c r="V150" s="242">
        <f>U150*H150</f>
        <v>0</v>
      </c>
      <c r="W150" s="242">
        <v>0.16</v>
      </c>
      <c r="X150" s="243">
        <f>W150*H150</f>
        <v>66.432</v>
      </c>
      <c r="Y150" s="39"/>
      <c r="Z150" s="39"/>
      <c r="AA150" s="39"/>
      <c r="AB150" s="39"/>
      <c r="AC150" s="39"/>
      <c r="AD150" s="39"/>
      <c r="AE150" s="39"/>
      <c r="AR150" s="244" t="s">
        <v>159</v>
      </c>
      <c r="AT150" s="244" t="s">
        <v>154</v>
      </c>
      <c r="AU150" s="244" t="s">
        <v>90</v>
      </c>
      <c r="AY150" s="18" t="s">
        <v>152</v>
      </c>
      <c r="BE150" s="245">
        <f>IF(O150="základní",K150,0)</f>
        <v>0</v>
      </c>
      <c r="BF150" s="245">
        <f>IF(O150="snížená",K150,0)</f>
        <v>0</v>
      </c>
      <c r="BG150" s="245">
        <f>IF(O150="zákl. přenesená",K150,0)</f>
        <v>0</v>
      </c>
      <c r="BH150" s="245">
        <f>IF(O150="sníž. přenesená",K150,0)</f>
        <v>0</v>
      </c>
      <c r="BI150" s="245">
        <f>IF(O150="nulová",K150,0)</f>
        <v>0</v>
      </c>
      <c r="BJ150" s="18" t="s">
        <v>88</v>
      </c>
      <c r="BK150" s="245">
        <f>ROUND(P150*H150,2)</f>
        <v>0</v>
      </c>
      <c r="BL150" s="18" t="s">
        <v>159</v>
      </c>
      <c r="BM150" s="244" t="s">
        <v>207</v>
      </c>
    </row>
    <row r="151" spans="1:47" s="2" customFormat="1" ht="12">
      <c r="A151" s="39"/>
      <c r="B151" s="40"/>
      <c r="C151" s="41"/>
      <c r="D151" s="246" t="s">
        <v>161</v>
      </c>
      <c r="E151" s="41"/>
      <c r="F151" s="247" t="s">
        <v>208</v>
      </c>
      <c r="G151" s="41"/>
      <c r="H151" s="41"/>
      <c r="I151" s="248"/>
      <c r="J151" s="248"/>
      <c r="K151" s="41"/>
      <c r="L151" s="41"/>
      <c r="M151" s="45"/>
      <c r="N151" s="249"/>
      <c r="O151" s="250"/>
      <c r="P151" s="92"/>
      <c r="Q151" s="92"/>
      <c r="R151" s="92"/>
      <c r="S151" s="92"/>
      <c r="T151" s="92"/>
      <c r="U151" s="92"/>
      <c r="V151" s="92"/>
      <c r="W151" s="92"/>
      <c r="X151" s="93"/>
      <c r="Y151" s="39"/>
      <c r="Z151" s="39"/>
      <c r="AA151" s="39"/>
      <c r="AB151" s="39"/>
      <c r="AC151" s="39"/>
      <c r="AD151" s="39"/>
      <c r="AE151" s="39"/>
      <c r="AT151" s="18" t="s">
        <v>161</v>
      </c>
      <c r="AU151" s="18" t="s">
        <v>90</v>
      </c>
    </row>
    <row r="152" spans="1:63" s="12" customFormat="1" ht="22.8" customHeight="1">
      <c r="A152" s="12"/>
      <c r="B152" s="215"/>
      <c r="C152" s="216"/>
      <c r="D152" s="217" t="s">
        <v>79</v>
      </c>
      <c r="E152" s="230" t="s">
        <v>209</v>
      </c>
      <c r="F152" s="230" t="s">
        <v>210</v>
      </c>
      <c r="G152" s="216"/>
      <c r="H152" s="216"/>
      <c r="I152" s="219"/>
      <c r="J152" s="219"/>
      <c r="K152" s="231">
        <f>BK152</f>
        <v>0</v>
      </c>
      <c r="L152" s="216"/>
      <c r="M152" s="221"/>
      <c r="N152" s="222"/>
      <c r="O152" s="223"/>
      <c r="P152" s="223"/>
      <c r="Q152" s="224">
        <f>SUM(Q153:Q167)</f>
        <v>0</v>
      </c>
      <c r="R152" s="224">
        <f>SUM(R153:R167)</f>
        <v>0</v>
      </c>
      <c r="S152" s="223"/>
      <c r="T152" s="225">
        <f>SUM(T153:T167)</f>
        <v>0</v>
      </c>
      <c r="U152" s="223"/>
      <c r="V152" s="225">
        <f>SUM(V153:V167)</f>
        <v>0.0057075</v>
      </c>
      <c r="W152" s="223"/>
      <c r="X152" s="226">
        <f>SUM(X153:X167)</f>
        <v>0</v>
      </c>
      <c r="Y152" s="12"/>
      <c r="Z152" s="12"/>
      <c r="AA152" s="12"/>
      <c r="AB152" s="12"/>
      <c r="AC152" s="12"/>
      <c r="AD152" s="12"/>
      <c r="AE152" s="12"/>
      <c r="AR152" s="227" t="s">
        <v>88</v>
      </c>
      <c r="AT152" s="228" t="s">
        <v>79</v>
      </c>
      <c r="AU152" s="228" t="s">
        <v>88</v>
      </c>
      <c r="AY152" s="227" t="s">
        <v>152</v>
      </c>
      <c r="BK152" s="229">
        <f>SUM(BK153:BK167)</f>
        <v>0</v>
      </c>
    </row>
    <row r="153" spans="1:65" s="2" customFormat="1" ht="24.15" customHeight="1">
      <c r="A153" s="39"/>
      <c r="B153" s="40"/>
      <c r="C153" s="232" t="s">
        <v>170</v>
      </c>
      <c r="D153" s="232" t="s">
        <v>154</v>
      </c>
      <c r="E153" s="233" t="s">
        <v>211</v>
      </c>
      <c r="F153" s="234" t="s">
        <v>212</v>
      </c>
      <c r="G153" s="235" t="s">
        <v>213</v>
      </c>
      <c r="H153" s="236">
        <v>126.363</v>
      </c>
      <c r="I153" s="237"/>
      <c r="J153" s="237"/>
      <c r="K153" s="238">
        <f>ROUND(P153*H153,2)</f>
        <v>0</v>
      </c>
      <c r="L153" s="234" t="s">
        <v>158</v>
      </c>
      <c r="M153" s="45"/>
      <c r="N153" s="239" t="s">
        <v>1</v>
      </c>
      <c r="O153" s="240" t="s">
        <v>43</v>
      </c>
      <c r="P153" s="241">
        <f>I153+J153</f>
        <v>0</v>
      </c>
      <c r="Q153" s="241">
        <f>ROUND(I153*H153,2)</f>
        <v>0</v>
      </c>
      <c r="R153" s="241">
        <f>ROUND(J153*H153,2)</f>
        <v>0</v>
      </c>
      <c r="S153" s="92"/>
      <c r="T153" s="242">
        <f>S153*H153</f>
        <v>0</v>
      </c>
      <c r="U153" s="242">
        <v>0</v>
      </c>
      <c r="V153" s="242">
        <f>U153*H153</f>
        <v>0</v>
      </c>
      <c r="W153" s="242">
        <v>0</v>
      </c>
      <c r="X153" s="243">
        <f>W153*H153</f>
        <v>0</v>
      </c>
      <c r="Y153" s="39"/>
      <c r="Z153" s="39"/>
      <c r="AA153" s="39"/>
      <c r="AB153" s="39"/>
      <c r="AC153" s="39"/>
      <c r="AD153" s="39"/>
      <c r="AE153" s="39"/>
      <c r="AR153" s="244" t="s">
        <v>159</v>
      </c>
      <c r="AT153" s="244" t="s">
        <v>154</v>
      </c>
      <c r="AU153" s="244" t="s">
        <v>90</v>
      </c>
      <c r="AY153" s="18" t="s">
        <v>152</v>
      </c>
      <c r="BE153" s="245">
        <f>IF(O153="základní",K153,0)</f>
        <v>0</v>
      </c>
      <c r="BF153" s="245">
        <f>IF(O153="snížená",K153,0)</f>
        <v>0</v>
      </c>
      <c r="BG153" s="245">
        <f>IF(O153="zákl. přenesená",K153,0)</f>
        <v>0</v>
      </c>
      <c r="BH153" s="245">
        <f>IF(O153="sníž. přenesená",K153,0)</f>
        <v>0</v>
      </c>
      <c r="BI153" s="245">
        <f>IF(O153="nulová",K153,0)</f>
        <v>0</v>
      </c>
      <c r="BJ153" s="18" t="s">
        <v>88</v>
      </c>
      <c r="BK153" s="245">
        <f>ROUND(P153*H153,2)</f>
        <v>0</v>
      </c>
      <c r="BL153" s="18" t="s">
        <v>159</v>
      </c>
      <c r="BM153" s="244" t="s">
        <v>214</v>
      </c>
    </row>
    <row r="154" spans="1:47" s="2" customFormat="1" ht="12">
      <c r="A154" s="39"/>
      <c r="B154" s="40"/>
      <c r="C154" s="41"/>
      <c r="D154" s="246" t="s">
        <v>161</v>
      </c>
      <c r="E154" s="41"/>
      <c r="F154" s="247" t="s">
        <v>215</v>
      </c>
      <c r="G154" s="41"/>
      <c r="H154" s="41"/>
      <c r="I154" s="248"/>
      <c r="J154" s="248"/>
      <c r="K154" s="41"/>
      <c r="L154" s="41"/>
      <c r="M154" s="45"/>
      <c r="N154" s="249"/>
      <c r="O154" s="250"/>
      <c r="P154" s="92"/>
      <c r="Q154" s="92"/>
      <c r="R154" s="92"/>
      <c r="S154" s="92"/>
      <c r="T154" s="92"/>
      <c r="U154" s="92"/>
      <c r="V154" s="92"/>
      <c r="W154" s="92"/>
      <c r="X154" s="93"/>
      <c r="Y154" s="39"/>
      <c r="Z154" s="39"/>
      <c r="AA154" s="39"/>
      <c r="AB154" s="39"/>
      <c r="AC154" s="39"/>
      <c r="AD154" s="39"/>
      <c r="AE154" s="39"/>
      <c r="AT154" s="18" t="s">
        <v>161</v>
      </c>
      <c r="AU154" s="18" t="s">
        <v>90</v>
      </c>
    </row>
    <row r="155" spans="1:65" s="2" customFormat="1" ht="33" customHeight="1">
      <c r="A155" s="39"/>
      <c r="B155" s="40"/>
      <c r="C155" s="232" t="s">
        <v>216</v>
      </c>
      <c r="D155" s="232" t="s">
        <v>154</v>
      </c>
      <c r="E155" s="233" t="s">
        <v>217</v>
      </c>
      <c r="F155" s="234" t="s">
        <v>218</v>
      </c>
      <c r="G155" s="235" t="s">
        <v>213</v>
      </c>
      <c r="H155" s="236">
        <v>0.761</v>
      </c>
      <c r="I155" s="237"/>
      <c r="J155" s="237"/>
      <c r="K155" s="238">
        <f>ROUND(P155*H155,2)</f>
        <v>0</v>
      </c>
      <c r="L155" s="234" t="s">
        <v>158</v>
      </c>
      <c r="M155" s="45"/>
      <c r="N155" s="239" t="s">
        <v>1</v>
      </c>
      <c r="O155" s="240" t="s">
        <v>43</v>
      </c>
      <c r="P155" s="241">
        <f>I155+J155</f>
        <v>0</v>
      </c>
      <c r="Q155" s="241">
        <f>ROUND(I155*H155,2)</f>
        <v>0</v>
      </c>
      <c r="R155" s="241">
        <f>ROUND(J155*H155,2)</f>
        <v>0</v>
      </c>
      <c r="S155" s="92"/>
      <c r="T155" s="242">
        <f>S155*H155</f>
        <v>0</v>
      </c>
      <c r="U155" s="242">
        <v>0.0075</v>
      </c>
      <c r="V155" s="242">
        <f>U155*H155</f>
        <v>0.0057075</v>
      </c>
      <c r="W155" s="242">
        <v>0</v>
      </c>
      <c r="X155" s="243">
        <f>W155*H155</f>
        <v>0</v>
      </c>
      <c r="Y155" s="39"/>
      <c r="Z155" s="39"/>
      <c r="AA155" s="39"/>
      <c r="AB155" s="39"/>
      <c r="AC155" s="39"/>
      <c r="AD155" s="39"/>
      <c r="AE155" s="39"/>
      <c r="AR155" s="244" t="s">
        <v>159</v>
      </c>
      <c r="AT155" s="244" t="s">
        <v>154</v>
      </c>
      <c r="AU155" s="244" t="s">
        <v>90</v>
      </c>
      <c r="AY155" s="18" t="s">
        <v>152</v>
      </c>
      <c r="BE155" s="245">
        <f>IF(O155="základní",K155,0)</f>
        <v>0</v>
      </c>
      <c r="BF155" s="245">
        <f>IF(O155="snížená",K155,0)</f>
        <v>0</v>
      </c>
      <c r="BG155" s="245">
        <f>IF(O155="zákl. přenesená",K155,0)</f>
        <v>0</v>
      </c>
      <c r="BH155" s="245">
        <f>IF(O155="sníž. přenesená",K155,0)</f>
        <v>0</v>
      </c>
      <c r="BI155" s="245">
        <f>IF(O155="nulová",K155,0)</f>
        <v>0</v>
      </c>
      <c r="BJ155" s="18" t="s">
        <v>88</v>
      </c>
      <c r="BK155" s="245">
        <f>ROUND(P155*H155,2)</f>
        <v>0</v>
      </c>
      <c r="BL155" s="18" t="s">
        <v>159</v>
      </c>
      <c r="BM155" s="244" t="s">
        <v>219</v>
      </c>
    </row>
    <row r="156" spans="1:47" s="2" customFormat="1" ht="12">
      <c r="A156" s="39"/>
      <c r="B156" s="40"/>
      <c r="C156" s="41"/>
      <c r="D156" s="246" t="s">
        <v>161</v>
      </c>
      <c r="E156" s="41"/>
      <c r="F156" s="247" t="s">
        <v>220</v>
      </c>
      <c r="G156" s="41"/>
      <c r="H156" s="41"/>
      <c r="I156" s="248"/>
      <c r="J156" s="248"/>
      <c r="K156" s="41"/>
      <c r="L156" s="41"/>
      <c r="M156" s="45"/>
      <c r="N156" s="249"/>
      <c r="O156" s="250"/>
      <c r="P156" s="92"/>
      <c r="Q156" s="92"/>
      <c r="R156" s="92"/>
      <c r="S156" s="92"/>
      <c r="T156" s="92"/>
      <c r="U156" s="92"/>
      <c r="V156" s="92"/>
      <c r="W156" s="92"/>
      <c r="X156" s="93"/>
      <c r="Y156" s="39"/>
      <c r="Z156" s="39"/>
      <c r="AA156" s="39"/>
      <c r="AB156" s="39"/>
      <c r="AC156" s="39"/>
      <c r="AD156" s="39"/>
      <c r="AE156" s="39"/>
      <c r="AT156" s="18" t="s">
        <v>161</v>
      </c>
      <c r="AU156" s="18" t="s">
        <v>90</v>
      </c>
    </row>
    <row r="157" spans="1:51" s="13" customFormat="1" ht="12">
      <c r="A157" s="13"/>
      <c r="B157" s="251"/>
      <c r="C157" s="252"/>
      <c r="D157" s="253" t="s">
        <v>177</v>
      </c>
      <c r="E157" s="254" t="s">
        <v>1</v>
      </c>
      <c r="F157" s="255" t="s">
        <v>221</v>
      </c>
      <c r="G157" s="252"/>
      <c r="H157" s="256">
        <v>0.761</v>
      </c>
      <c r="I157" s="257"/>
      <c r="J157" s="257"/>
      <c r="K157" s="252"/>
      <c r="L157" s="252"/>
      <c r="M157" s="258"/>
      <c r="N157" s="259"/>
      <c r="O157" s="260"/>
      <c r="P157" s="260"/>
      <c r="Q157" s="260"/>
      <c r="R157" s="260"/>
      <c r="S157" s="260"/>
      <c r="T157" s="260"/>
      <c r="U157" s="260"/>
      <c r="V157" s="260"/>
      <c r="W157" s="260"/>
      <c r="X157" s="261"/>
      <c r="Y157" s="13"/>
      <c r="Z157" s="13"/>
      <c r="AA157" s="13"/>
      <c r="AB157" s="13"/>
      <c r="AC157" s="13"/>
      <c r="AD157" s="13"/>
      <c r="AE157" s="13"/>
      <c r="AT157" s="262" t="s">
        <v>177</v>
      </c>
      <c r="AU157" s="262" t="s">
        <v>90</v>
      </c>
      <c r="AV157" s="13" t="s">
        <v>90</v>
      </c>
      <c r="AW157" s="13" t="s">
        <v>5</v>
      </c>
      <c r="AX157" s="13" t="s">
        <v>88</v>
      </c>
      <c r="AY157" s="262" t="s">
        <v>152</v>
      </c>
    </row>
    <row r="158" spans="1:65" s="2" customFormat="1" ht="33" customHeight="1">
      <c r="A158" s="39"/>
      <c r="B158" s="40"/>
      <c r="C158" s="232" t="s">
        <v>222</v>
      </c>
      <c r="D158" s="232" t="s">
        <v>154</v>
      </c>
      <c r="E158" s="233" t="s">
        <v>223</v>
      </c>
      <c r="F158" s="234" t="s">
        <v>224</v>
      </c>
      <c r="G158" s="235" t="s">
        <v>213</v>
      </c>
      <c r="H158" s="236">
        <v>126.363</v>
      </c>
      <c r="I158" s="237"/>
      <c r="J158" s="237"/>
      <c r="K158" s="238">
        <f>ROUND(P158*H158,2)</f>
        <v>0</v>
      </c>
      <c r="L158" s="234" t="s">
        <v>158</v>
      </c>
      <c r="M158" s="45"/>
      <c r="N158" s="239" t="s">
        <v>1</v>
      </c>
      <c r="O158" s="240" t="s">
        <v>43</v>
      </c>
      <c r="P158" s="241">
        <f>I158+J158</f>
        <v>0</v>
      </c>
      <c r="Q158" s="241">
        <f>ROUND(I158*H158,2)</f>
        <v>0</v>
      </c>
      <c r="R158" s="241">
        <f>ROUND(J158*H158,2)</f>
        <v>0</v>
      </c>
      <c r="S158" s="92"/>
      <c r="T158" s="242">
        <f>S158*H158</f>
        <v>0</v>
      </c>
      <c r="U158" s="242">
        <v>0</v>
      </c>
      <c r="V158" s="242">
        <f>U158*H158</f>
        <v>0</v>
      </c>
      <c r="W158" s="242">
        <v>0</v>
      </c>
      <c r="X158" s="243">
        <f>W158*H158</f>
        <v>0</v>
      </c>
      <c r="Y158" s="39"/>
      <c r="Z158" s="39"/>
      <c r="AA158" s="39"/>
      <c r="AB158" s="39"/>
      <c r="AC158" s="39"/>
      <c r="AD158" s="39"/>
      <c r="AE158" s="39"/>
      <c r="AR158" s="244" t="s">
        <v>159</v>
      </c>
      <c r="AT158" s="244" t="s">
        <v>154</v>
      </c>
      <c r="AU158" s="244" t="s">
        <v>90</v>
      </c>
      <c r="AY158" s="18" t="s">
        <v>152</v>
      </c>
      <c r="BE158" s="245">
        <f>IF(O158="základní",K158,0)</f>
        <v>0</v>
      </c>
      <c r="BF158" s="245">
        <f>IF(O158="snížená",K158,0)</f>
        <v>0</v>
      </c>
      <c r="BG158" s="245">
        <f>IF(O158="zákl. přenesená",K158,0)</f>
        <v>0</v>
      </c>
      <c r="BH158" s="245">
        <f>IF(O158="sníž. přenesená",K158,0)</f>
        <v>0</v>
      </c>
      <c r="BI158" s="245">
        <f>IF(O158="nulová",K158,0)</f>
        <v>0</v>
      </c>
      <c r="BJ158" s="18" t="s">
        <v>88</v>
      </c>
      <c r="BK158" s="245">
        <f>ROUND(P158*H158,2)</f>
        <v>0</v>
      </c>
      <c r="BL158" s="18" t="s">
        <v>159</v>
      </c>
      <c r="BM158" s="244" t="s">
        <v>225</v>
      </c>
    </row>
    <row r="159" spans="1:47" s="2" customFormat="1" ht="12">
      <c r="A159" s="39"/>
      <c r="B159" s="40"/>
      <c r="C159" s="41"/>
      <c r="D159" s="246" t="s">
        <v>161</v>
      </c>
      <c r="E159" s="41"/>
      <c r="F159" s="247" t="s">
        <v>226</v>
      </c>
      <c r="G159" s="41"/>
      <c r="H159" s="41"/>
      <c r="I159" s="248"/>
      <c r="J159" s="248"/>
      <c r="K159" s="41"/>
      <c r="L159" s="41"/>
      <c r="M159" s="45"/>
      <c r="N159" s="249"/>
      <c r="O159" s="250"/>
      <c r="P159" s="92"/>
      <c r="Q159" s="92"/>
      <c r="R159" s="92"/>
      <c r="S159" s="92"/>
      <c r="T159" s="92"/>
      <c r="U159" s="92"/>
      <c r="V159" s="92"/>
      <c r="W159" s="92"/>
      <c r="X159" s="93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90</v>
      </c>
    </row>
    <row r="160" spans="1:65" s="2" customFormat="1" ht="24.15" customHeight="1">
      <c r="A160" s="39"/>
      <c r="B160" s="40"/>
      <c r="C160" s="232" t="s">
        <v>227</v>
      </c>
      <c r="D160" s="232" t="s">
        <v>154</v>
      </c>
      <c r="E160" s="233" t="s">
        <v>228</v>
      </c>
      <c r="F160" s="234" t="s">
        <v>229</v>
      </c>
      <c r="G160" s="235" t="s">
        <v>213</v>
      </c>
      <c r="H160" s="236">
        <v>1769.082</v>
      </c>
      <c r="I160" s="237"/>
      <c r="J160" s="237"/>
      <c r="K160" s="238">
        <f>ROUND(P160*H160,2)</f>
        <v>0</v>
      </c>
      <c r="L160" s="234" t="s">
        <v>158</v>
      </c>
      <c r="M160" s="45"/>
      <c r="N160" s="239" t="s">
        <v>1</v>
      </c>
      <c r="O160" s="240" t="s">
        <v>43</v>
      </c>
      <c r="P160" s="241">
        <f>I160+J160</f>
        <v>0</v>
      </c>
      <c r="Q160" s="241">
        <f>ROUND(I160*H160,2)</f>
        <v>0</v>
      </c>
      <c r="R160" s="241">
        <f>ROUND(J160*H160,2)</f>
        <v>0</v>
      </c>
      <c r="S160" s="92"/>
      <c r="T160" s="242">
        <f>S160*H160</f>
        <v>0</v>
      </c>
      <c r="U160" s="242">
        <v>0</v>
      </c>
      <c r="V160" s="242">
        <f>U160*H160</f>
        <v>0</v>
      </c>
      <c r="W160" s="242">
        <v>0</v>
      </c>
      <c r="X160" s="243">
        <f>W160*H160</f>
        <v>0</v>
      </c>
      <c r="Y160" s="39"/>
      <c r="Z160" s="39"/>
      <c r="AA160" s="39"/>
      <c r="AB160" s="39"/>
      <c r="AC160" s="39"/>
      <c r="AD160" s="39"/>
      <c r="AE160" s="39"/>
      <c r="AR160" s="244" t="s">
        <v>159</v>
      </c>
      <c r="AT160" s="244" t="s">
        <v>154</v>
      </c>
      <c r="AU160" s="244" t="s">
        <v>90</v>
      </c>
      <c r="AY160" s="18" t="s">
        <v>152</v>
      </c>
      <c r="BE160" s="245">
        <f>IF(O160="základní",K160,0)</f>
        <v>0</v>
      </c>
      <c r="BF160" s="245">
        <f>IF(O160="snížená",K160,0)</f>
        <v>0</v>
      </c>
      <c r="BG160" s="245">
        <f>IF(O160="zákl. přenesená",K160,0)</f>
        <v>0</v>
      </c>
      <c r="BH160" s="245">
        <f>IF(O160="sníž. přenesená",K160,0)</f>
        <v>0</v>
      </c>
      <c r="BI160" s="245">
        <f>IF(O160="nulová",K160,0)</f>
        <v>0</v>
      </c>
      <c r="BJ160" s="18" t="s">
        <v>88</v>
      </c>
      <c r="BK160" s="245">
        <f>ROUND(P160*H160,2)</f>
        <v>0</v>
      </c>
      <c r="BL160" s="18" t="s">
        <v>159</v>
      </c>
      <c r="BM160" s="244" t="s">
        <v>230</v>
      </c>
    </row>
    <row r="161" spans="1:47" s="2" customFormat="1" ht="12">
      <c r="A161" s="39"/>
      <c r="B161" s="40"/>
      <c r="C161" s="41"/>
      <c r="D161" s="246" t="s">
        <v>161</v>
      </c>
      <c r="E161" s="41"/>
      <c r="F161" s="247" t="s">
        <v>231</v>
      </c>
      <c r="G161" s="41"/>
      <c r="H161" s="41"/>
      <c r="I161" s="248"/>
      <c r="J161" s="248"/>
      <c r="K161" s="41"/>
      <c r="L161" s="41"/>
      <c r="M161" s="45"/>
      <c r="N161" s="249"/>
      <c r="O161" s="250"/>
      <c r="P161" s="92"/>
      <c r="Q161" s="92"/>
      <c r="R161" s="92"/>
      <c r="S161" s="92"/>
      <c r="T161" s="92"/>
      <c r="U161" s="92"/>
      <c r="V161" s="92"/>
      <c r="W161" s="92"/>
      <c r="X161" s="93"/>
      <c r="Y161" s="39"/>
      <c r="Z161" s="39"/>
      <c r="AA161" s="39"/>
      <c r="AB161" s="39"/>
      <c r="AC161" s="39"/>
      <c r="AD161" s="39"/>
      <c r="AE161" s="39"/>
      <c r="AT161" s="18" t="s">
        <v>161</v>
      </c>
      <c r="AU161" s="18" t="s">
        <v>90</v>
      </c>
    </row>
    <row r="162" spans="1:51" s="13" customFormat="1" ht="12">
      <c r="A162" s="13"/>
      <c r="B162" s="251"/>
      <c r="C162" s="252"/>
      <c r="D162" s="253" t="s">
        <v>177</v>
      </c>
      <c r="E162" s="252"/>
      <c r="F162" s="255" t="s">
        <v>232</v>
      </c>
      <c r="G162" s="252"/>
      <c r="H162" s="256">
        <v>1769.082</v>
      </c>
      <c r="I162" s="257"/>
      <c r="J162" s="257"/>
      <c r="K162" s="252"/>
      <c r="L162" s="252"/>
      <c r="M162" s="258"/>
      <c r="N162" s="259"/>
      <c r="O162" s="260"/>
      <c r="P162" s="260"/>
      <c r="Q162" s="260"/>
      <c r="R162" s="260"/>
      <c r="S162" s="260"/>
      <c r="T162" s="260"/>
      <c r="U162" s="260"/>
      <c r="V162" s="260"/>
      <c r="W162" s="260"/>
      <c r="X162" s="261"/>
      <c r="Y162" s="13"/>
      <c r="Z162" s="13"/>
      <c r="AA162" s="13"/>
      <c r="AB162" s="13"/>
      <c r="AC162" s="13"/>
      <c r="AD162" s="13"/>
      <c r="AE162" s="13"/>
      <c r="AT162" s="262" t="s">
        <v>177</v>
      </c>
      <c r="AU162" s="262" t="s">
        <v>90</v>
      </c>
      <c r="AV162" s="13" t="s">
        <v>90</v>
      </c>
      <c r="AW162" s="13" t="s">
        <v>4</v>
      </c>
      <c r="AX162" s="13" t="s">
        <v>88</v>
      </c>
      <c r="AY162" s="262" t="s">
        <v>152</v>
      </c>
    </row>
    <row r="163" spans="1:65" s="2" customFormat="1" ht="49.05" customHeight="1">
      <c r="A163" s="39"/>
      <c r="B163" s="40"/>
      <c r="C163" s="232" t="s">
        <v>233</v>
      </c>
      <c r="D163" s="232" t="s">
        <v>154</v>
      </c>
      <c r="E163" s="233" t="s">
        <v>234</v>
      </c>
      <c r="F163" s="234" t="s">
        <v>235</v>
      </c>
      <c r="G163" s="235" t="s">
        <v>213</v>
      </c>
      <c r="H163" s="236">
        <v>0.761</v>
      </c>
      <c r="I163" s="237"/>
      <c r="J163" s="237"/>
      <c r="K163" s="238">
        <f>ROUND(P163*H163,2)</f>
        <v>0</v>
      </c>
      <c r="L163" s="234" t="s">
        <v>158</v>
      </c>
      <c r="M163" s="45"/>
      <c r="N163" s="239" t="s">
        <v>1</v>
      </c>
      <c r="O163" s="240" t="s">
        <v>43</v>
      </c>
      <c r="P163" s="241">
        <f>I163+J163</f>
        <v>0</v>
      </c>
      <c r="Q163" s="241">
        <f>ROUND(I163*H163,2)</f>
        <v>0</v>
      </c>
      <c r="R163" s="241">
        <f>ROUND(J163*H163,2)</f>
        <v>0</v>
      </c>
      <c r="S163" s="92"/>
      <c r="T163" s="242">
        <f>S163*H163</f>
        <v>0</v>
      </c>
      <c r="U163" s="242">
        <v>0</v>
      </c>
      <c r="V163" s="242">
        <f>U163*H163</f>
        <v>0</v>
      </c>
      <c r="W163" s="242">
        <v>0</v>
      </c>
      <c r="X163" s="243">
        <f>W163*H163</f>
        <v>0</v>
      </c>
      <c r="Y163" s="39"/>
      <c r="Z163" s="39"/>
      <c r="AA163" s="39"/>
      <c r="AB163" s="39"/>
      <c r="AC163" s="39"/>
      <c r="AD163" s="39"/>
      <c r="AE163" s="39"/>
      <c r="AR163" s="244" t="s">
        <v>159</v>
      </c>
      <c r="AT163" s="244" t="s">
        <v>154</v>
      </c>
      <c r="AU163" s="244" t="s">
        <v>90</v>
      </c>
      <c r="AY163" s="18" t="s">
        <v>152</v>
      </c>
      <c r="BE163" s="245">
        <f>IF(O163="základní",K163,0)</f>
        <v>0</v>
      </c>
      <c r="BF163" s="245">
        <f>IF(O163="snížená",K163,0)</f>
        <v>0</v>
      </c>
      <c r="BG163" s="245">
        <f>IF(O163="zákl. přenesená",K163,0)</f>
        <v>0</v>
      </c>
      <c r="BH163" s="245">
        <f>IF(O163="sníž. přenesená",K163,0)</f>
        <v>0</v>
      </c>
      <c r="BI163" s="245">
        <f>IF(O163="nulová",K163,0)</f>
        <v>0</v>
      </c>
      <c r="BJ163" s="18" t="s">
        <v>88</v>
      </c>
      <c r="BK163" s="245">
        <f>ROUND(P163*H163,2)</f>
        <v>0</v>
      </c>
      <c r="BL163" s="18" t="s">
        <v>159</v>
      </c>
      <c r="BM163" s="244" t="s">
        <v>236</v>
      </c>
    </row>
    <row r="164" spans="1:47" s="2" customFormat="1" ht="12">
      <c r="A164" s="39"/>
      <c r="B164" s="40"/>
      <c r="C164" s="41"/>
      <c r="D164" s="246" t="s">
        <v>161</v>
      </c>
      <c r="E164" s="41"/>
      <c r="F164" s="247" t="s">
        <v>237</v>
      </c>
      <c r="G164" s="41"/>
      <c r="H164" s="41"/>
      <c r="I164" s="248"/>
      <c r="J164" s="248"/>
      <c r="K164" s="41"/>
      <c r="L164" s="41"/>
      <c r="M164" s="45"/>
      <c r="N164" s="249"/>
      <c r="O164" s="250"/>
      <c r="P164" s="92"/>
      <c r="Q164" s="92"/>
      <c r="R164" s="92"/>
      <c r="S164" s="92"/>
      <c r="T164" s="92"/>
      <c r="U164" s="92"/>
      <c r="V164" s="92"/>
      <c r="W164" s="92"/>
      <c r="X164" s="93"/>
      <c r="Y164" s="39"/>
      <c r="Z164" s="39"/>
      <c r="AA164" s="39"/>
      <c r="AB164" s="39"/>
      <c r="AC164" s="39"/>
      <c r="AD164" s="39"/>
      <c r="AE164" s="39"/>
      <c r="AT164" s="18" t="s">
        <v>161</v>
      </c>
      <c r="AU164" s="18" t="s">
        <v>90</v>
      </c>
    </row>
    <row r="165" spans="1:51" s="13" customFormat="1" ht="12">
      <c r="A165" s="13"/>
      <c r="B165" s="251"/>
      <c r="C165" s="252"/>
      <c r="D165" s="253" t="s">
        <v>177</v>
      </c>
      <c r="E165" s="254" t="s">
        <v>1</v>
      </c>
      <c r="F165" s="255" t="s">
        <v>221</v>
      </c>
      <c r="G165" s="252"/>
      <c r="H165" s="256">
        <v>0.761</v>
      </c>
      <c r="I165" s="257"/>
      <c r="J165" s="257"/>
      <c r="K165" s="252"/>
      <c r="L165" s="252"/>
      <c r="M165" s="258"/>
      <c r="N165" s="259"/>
      <c r="O165" s="260"/>
      <c r="P165" s="260"/>
      <c r="Q165" s="260"/>
      <c r="R165" s="260"/>
      <c r="S165" s="260"/>
      <c r="T165" s="260"/>
      <c r="U165" s="260"/>
      <c r="V165" s="260"/>
      <c r="W165" s="260"/>
      <c r="X165" s="261"/>
      <c r="Y165" s="13"/>
      <c r="Z165" s="13"/>
      <c r="AA165" s="13"/>
      <c r="AB165" s="13"/>
      <c r="AC165" s="13"/>
      <c r="AD165" s="13"/>
      <c r="AE165" s="13"/>
      <c r="AT165" s="262" t="s">
        <v>177</v>
      </c>
      <c r="AU165" s="262" t="s">
        <v>90</v>
      </c>
      <c r="AV165" s="13" t="s">
        <v>90</v>
      </c>
      <c r="AW165" s="13" t="s">
        <v>5</v>
      </c>
      <c r="AX165" s="13" t="s">
        <v>88</v>
      </c>
      <c r="AY165" s="262" t="s">
        <v>152</v>
      </c>
    </row>
    <row r="166" spans="1:65" s="2" customFormat="1" ht="49.05" customHeight="1">
      <c r="A166" s="39"/>
      <c r="B166" s="40"/>
      <c r="C166" s="232" t="s">
        <v>238</v>
      </c>
      <c r="D166" s="232" t="s">
        <v>154</v>
      </c>
      <c r="E166" s="233" t="s">
        <v>239</v>
      </c>
      <c r="F166" s="234" t="s">
        <v>240</v>
      </c>
      <c r="G166" s="235" t="s">
        <v>213</v>
      </c>
      <c r="H166" s="236">
        <v>124.841</v>
      </c>
      <c r="I166" s="237"/>
      <c r="J166" s="237"/>
      <c r="K166" s="238">
        <f>ROUND(P166*H166,2)</f>
        <v>0</v>
      </c>
      <c r="L166" s="234" t="s">
        <v>158</v>
      </c>
      <c r="M166" s="45"/>
      <c r="N166" s="239" t="s">
        <v>1</v>
      </c>
      <c r="O166" s="240" t="s">
        <v>43</v>
      </c>
      <c r="P166" s="241">
        <f>I166+J166</f>
        <v>0</v>
      </c>
      <c r="Q166" s="241">
        <f>ROUND(I166*H166,2)</f>
        <v>0</v>
      </c>
      <c r="R166" s="241">
        <f>ROUND(J166*H166,2)</f>
        <v>0</v>
      </c>
      <c r="S166" s="92"/>
      <c r="T166" s="242">
        <f>S166*H166</f>
        <v>0</v>
      </c>
      <c r="U166" s="242">
        <v>0</v>
      </c>
      <c r="V166" s="242">
        <f>U166*H166</f>
        <v>0</v>
      </c>
      <c r="W166" s="242">
        <v>0</v>
      </c>
      <c r="X166" s="243">
        <f>W166*H166</f>
        <v>0</v>
      </c>
      <c r="Y166" s="39"/>
      <c r="Z166" s="39"/>
      <c r="AA166" s="39"/>
      <c r="AB166" s="39"/>
      <c r="AC166" s="39"/>
      <c r="AD166" s="39"/>
      <c r="AE166" s="39"/>
      <c r="AR166" s="244" t="s">
        <v>159</v>
      </c>
      <c r="AT166" s="244" t="s">
        <v>154</v>
      </c>
      <c r="AU166" s="244" t="s">
        <v>90</v>
      </c>
      <c r="AY166" s="18" t="s">
        <v>152</v>
      </c>
      <c r="BE166" s="245">
        <f>IF(O166="základní",K166,0)</f>
        <v>0</v>
      </c>
      <c r="BF166" s="245">
        <f>IF(O166="snížená",K166,0)</f>
        <v>0</v>
      </c>
      <c r="BG166" s="245">
        <f>IF(O166="zákl. přenesená",K166,0)</f>
        <v>0</v>
      </c>
      <c r="BH166" s="245">
        <f>IF(O166="sníž. přenesená",K166,0)</f>
        <v>0</v>
      </c>
      <c r="BI166" s="245">
        <f>IF(O166="nulová",K166,0)</f>
        <v>0</v>
      </c>
      <c r="BJ166" s="18" t="s">
        <v>88</v>
      </c>
      <c r="BK166" s="245">
        <f>ROUND(P166*H166,2)</f>
        <v>0</v>
      </c>
      <c r="BL166" s="18" t="s">
        <v>159</v>
      </c>
      <c r="BM166" s="244" t="s">
        <v>241</v>
      </c>
    </row>
    <row r="167" spans="1:47" s="2" customFormat="1" ht="12">
      <c r="A167" s="39"/>
      <c r="B167" s="40"/>
      <c r="C167" s="41"/>
      <c r="D167" s="246" t="s">
        <v>161</v>
      </c>
      <c r="E167" s="41"/>
      <c r="F167" s="247" t="s">
        <v>242</v>
      </c>
      <c r="G167" s="41"/>
      <c r="H167" s="41"/>
      <c r="I167" s="248"/>
      <c r="J167" s="248"/>
      <c r="K167" s="41"/>
      <c r="L167" s="41"/>
      <c r="M167" s="45"/>
      <c r="N167" s="249"/>
      <c r="O167" s="250"/>
      <c r="P167" s="92"/>
      <c r="Q167" s="92"/>
      <c r="R167" s="92"/>
      <c r="S167" s="92"/>
      <c r="T167" s="92"/>
      <c r="U167" s="92"/>
      <c r="V167" s="92"/>
      <c r="W167" s="92"/>
      <c r="X167" s="93"/>
      <c r="Y167" s="39"/>
      <c r="Z167" s="39"/>
      <c r="AA167" s="39"/>
      <c r="AB167" s="39"/>
      <c r="AC167" s="39"/>
      <c r="AD167" s="39"/>
      <c r="AE167" s="39"/>
      <c r="AT167" s="18" t="s">
        <v>161</v>
      </c>
      <c r="AU167" s="18" t="s">
        <v>90</v>
      </c>
    </row>
    <row r="168" spans="1:63" s="12" customFormat="1" ht="25.9" customHeight="1">
      <c r="A168" s="12"/>
      <c r="B168" s="215"/>
      <c r="C168" s="216"/>
      <c r="D168" s="217" t="s">
        <v>79</v>
      </c>
      <c r="E168" s="218" t="s">
        <v>243</v>
      </c>
      <c r="F168" s="218" t="s">
        <v>244</v>
      </c>
      <c r="G168" s="216"/>
      <c r="H168" s="216"/>
      <c r="I168" s="219"/>
      <c r="J168" s="219"/>
      <c r="K168" s="220">
        <f>BK168</f>
        <v>0</v>
      </c>
      <c r="L168" s="216"/>
      <c r="M168" s="221"/>
      <c r="N168" s="222"/>
      <c r="O168" s="223"/>
      <c r="P168" s="223"/>
      <c r="Q168" s="224">
        <f>Q169</f>
        <v>0</v>
      </c>
      <c r="R168" s="224">
        <f>R169</f>
        <v>0</v>
      </c>
      <c r="S168" s="223"/>
      <c r="T168" s="225">
        <f>T169</f>
        <v>0</v>
      </c>
      <c r="U168" s="223"/>
      <c r="V168" s="225">
        <f>V169</f>
        <v>0</v>
      </c>
      <c r="W168" s="223"/>
      <c r="X168" s="226">
        <f>X169</f>
        <v>0.7605581</v>
      </c>
      <c r="Y168" s="12"/>
      <c r="Z168" s="12"/>
      <c r="AA168" s="12"/>
      <c r="AB168" s="12"/>
      <c r="AC168" s="12"/>
      <c r="AD168" s="12"/>
      <c r="AE168" s="12"/>
      <c r="AR168" s="227" t="s">
        <v>90</v>
      </c>
      <c r="AT168" s="228" t="s">
        <v>79</v>
      </c>
      <c r="AU168" s="228" t="s">
        <v>80</v>
      </c>
      <c r="AY168" s="227" t="s">
        <v>152</v>
      </c>
      <c r="BK168" s="229">
        <f>BK169</f>
        <v>0</v>
      </c>
    </row>
    <row r="169" spans="1:63" s="12" customFormat="1" ht="22.8" customHeight="1">
      <c r="A169" s="12"/>
      <c r="B169" s="215"/>
      <c r="C169" s="216"/>
      <c r="D169" s="217" t="s">
        <v>79</v>
      </c>
      <c r="E169" s="230" t="s">
        <v>245</v>
      </c>
      <c r="F169" s="230" t="s">
        <v>246</v>
      </c>
      <c r="G169" s="216"/>
      <c r="H169" s="216"/>
      <c r="I169" s="219"/>
      <c r="J169" s="219"/>
      <c r="K169" s="231">
        <f>BK169</f>
        <v>0</v>
      </c>
      <c r="L169" s="216"/>
      <c r="M169" s="221"/>
      <c r="N169" s="222"/>
      <c r="O169" s="223"/>
      <c r="P169" s="223"/>
      <c r="Q169" s="224">
        <f>SUM(Q170:Q172)</f>
        <v>0</v>
      </c>
      <c r="R169" s="224">
        <f>SUM(R170:R172)</f>
        <v>0</v>
      </c>
      <c r="S169" s="223"/>
      <c r="T169" s="225">
        <f>SUM(T170:T172)</f>
        <v>0</v>
      </c>
      <c r="U169" s="223"/>
      <c r="V169" s="225">
        <f>SUM(V170:V172)</f>
        <v>0</v>
      </c>
      <c r="W169" s="223"/>
      <c r="X169" s="226">
        <f>SUM(X170:X172)</f>
        <v>0.7605581</v>
      </c>
      <c r="Y169" s="12"/>
      <c r="Z169" s="12"/>
      <c r="AA169" s="12"/>
      <c r="AB169" s="12"/>
      <c r="AC169" s="12"/>
      <c r="AD169" s="12"/>
      <c r="AE169" s="12"/>
      <c r="AR169" s="227" t="s">
        <v>90</v>
      </c>
      <c r="AT169" s="228" t="s">
        <v>79</v>
      </c>
      <c r="AU169" s="228" t="s">
        <v>88</v>
      </c>
      <c r="AY169" s="227" t="s">
        <v>152</v>
      </c>
      <c r="BK169" s="229">
        <f>SUM(BK170:BK172)</f>
        <v>0</v>
      </c>
    </row>
    <row r="170" spans="1:65" s="2" customFormat="1" ht="33" customHeight="1">
      <c r="A170" s="39"/>
      <c r="B170" s="40"/>
      <c r="C170" s="232" t="s">
        <v>9</v>
      </c>
      <c r="D170" s="232" t="s">
        <v>154</v>
      </c>
      <c r="E170" s="233" t="s">
        <v>247</v>
      </c>
      <c r="F170" s="234" t="s">
        <v>248</v>
      </c>
      <c r="G170" s="235" t="s">
        <v>157</v>
      </c>
      <c r="H170" s="236">
        <v>38.219</v>
      </c>
      <c r="I170" s="237"/>
      <c r="J170" s="237"/>
      <c r="K170" s="238">
        <f>ROUND(P170*H170,2)</f>
        <v>0</v>
      </c>
      <c r="L170" s="234" t="s">
        <v>158</v>
      </c>
      <c r="M170" s="45"/>
      <c r="N170" s="239" t="s">
        <v>1</v>
      </c>
      <c r="O170" s="240" t="s">
        <v>43</v>
      </c>
      <c r="P170" s="241">
        <f>I170+J170</f>
        <v>0</v>
      </c>
      <c r="Q170" s="241">
        <f>ROUND(I170*H170,2)</f>
        <v>0</v>
      </c>
      <c r="R170" s="241">
        <f>ROUND(J170*H170,2)</f>
        <v>0</v>
      </c>
      <c r="S170" s="92"/>
      <c r="T170" s="242">
        <f>S170*H170</f>
        <v>0</v>
      </c>
      <c r="U170" s="242">
        <v>0</v>
      </c>
      <c r="V170" s="242">
        <f>U170*H170</f>
        <v>0</v>
      </c>
      <c r="W170" s="242">
        <v>0.0199</v>
      </c>
      <c r="X170" s="243">
        <f>W170*H170</f>
        <v>0.7605581</v>
      </c>
      <c r="Y170" s="39"/>
      <c r="Z170" s="39"/>
      <c r="AA170" s="39"/>
      <c r="AB170" s="39"/>
      <c r="AC170" s="39"/>
      <c r="AD170" s="39"/>
      <c r="AE170" s="39"/>
      <c r="AR170" s="244" t="s">
        <v>183</v>
      </c>
      <c r="AT170" s="244" t="s">
        <v>154</v>
      </c>
      <c r="AU170" s="244" t="s">
        <v>90</v>
      </c>
      <c r="AY170" s="18" t="s">
        <v>152</v>
      </c>
      <c r="BE170" s="245">
        <f>IF(O170="základní",K170,0)</f>
        <v>0</v>
      </c>
      <c r="BF170" s="245">
        <f>IF(O170="snížená",K170,0)</f>
        <v>0</v>
      </c>
      <c r="BG170" s="245">
        <f>IF(O170="zákl. přenesená",K170,0)</f>
        <v>0</v>
      </c>
      <c r="BH170" s="245">
        <f>IF(O170="sníž. přenesená",K170,0)</f>
        <v>0</v>
      </c>
      <c r="BI170" s="245">
        <f>IF(O170="nulová",K170,0)</f>
        <v>0</v>
      </c>
      <c r="BJ170" s="18" t="s">
        <v>88</v>
      </c>
      <c r="BK170" s="245">
        <f>ROUND(P170*H170,2)</f>
        <v>0</v>
      </c>
      <c r="BL170" s="18" t="s">
        <v>183</v>
      </c>
      <c r="BM170" s="244" t="s">
        <v>249</v>
      </c>
    </row>
    <row r="171" spans="1:47" s="2" customFormat="1" ht="12">
      <c r="A171" s="39"/>
      <c r="B171" s="40"/>
      <c r="C171" s="41"/>
      <c r="D171" s="246" t="s">
        <v>161</v>
      </c>
      <c r="E171" s="41"/>
      <c r="F171" s="247" t="s">
        <v>250</v>
      </c>
      <c r="G171" s="41"/>
      <c r="H171" s="41"/>
      <c r="I171" s="248"/>
      <c r="J171" s="248"/>
      <c r="K171" s="41"/>
      <c r="L171" s="41"/>
      <c r="M171" s="45"/>
      <c r="N171" s="249"/>
      <c r="O171" s="250"/>
      <c r="P171" s="92"/>
      <c r="Q171" s="92"/>
      <c r="R171" s="92"/>
      <c r="S171" s="92"/>
      <c r="T171" s="92"/>
      <c r="U171" s="92"/>
      <c r="V171" s="92"/>
      <c r="W171" s="92"/>
      <c r="X171" s="93"/>
      <c r="Y171" s="39"/>
      <c r="Z171" s="39"/>
      <c r="AA171" s="39"/>
      <c r="AB171" s="39"/>
      <c r="AC171" s="39"/>
      <c r="AD171" s="39"/>
      <c r="AE171" s="39"/>
      <c r="AT171" s="18" t="s">
        <v>161</v>
      </c>
      <c r="AU171" s="18" t="s">
        <v>90</v>
      </c>
    </row>
    <row r="172" spans="1:51" s="13" customFormat="1" ht="12">
      <c r="A172" s="13"/>
      <c r="B172" s="251"/>
      <c r="C172" s="252"/>
      <c r="D172" s="253" t="s">
        <v>177</v>
      </c>
      <c r="E172" s="254" t="s">
        <v>1</v>
      </c>
      <c r="F172" s="255" t="s">
        <v>251</v>
      </c>
      <c r="G172" s="252"/>
      <c r="H172" s="256">
        <v>38.219</v>
      </c>
      <c r="I172" s="257"/>
      <c r="J172" s="257"/>
      <c r="K172" s="252"/>
      <c r="L172" s="252"/>
      <c r="M172" s="258"/>
      <c r="N172" s="259"/>
      <c r="O172" s="260"/>
      <c r="P172" s="260"/>
      <c r="Q172" s="260"/>
      <c r="R172" s="260"/>
      <c r="S172" s="260"/>
      <c r="T172" s="260"/>
      <c r="U172" s="260"/>
      <c r="V172" s="260"/>
      <c r="W172" s="260"/>
      <c r="X172" s="261"/>
      <c r="Y172" s="13"/>
      <c r="Z172" s="13"/>
      <c r="AA172" s="13"/>
      <c r="AB172" s="13"/>
      <c r="AC172" s="13"/>
      <c r="AD172" s="13"/>
      <c r="AE172" s="13"/>
      <c r="AT172" s="262" t="s">
        <v>177</v>
      </c>
      <c r="AU172" s="262" t="s">
        <v>90</v>
      </c>
      <c r="AV172" s="13" t="s">
        <v>90</v>
      </c>
      <c r="AW172" s="13" t="s">
        <v>5</v>
      </c>
      <c r="AX172" s="13" t="s">
        <v>88</v>
      </c>
      <c r="AY172" s="262" t="s">
        <v>152</v>
      </c>
    </row>
    <row r="173" spans="1:63" s="12" customFormat="1" ht="25.9" customHeight="1">
      <c r="A173" s="12"/>
      <c r="B173" s="215"/>
      <c r="C173" s="216"/>
      <c r="D173" s="217" t="s">
        <v>79</v>
      </c>
      <c r="E173" s="218" t="s">
        <v>107</v>
      </c>
      <c r="F173" s="218" t="s">
        <v>252</v>
      </c>
      <c r="G173" s="216"/>
      <c r="H173" s="216"/>
      <c r="I173" s="219"/>
      <c r="J173" s="219"/>
      <c r="K173" s="220">
        <f>BK173</f>
        <v>0</v>
      </c>
      <c r="L173" s="216"/>
      <c r="M173" s="221"/>
      <c r="N173" s="222"/>
      <c r="O173" s="223"/>
      <c r="P173" s="223"/>
      <c r="Q173" s="224">
        <f>Q174+Q177</f>
        <v>0</v>
      </c>
      <c r="R173" s="224">
        <f>R174+R177</f>
        <v>0</v>
      </c>
      <c r="S173" s="223"/>
      <c r="T173" s="225">
        <f>T174+T177</f>
        <v>0</v>
      </c>
      <c r="U173" s="223"/>
      <c r="V173" s="225">
        <f>V174+V177</f>
        <v>0</v>
      </c>
      <c r="W173" s="223"/>
      <c r="X173" s="226">
        <f>X174+X177</f>
        <v>0</v>
      </c>
      <c r="Y173" s="12"/>
      <c r="Z173" s="12"/>
      <c r="AA173" s="12"/>
      <c r="AB173" s="12"/>
      <c r="AC173" s="12"/>
      <c r="AD173" s="12"/>
      <c r="AE173" s="12"/>
      <c r="AR173" s="227" t="s">
        <v>187</v>
      </c>
      <c r="AT173" s="228" t="s">
        <v>79</v>
      </c>
      <c r="AU173" s="228" t="s">
        <v>80</v>
      </c>
      <c r="AY173" s="227" t="s">
        <v>152</v>
      </c>
      <c r="BK173" s="229">
        <f>BK174+BK177</f>
        <v>0</v>
      </c>
    </row>
    <row r="174" spans="1:63" s="12" customFormat="1" ht="22.8" customHeight="1">
      <c r="A174" s="12"/>
      <c r="B174" s="215"/>
      <c r="C174" s="216"/>
      <c r="D174" s="217" t="s">
        <v>79</v>
      </c>
      <c r="E174" s="230" t="s">
        <v>253</v>
      </c>
      <c r="F174" s="230" t="s">
        <v>254</v>
      </c>
      <c r="G174" s="216"/>
      <c r="H174" s="216"/>
      <c r="I174" s="219"/>
      <c r="J174" s="219"/>
      <c r="K174" s="231">
        <f>BK174</f>
        <v>0</v>
      </c>
      <c r="L174" s="216"/>
      <c r="M174" s="221"/>
      <c r="N174" s="222"/>
      <c r="O174" s="223"/>
      <c r="P174" s="223"/>
      <c r="Q174" s="224">
        <f>SUM(Q175:Q176)</f>
        <v>0</v>
      </c>
      <c r="R174" s="224">
        <f>SUM(R175:R176)</f>
        <v>0</v>
      </c>
      <c r="S174" s="223"/>
      <c r="T174" s="225">
        <f>SUM(T175:T176)</f>
        <v>0</v>
      </c>
      <c r="U174" s="223"/>
      <c r="V174" s="225">
        <f>SUM(V175:V176)</f>
        <v>0</v>
      </c>
      <c r="W174" s="223"/>
      <c r="X174" s="226">
        <f>SUM(X175:X176)</f>
        <v>0</v>
      </c>
      <c r="Y174" s="12"/>
      <c r="Z174" s="12"/>
      <c r="AA174" s="12"/>
      <c r="AB174" s="12"/>
      <c r="AC174" s="12"/>
      <c r="AD174" s="12"/>
      <c r="AE174" s="12"/>
      <c r="AR174" s="227" t="s">
        <v>187</v>
      </c>
      <c r="AT174" s="228" t="s">
        <v>79</v>
      </c>
      <c r="AU174" s="228" t="s">
        <v>88</v>
      </c>
      <c r="AY174" s="227" t="s">
        <v>152</v>
      </c>
      <c r="BK174" s="229">
        <f>SUM(BK175:BK176)</f>
        <v>0</v>
      </c>
    </row>
    <row r="175" spans="1:65" s="2" customFormat="1" ht="24.15" customHeight="1">
      <c r="A175" s="39"/>
      <c r="B175" s="40"/>
      <c r="C175" s="232" t="s">
        <v>183</v>
      </c>
      <c r="D175" s="232" t="s">
        <v>154</v>
      </c>
      <c r="E175" s="233" t="s">
        <v>255</v>
      </c>
      <c r="F175" s="234" t="s">
        <v>256</v>
      </c>
      <c r="G175" s="235" t="s">
        <v>257</v>
      </c>
      <c r="H175" s="236">
        <v>1</v>
      </c>
      <c r="I175" s="237"/>
      <c r="J175" s="237"/>
      <c r="K175" s="238">
        <f>ROUND(P175*H175,2)</f>
        <v>0</v>
      </c>
      <c r="L175" s="234" t="s">
        <v>158</v>
      </c>
      <c r="M175" s="45"/>
      <c r="N175" s="239" t="s">
        <v>1</v>
      </c>
      <c r="O175" s="240" t="s">
        <v>43</v>
      </c>
      <c r="P175" s="241">
        <f>I175+J175</f>
        <v>0</v>
      </c>
      <c r="Q175" s="241">
        <f>ROUND(I175*H175,2)</f>
        <v>0</v>
      </c>
      <c r="R175" s="241">
        <f>ROUND(J175*H175,2)</f>
        <v>0</v>
      </c>
      <c r="S175" s="92"/>
      <c r="T175" s="242">
        <f>S175*H175</f>
        <v>0</v>
      </c>
      <c r="U175" s="242">
        <v>0</v>
      </c>
      <c r="V175" s="242">
        <f>U175*H175</f>
        <v>0</v>
      </c>
      <c r="W175" s="242">
        <v>0</v>
      </c>
      <c r="X175" s="243">
        <f>W175*H175</f>
        <v>0</v>
      </c>
      <c r="Y175" s="39"/>
      <c r="Z175" s="39"/>
      <c r="AA175" s="39"/>
      <c r="AB175" s="39"/>
      <c r="AC175" s="39"/>
      <c r="AD175" s="39"/>
      <c r="AE175" s="39"/>
      <c r="AR175" s="244" t="s">
        <v>258</v>
      </c>
      <c r="AT175" s="244" t="s">
        <v>154</v>
      </c>
      <c r="AU175" s="244" t="s">
        <v>90</v>
      </c>
      <c r="AY175" s="18" t="s">
        <v>152</v>
      </c>
      <c r="BE175" s="245">
        <f>IF(O175="základní",K175,0)</f>
        <v>0</v>
      </c>
      <c r="BF175" s="245">
        <f>IF(O175="snížená",K175,0)</f>
        <v>0</v>
      </c>
      <c r="BG175" s="245">
        <f>IF(O175="zákl. přenesená",K175,0)</f>
        <v>0</v>
      </c>
      <c r="BH175" s="245">
        <f>IF(O175="sníž. přenesená",K175,0)</f>
        <v>0</v>
      </c>
      <c r="BI175" s="245">
        <f>IF(O175="nulová",K175,0)</f>
        <v>0</v>
      </c>
      <c r="BJ175" s="18" t="s">
        <v>88</v>
      </c>
      <c r="BK175" s="245">
        <f>ROUND(P175*H175,2)</f>
        <v>0</v>
      </c>
      <c r="BL175" s="18" t="s">
        <v>258</v>
      </c>
      <c r="BM175" s="244" t="s">
        <v>259</v>
      </c>
    </row>
    <row r="176" spans="1:47" s="2" customFormat="1" ht="12">
      <c r="A176" s="39"/>
      <c r="B176" s="40"/>
      <c r="C176" s="41"/>
      <c r="D176" s="246" t="s">
        <v>161</v>
      </c>
      <c r="E176" s="41"/>
      <c r="F176" s="247" t="s">
        <v>260</v>
      </c>
      <c r="G176" s="41"/>
      <c r="H176" s="41"/>
      <c r="I176" s="248"/>
      <c r="J176" s="248"/>
      <c r="K176" s="41"/>
      <c r="L176" s="41"/>
      <c r="M176" s="45"/>
      <c r="N176" s="249"/>
      <c r="O176" s="250"/>
      <c r="P176" s="92"/>
      <c r="Q176" s="92"/>
      <c r="R176" s="92"/>
      <c r="S176" s="92"/>
      <c r="T176" s="92"/>
      <c r="U176" s="92"/>
      <c r="V176" s="92"/>
      <c r="W176" s="92"/>
      <c r="X176" s="93"/>
      <c r="Y176" s="39"/>
      <c r="Z176" s="39"/>
      <c r="AA176" s="39"/>
      <c r="AB176" s="39"/>
      <c r="AC176" s="39"/>
      <c r="AD176" s="39"/>
      <c r="AE176" s="39"/>
      <c r="AT176" s="18" t="s">
        <v>161</v>
      </c>
      <c r="AU176" s="18" t="s">
        <v>90</v>
      </c>
    </row>
    <row r="177" spans="1:63" s="12" customFormat="1" ht="22.8" customHeight="1">
      <c r="A177" s="12"/>
      <c r="B177" s="215"/>
      <c r="C177" s="216"/>
      <c r="D177" s="217" t="s">
        <v>79</v>
      </c>
      <c r="E177" s="230" t="s">
        <v>261</v>
      </c>
      <c r="F177" s="230" t="s">
        <v>262</v>
      </c>
      <c r="G177" s="216"/>
      <c r="H177" s="216"/>
      <c r="I177" s="219"/>
      <c r="J177" s="219"/>
      <c r="K177" s="231">
        <f>BK177</f>
        <v>0</v>
      </c>
      <c r="L177" s="216"/>
      <c r="M177" s="221"/>
      <c r="N177" s="222"/>
      <c r="O177" s="223"/>
      <c r="P177" s="223"/>
      <c r="Q177" s="224">
        <f>SUM(Q178:Q179)</f>
        <v>0</v>
      </c>
      <c r="R177" s="224">
        <f>SUM(R178:R179)</f>
        <v>0</v>
      </c>
      <c r="S177" s="223"/>
      <c r="T177" s="225">
        <f>SUM(T178:T179)</f>
        <v>0</v>
      </c>
      <c r="U177" s="223"/>
      <c r="V177" s="225">
        <f>SUM(V178:V179)</f>
        <v>0</v>
      </c>
      <c r="W177" s="223"/>
      <c r="X177" s="226">
        <f>SUM(X178:X179)</f>
        <v>0</v>
      </c>
      <c r="Y177" s="12"/>
      <c r="Z177" s="12"/>
      <c r="AA177" s="12"/>
      <c r="AB177" s="12"/>
      <c r="AC177" s="12"/>
      <c r="AD177" s="12"/>
      <c r="AE177" s="12"/>
      <c r="AR177" s="227" t="s">
        <v>187</v>
      </c>
      <c r="AT177" s="228" t="s">
        <v>79</v>
      </c>
      <c r="AU177" s="228" t="s">
        <v>88</v>
      </c>
      <c r="AY177" s="227" t="s">
        <v>152</v>
      </c>
      <c r="BK177" s="229">
        <f>SUM(BK178:BK179)</f>
        <v>0</v>
      </c>
    </row>
    <row r="178" spans="1:65" s="2" customFormat="1" ht="24.15" customHeight="1">
      <c r="A178" s="39"/>
      <c r="B178" s="40"/>
      <c r="C178" s="232" t="s">
        <v>263</v>
      </c>
      <c r="D178" s="232" t="s">
        <v>154</v>
      </c>
      <c r="E178" s="233" t="s">
        <v>264</v>
      </c>
      <c r="F178" s="234" t="s">
        <v>265</v>
      </c>
      <c r="G178" s="235" t="s">
        <v>257</v>
      </c>
      <c r="H178" s="236">
        <v>1</v>
      </c>
      <c r="I178" s="237"/>
      <c r="J178" s="237"/>
      <c r="K178" s="238">
        <f>ROUND(P178*H178,2)</f>
        <v>0</v>
      </c>
      <c r="L178" s="234" t="s">
        <v>158</v>
      </c>
      <c r="M178" s="45"/>
      <c r="N178" s="239" t="s">
        <v>1</v>
      </c>
      <c r="O178" s="240" t="s">
        <v>43</v>
      </c>
      <c r="P178" s="241">
        <f>I178+J178</f>
        <v>0</v>
      </c>
      <c r="Q178" s="241">
        <f>ROUND(I178*H178,2)</f>
        <v>0</v>
      </c>
      <c r="R178" s="241">
        <f>ROUND(J178*H178,2)</f>
        <v>0</v>
      </c>
      <c r="S178" s="92"/>
      <c r="T178" s="242">
        <f>S178*H178</f>
        <v>0</v>
      </c>
      <c r="U178" s="242">
        <v>0</v>
      </c>
      <c r="V178" s="242">
        <f>U178*H178</f>
        <v>0</v>
      </c>
      <c r="W178" s="242">
        <v>0</v>
      </c>
      <c r="X178" s="243">
        <f>W178*H178</f>
        <v>0</v>
      </c>
      <c r="Y178" s="39"/>
      <c r="Z178" s="39"/>
      <c r="AA178" s="39"/>
      <c r="AB178" s="39"/>
      <c r="AC178" s="39"/>
      <c r="AD178" s="39"/>
      <c r="AE178" s="39"/>
      <c r="AR178" s="244" t="s">
        <v>258</v>
      </c>
      <c r="AT178" s="244" t="s">
        <v>154</v>
      </c>
      <c r="AU178" s="244" t="s">
        <v>90</v>
      </c>
      <c r="AY178" s="18" t="s">
        <v>152</v>
      </c>
      <c r="BE178" s="245">
        <f>IF(O178="základní",K178,0)</f>
        <v>0</v>
      </c>
      <c r="BF178" s="245">
        <f>IF(O178="snížená",K178,0)</f>
        <v>0</v>
      </c>
      <c r="BG178" s="245">
        <f>IF(O178="zákl. přenesená",K178,0)</f>
        <v>0</v>
      </c>
      <c r="BH178" s="245">
        <f>IF(O178="sníž. přenesená",K178,0)</f>
        <v>0</v>
      </c>
      <c r="BI178" s="245">
        <f>IF(O178="nulová",K178,0)</f>
        <v>0</v>
      </c>
      <c r="BJ178" s="18" t="s">
        <v>88</v>
      </c>
      <c r="BK178" s="245">
        <f>ROUND(P178*H178,2)</f>
        <v>0</v>
      </c>
      <c r="BL178" s="18" t="s">
        <v>258</v>
      </c>
      <c r="BM178" s="244" t="s">
        <v>266</v>
      </c>
    </row>
    <row r="179" spans="1:47" s="2" customFormat="1" ht="12">
      <c r="A179" s="39"/>
      <c r="B179" s="40"/>
      <c r="C179" s="41"/>
      <c r="D179" s="246" t="s">
        <v>161</v>
      </c>
      <c r="E179" s="41"/>
      <c r="F179" s="247" t="s">
        <v>267</v>
      </c>
      <c r="G179" s="41"/>
      <c r="H179" s="41"/>
      <c r="I179" s="248"/>
      <c r="J179" s="248"/>
      <c r="K179" s="41"/>
      <c r="L179" s="41"/>
      <c r="M179" s="45"/>
      <c r="N179" s="274"/>
      <c r="O179" s="275"/>
      <c r="P179" s="276"/>
      <c r="Q179" s="276"/>
      <c r="R179" s="276"/>
      <c r="S179" s="276"/>
      <c r="T179" s="276"/>
      <c r="U179" s="276"/>
      <c r="V179" s="276"/>
      <c r="W179" s="276"/>
      <c r="X179" s="277"/>
      <c r="Y179" s="39"/>
      <c r="Z179" s="39"/>
      <c r="AA179" s="39"/>
      <c r="AB179" s="39"/>
      <c r="AC179" s="39"/>
      <c r="AD179" s="39"/>
      <c r="AE179" s="39"/>
      <c r="AT179" s="18" t="s">
        <v>161</v>
      </c>
      <c r="AU179" s="18" t="s">
        <v>90</v>
      </c>
    </row>
    <row r="180" spans="1:31" s="2" customFormat="1" ht="6.95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45"/>
      <c r="N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password="CC35" sheet="1" objects="1" scenarios="1" formatColumns="0" formatRows="0" autoFilter="0"/>
  <autoFilter ref="C125:L179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M2:Z2"/>
  </mergeCells>
  <hyperlinks>
    <hyperlink ref="F130" r:id="rId1" display="https://podminky.urs.cz/item/CS_URS_2023_01/113107332"/>
    <hyperlink ref="F133" r:id="rId2" display="https://podminky.urs.cz/item/CS_URS_2023_01/890331851"/>
    <hyperlink ref="F136" r:id="rId3" display="https://podminky.urs.cz/item/CS_URS_2023_01/961044111"/>
    <hyperlink ref="F141" r:id="rId4" display="https://podminky.urs.cz/item/CS_URS_2023_01/962032631"/>
    <hyperlink ref="F144" r:id="rId5" display="https://podminky.urs.cz/item/CS_URS_2023_01/966071711"/>
    <hyperlink ref="F146" r:id="rId6" display="https://podminky.urs.cz/item/CS_URS_2023_01/966072811"/>
    <hyperlink ref="F149" r:id="rId7" display="https://podminky.urs.cz/item/CS_URS_2023_01/966073810"/>
    <hyperlink ref="F151" r:id="rId8" display="https://podminky.urs.cz/item/CS_URS_2023_01/981011411"/>
    <hyperlink ref="F154" r:id="rId9" display="https://podminky.urs.cz/item/CS_URS_2023_01/997006002"/>
    <hyperlink ref="F156" r:id="rId10" display="https://podminky.urs.cz/item/CS_URS_2023_01/997006014"/>
    <hyperlink ref="F159" r:id="rId11" display="https://podminky.urs.cz/item/CS_URS_2023_01/997006512"/>
    <hyperlink ref="F161" r:id="rId12" display="https://podminky.urs.cz/item/CS_URS_2023_01/997006519"/>
    <hyperlink ref="F164" r:id="rId13" display="https://podminky.urs.cz/item/CS_URS_2023_01/997013821"/>
    <hyperlink ref="F167" r:id="rId14" display="https://podminky.urs.cz/item/CS_URS_2023_01/997013871"/>
    <hyperlink ref="F171" r:id="rId15" display="https://podminky.urs.cz/item/CS_URS_2023_01/765231801"/>
    <hyperlink ref="F176" r:id="rId16" display="https://podminky.urs.cz/item/CS_URS_2023_01/041403000"/>
    <hyperlink ref="F179" r:id="rId17" display="https://podminky.urs.cz/item/CS_URS_2023_01/094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97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1"/>
      <c r="AT3" s="18" t="s">
        <v>90</v>
      </c>
    </row>
    <row r="4" spans="2:46" s="1" customFormat="1" ht="24.95" customHeight="1">
      <c r="B4" s="21"/>
      <c r="D4" s="152" t="s">
        <v>111</v>
      </c>
      <c r="M4" s="21"/>
      <c r="N4" s="15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54" t="s">
        <v>17</v>
      </c>
      <c r="M6" s="21"/>
    </row>
    <row r="7" spans="2:13" s="1" customFormat="1" ht="16.5" customHeight="1">
      <c r="B7" s="21"/>
      <c r="E7" s="155" t="str">
        <f>'Rekapitulace stavby'!K6</f>
        <v>PDPS - Zahradně architektonické řešení zahrady Domova Pramen</v>
      </c>
      <c r="F7" s="154"/>
      <c r="G7" s="154"/>
      <c r="H7" s="154"/>
      <c r="M7" s="21"/>
    </row>
    <row r="8" spans="2:13" s="1" customFormat="1" ht="12" customHeight="1">
      <c r="B8" s="21"/>
      <c r="D8" s="154" t="s">
        <v>112</v>
      </c>
      <c r="M8" s="21"/>
    </row>
    <row r="9" spans="1:31" s="2" customFormat="1" ht="16.5" customHeight="1">
      <c r="A9" s="39"/>
      <c r="B9" s="45"/>
      <c r="C9" s="39"/>
      <c r="D9" s="39"/>
      <c r="E9" s="155" t="s">
        <v>268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269</v>
      </c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6" t="s">
        <v>270</v>
      </c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19</v>
      </c>
      <c r="E13" s="39"/>
      <c r="F13" s="145" t="s">
        <v>1</v>
      </c>
      <c r="G13" s="39"/>
      <c r="H13" s="39"/>
      <c r="I13" s="154" t="s">
        <v>20</v>
      </c>
      <c r="J13" s="145" t="s">
        <v>1</v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21</v>
      </c>
      <c r="E14" s="39"/>
      <c r="F14" s="145" t="s">
        <v>22</v>
      </c>
      <c r="G14" s="39"/>
      <c r="H14" s="39"/>
      <c r="I14" s="154" t="s">
        <v>23</v>
      </c>
      <c r="J14" s="157" t="str">
        <f>'Rekapitulace stavby'!AN8</f>
        <v>24. 7. 2023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25</v>
      </c>
      <c r="E16" s="39"/>
      <c r="F16" s="39"/>
      <c r="G16" s="39"/>
      <c r="H16" s="39"/>
      <c r="I16" s="154" t="s">
        <v>26</v>
      </c>
      <c r="J16" s="145" t="s">
        <v>27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5" t="s">
        <v>28</v>
      </c>
      <c r="F17" s="39"/>
      <c r="G17" s="39"/>
      <c r="H17" s="39"/>
      <c r="I17" s="154" t="s">
        <v>29</v>
      </c>
      <c r="J17" s="145" t="s">
        <v>1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30</v>
      </c>
      <c r="E19" s="39"/>
      <c r="F19" s="39"/>
      <c r="G19" s="39"/>
      <c r="H19" s="39"/>
      <c r="I19" s="154" t="s">
        <v>26</v>
      </c>
      <c r="J19" s="34" t="str">
        <f>'Rekapitulace stavby'!AN13</f>
        <v>Vyplň údaj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5"/>
      <c r="G20" s="145"/>
      <c r="H20" s="145"/>
      <c r="I20" s="154" t="s">
        <v>29</v>
      </c>
      <c r="J20" s="34" t="str">
        <f>'Rekapitulace stavby'!AN14</f>
        <v>Vyplň údaj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32</v>
      </c>
      <c r="E22" s="39"/>
      <c r="F22" s="39"/>
      <c r="G22" s="39"/>
      <c r="H22" s="39"/>
      <c r="I22" s="154" t="s">
        <v>26</v>
      </c>
      <c r="J22" s="145" t="s">
        <v>33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5" t="s">
        <v>34</v>
      </c>
      <c r="F23" s="39"/>
      <c r="G23" s="39"/>
      <c r="H23" s="39"/>
      <c r="I23" s="154" t="s">
        <v>29</v>
      </c>
      <c r="J23" s="145" t="s">
        <v>1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35</v>
      </c>
      <c r="E25" s="39"/>
      <c r="F25" s="39"/>
      <c r="G25" s="39"/>
      <c r="H25" s="39"/>
      <c r="I25" s="154" t="s">
        <v>26</v>
      </c>
      <c r="J25" s="145" t="s">
        <v>271</v>
      </c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5" t="s">
        <v>272</v>
      </c>
      <c r="F26" s="39"/>
      <c r="G26" s="39"/>
      <c r="H26" s="39"/>
      <c r="I26" s="154" t="s">
        <v>29</v>
      </c>
      <c r="J26" s="145" t="s">
        <v>1</v>
      </c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37</v>
      </c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58"/>
      <c r="M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2"/>
      <c r="E31" s="162"/>
      <c r="F31" s="162"/>
      <c r="G31" s="162"/>
      <c r="H31" s="162"/>
      <c r="I31" s="162"/>
      <c r="J31" s="162"/>
      <c r="K31" s="162"/>
      <c r="L31" s="162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54" t="s">
        <v>114</v>
      </c>
      <c r="F32" s="39"/>
      <c r="G32" s="39"/>
      <c r="H32" s="39"/>
      <c r="I32" s="39"/>
      <c r="J32" s="39"/>
      <c r="K32" s="163">
        <f>I98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54" t="s">
        <v>115</v>
      </c>
      <c r="F33" s="39"/>
      <c r="G33" s="39"/>
      <c r="H33" s="39"/>
      <c r="I33" s="39"/>
      <c r="J33" s="39"/>
      <c r="K33" s="163">
        <f>J98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38</v>
      </c>
      <c r="E34" s="39"/>
      <c r="F34" s="39"/>
      <c r="G34" s="39"/>
      <c r="H34" s="39"/>
      <c r="I34" s="39"/>
      <c r="J34" s="39"/>
      <c r="K34" s="165">
        <f>ROUND(K124,2)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2"/>
      <c r="E35" s="162"/>
      <c r="F35" s="162"/>
      <c r="G35" s="162"/>
      <c r="H35" s="162"/>
      <c r="I35" s="162"/>
      <c r="J35" s="162"/>
      <c r="K35" s="162"/>
      <c r="L35" s="162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40</v>
      </c>
      <c r="G36" s="39"/>
      <c r="H36" s="39"/>
      <c r="I36" s="166" t="s">
        <v>39</v>
      </c>
      <c r="J36" s="39"/>
      <c r="K36" s="166" t="s">
        <v>41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7" t="s">
        <v>42</v>
      </c>
      <c r="E37" s="154" t="s">
        <v>43</v>
      </c>
      <c r="F37" s="163">
        <f>ROUND((SUM(BE124:BE193)),2)</f>
        <v>0</v>
      </c>
      <c r="G37" s="39"/>
      <c r="H37" s="39"/>
      <c r="I37" s="168">
        <v>0.21</v>
      </c>
      <c r="J37" s="39"/>
      <c r="K37" s="163">
        <f>ROUND(((SUM(BE124:BE193))*I37),2)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4" t="s">
        <v>44</v>
      </c>
      <c r="F38" s="163">
        <f>ROUND((SUM(BF124:BF193)),2)</f>
        <v>0</v>
      </c>
      <c r="G38" s="39"/>
      <c r="H38" s="39"/>
      <c r="I38" s="168">
        <v>0.15</v>
      </c>
      <c r="J38" s="39"/>
      <c r="K38" s="163">
        <f>ROUND(((SUM(BF124:BF193))*I38),2)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63">
        <f>ROUND((SUM(BG124:BG193)),2)</f>
        <v>0</v>
      </c>
      <c r="G39" s="39"/>
      <c r="H39" s="39"/>
      <c r="I39" s="168">
        <v>0.21</v>
      </c>
      <c r="J39" s="39"/>
      <c r="K39" s="163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4" t="s">
        <v>46</v>
      </c>
      <c r="F40" s="163">
        <f>ROUND((SUM(BH124:BH193)),2)</f>
        <v>0</v>
      </c>
      <c r="G40" s="39"/>
      <c r="H40" s="39"/>
      <c r="I40" s="168">
        <v>0.15</v>
      </c>
      <c r="J40" s="39"/>
      <c r="K40" s="163">
        <f>0</f>
        <v>0</v>
      </c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4" t="s">
        <v>47</v>
      </c>
      <c r="F41" s="163">
        <f>ROUND((SUM(BI124:BI193)),2)</f>
        <v>0</v>
      </c>
      <c r="G41" s="39"/>
      <c r="H41" s="39"/>
      <c r="I41" s="168">
        <v>0</v>
      </c>
      <c r="J41" s="39"/>
      <c r="K41" s="163">
        <f>0</f>
        <v>0</v>
      </c>
      <c r="L41" s="39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9"/>
      <c r="D43" s="170" t="s">
        <v>48</v>
      </c>
      <c r="E43" s="171"/>
      <c r="F43" s="171"/>
      <c r="G43" s="172" t="s">
        <v>49</v>
      </c>
      <c r="H43" s="173" t="s">
        <v>50</v>
      </c>
      <c r="I43" s="171"/>
      <c r="J43" s="171"/>
      <c r="K43" s="174">
        <f>SUM(K34:K41)</f>
        <v>0</v>
      </c>
      <c r="L43" s="175"/>
      <c r="M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76" t="s">
        <v>51</v>
      </c>
      <c r="E50" s="177"/>
      <c r="F50" s="177"/>
      <c r="G50" s="176" t="s">
        <v>52</v>
      </c>
      <c r="H50" s="177"/>
      <c r="I50" s="177"/>
      <c r="J50" s="177"/>
      <c r="K50" s="177"/>
      <c r="L50" s="177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78" t="s">
        <v>53</v>
      </c>
      <c r="E61" s="179"/>
      <c r="F61" s="180" t="s">
        <v>54</v>
      </c>
      <c r="G61" s="178" t="s">
        <v>53</v>
      </c>
      <c r="H61" s="179"/>
      <c r="I61" s="179"/>
      <c r="J61" s="181" t="s">
        <v>54</v>
      </c>
      <c r="K61" s="179"/>
      <c r="L61" s="179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76" t="s">
        <v>55</v>
      </c>
      <c r="E65" s="182"/>
      <c r="F65" s="182"/>
      <c r="G65" s="176" t="s">
        <v>56</v>
      </c>
      <c r="H65" s="182"/>
      <c r="I65" s="182"/>
      <c r="J65" s="182"/>
      <c r="K65" s="182"/>
      <c r="L65" s="182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78" t="s">
        <v>53</v>
      </c>
      <c r="E76" s="179"/>
      <c r="F76" s="180" t="s">
        <v>54</v>
      </c>
      <c r="G76" s="178" t="s">
        <v>53</v>
      </c>
      <c r="H76" s="179"/>
      <c r="I76" s="179"/>
      <c r="J76" s="181" t="s">
        <v>54</v>
      </c>
      <c r="K76" s="179"/>
      <c r="L76" s="179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7" t="str">
        <f>E7</f>
        <v>PDPS - Zahradně architektonické řešení zahrady Domova Pramen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3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3"/>
      <c r="M86" s="21"/>
    </row>
    <row r="87" spans="1:31" s="2" customFormat="1" ht="16.5" customHeight="1">
      <c r="A87" s="39"/>
      <c r="B87" s="40"/>
      <c r="C87" s="41"/>
      <c r="D87" s="41"/>
      <c r="E87" s="187" t="s">
        <v>268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269</v>
      </c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101.A - Příprava staveniště - terénní úpravy</v>
      </c>
      <c r="F89" s="41"/>
      <c r="G89" s="41"/>
      <c r="H89" s="41"/>
      <c r="I89" s="41"/>
      <c r="J89" s="41"/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Michov</v>
      </c>
      <c r="G91" s="41"/>
      <c r="H91" s="41"/>
      <c r="I91" s="33" t="s">
        <v>23</v>
      </c>
      <c r="J91" s="80" t="str">
        <f>IF(J14="","",J14)</f>
        <v>24. 7. 2023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 xml:space="preserve">Domov pro osoby se zdravotním postižením Pramen v </v>
      </c>
      <c r="G93" s="41"/>
      <c r="H93" s="41"/>
      <c r="I93" s="33" t="s">
        <v>32</v>
      </c>
      <c r="J93" s="37" t="str">
        <f>E23</f>
        <v>Ing. Tomáš Prinz, DiS.</v>
      </c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>Ing. Nikola Prinzová, DiS.</v>
      </c>
      <c r="K94" s="41"/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8" t="s">
        <v>117</v>
      </c>
      <c r="D96" s="189"/>
      <c r="E96" s="189"/>
      <c r="F96" s="189"/>
      <c r="G96" s="189"/>
      <c r="H96" s="189"/>
      <c r="I96" s="190" t="s">
        <v>118</v>
      </c>
      <c r="J96" s="190" t="s">
        <v>119</v>
      </c>
      <c r="K96" s="190" t="s">
        <v>120</v>
      </c>
      <c r="L96" s="189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1" t="s">
        <v>121</v>
      </c>
      <c r="D98" s="41"/>
      <c r="E98" s="41"/>
      <c r="F98" s="41"/>
      <c r="G98" s="41"/>
      <c r="H98" s="41"/>
      <c r="I98" s="111">
        <f>Q124</f>
        <v>0</v>
      </c>
      <c r="J98" s="111">
        <f>R124</f>
        <v>0</v>
      </c>
      <c r="K98" s="111">
        <f>K124</f>
        <v>0</v>
      </c>
      <c r="L98" s="41"/>
      <c r="M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122</v>
      </c>
    </row>
    <row r="99" spans="1:31" s="9" customFormat="1" ht="24.95" customHeight="1">
      <c r="A99" s="9"/>
      <c r="B99" s="192"/>
      <c r="C99" s="193"/>
      <c r="D99" s="194" t="s">
        <v>123</v>
      </c>
      <c r="E99" s="195"/>
      <c r="F99" s="195"/>
      <c r="G99" s="195"/>
      <c r="H99" s="195"/>
      <c r="I99" s="196">
        <f>Q125</f>
        <v>0</v>
      </c>
      <c r="J99" s="196">
        <f>R125</f>
        <v>0</v>
      </c>
      <c r="K99" s="196">
        <f>K125</f>
        <v>0</v>
      </c>
      <c r="L99" s="193"/>
      <c r="M99" s="19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8"/>
      <c r="C100" s="137"/>
      <c r="D100" s="199" t="s">
        <v>124</v>
      </c>
      <c r="E100" s="200"/>
      <c r="F100" s="200"/>
      <c r="G100" s="200"/>
      <c r="H100" s="200"/>
      <c r="I100" s="201">
        <f>Q126</f>
        <v>0</v>
      </c>
      <c r="J100" s="201">
        <f>R126</f>
        <v>0</v>
      </c>
      <c r="K100" s="201">
        <f>K126</f>
        <v>0</v>
      </c>
      <c r="L100" s="137"/>
      <c r="M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37"/>
      <c r="D101" s="199" t="s">
        <v>273</v>
      </c>
      <c r="E101" s="200"/>
      <c r="F101" s="200"/>
      <c r="G101" s="200"/>
      <c r="H101" s="200"/>
      <c r="I101" s="201">
        <f>Q180</f>
        <v>0</v>
      </c>
      <c r="J101" s="201">
        <f>R180</f>
        <v>0</v>
      </c>
      <c r="K101" s="201">
        <f>K180</f>
        <v>0</v>
      </c>
      <c r="L101" s="137"/>
      <c r="M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37"/>
      <c r="D102" s="199" t="s">
        <v>127</v>
      </c>
      <c r="E102" s="200"/>
      <c r="F102" s="200"/>
      <c r="G102" s="200"/>
      <c r="H102" s="200"/>
      <c r="I102" s="201">
        <f>Q185</f>
        <v>0</v>
      </c>
      <c r="J102" s="201">
        <f>R185</f>
        <v>0</v>
      </c>
      <c r="K102" s="201">
        <f>K185</f>
        <v>0</v>
      </c>
      <c r="L102" s="137"/>
      <c r="M102" s="20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133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17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7" t="str">
        <f>E7</f>
        <v>PDPS - Zahradně architektonické řešení zahrady Domova Pramen</v>
      </c>
      <c r="F112" s="33"/>
      <c r="G112" s="33"/>
      <c r="H112" s="33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3" s="1" customFormat="1" ht="12" customHeight="1">
      <c r="B113" s="22"/>
      <c r="C113" s="33" t="s">
        <v>112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1"/>
    </row>
    <row r="114" spans="1:31" s="2" customFormat="1" ht="16.5" customHeight="1">
      <c r="A114" s="39"/>
      <c r="B114" s="40"/>
      <c r="C114" s="41"/>
      <c r="D114" s="41"/>
      <c r="E114" s="187" t="s">
        <v>268</v>
      </c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269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SO 101.A - Příprava staveniště - terénní úpravy</v>
      </c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21</v>
      </c>
      <c r="D118" s="41"/>
      <c r="E118" s="41"/>
      <c r="F118" s="28" t="str">
        <f>F14</f>
        <v>Michov</v>
      </c>
      <c r="G118" s="41"/>
      <c r="H118" s="41"/>
      <c r="I118" s="33" t="s">
        <v>23</v>
      </c>
      <c r="J118" s="80" t="str">
        <f>IF(J14="","",J14)</f>
        <v>24. 7. 2023</v>
      </c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25</v>
      </c>
      <c r="D120" s="41"/>
      <c r="E120" s="41"/>
      <c r="F120" s="28" t="str">
        <f>E17</f>
        <v xml:space="preserve">Domov pro osoby se zdravotním postižením Pramen v </v>
      </c>
      <c r="G120" s="41"/>
      <c r="H120" s="41"/>
      <c r="I120" s="33" t="s">
        <v>32</v>
      </c>
      <c r="J120" s="37" t="str">
        <f>E23</f>
        <v>Ing. Tomáš Prinz, DiS.</v>
      </c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30</v>
      </c>
      <c r="D121" s="41"/>
      <c r="E121" s="41"/>
      <c r="F121" s="28" t="str">
        <f>IF(E20="","",E20)</f>
        <v>Vyplň údaj</v>
      </c>
      <c r="G121" s="41"/>
      <c r="H121" s="41"/>
      <c r="I121" s="33" t="s">
        <v>35</v>
      </c>
      <c r="J121" s="37" t="str">
        <f>E26</f>
        <v>Ing. Nikola Prinzová, DiS.</v>
      </c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3"/>
      <c r="B123" s="204"/>
      <c r="C123" s="205" t="s">
        <v>134</v>
      </c>
      <c r="D123" s="206" t="s">
        <v>63</v>
      </c>
      <c r="E123" s="206" t="s">
        <v>59</v>
      </c>
      <c r="F123" s="206" t="s">
        <v>60</v>
      </c>
      <c r="G123" s="206" t="s">
        <v>135</v>
      </c>
      <c r="H123" s="206" t="s">
        <v>136</v>
      </c>
      <c r="I123" s="206" t="s">
        <v>137</v>
      </c>
      <c r="J123" s="206" t="s">
        <v>138</v>
      </c>
      <c r="K123" s="206" t="s">
        <v>120</v>
      </c>
      <c r="L123" s="207" t="s">
        <v>139</v>
      </c>
      <c r="M123" s="208"/>
      <c r="N123" s="101" t="s">
        <v>1</v>
      </c>
      <c r="O123" s="102" t="s">
        <v>42</v>
      </c>
      <c r="P123" s="102" t="s">
        <v>140</v>
      </c>
      <c r="Q123" s="102" t="s">
        <v>141</v>
      </c>
      <c r="R123" s="102" t="s">
        <v>142</v>
      </c>
      <c r="S123" s="102" t="s">
        <v>143</v>
      </c>
      <c r="T123" s="102" t="s">
        <v>144</v>
      </c>
      <c r="U123" s="102" t="s">
        <v>145</v>
      </c>
      <c r="V123" s="102" t="s">
        <v>146</v>
      </c>
      <c r="W123" s="102" t="s">
        <v>147</v>
      </c>
      <c r="X123" s="103" t="s">
        <v>148</v>
      </c>
      <c r="Y123" s="203"/>
      <c r="Z123" s="203"/>
      <c r="AA123" s="203"/>
      <c r="AB123" s="203"/>
      <c r="AC123" s="203"/>
      <c r="AD123" s="203"/>
      <c r="AE123" s="203"/>
    </row>
    <row r="124" spans="1:63" s="2" customFormat="1" ht="22.8" customHeight="1">
      <c r="A124" s="39"/>
      <c r="B124" s="40"/>
      <c r="C124" s="108" t="s">
        <v>149</v>
      </c>
      <c r="D124" s="41"/>
      <c r="E124" s="41"/>
      <c r="F124" s="41"/>
      <c r="G124" s="41"/>
      <c r="H124" s="41"/>
      <c r="I124" s="41"/>
      <c r="J124" s="41"/>
      <c r="K124" s="209">
        <f>BK124</f>
        <v>0</v>
      </c>
      <c r="L124" s="41"/>
      <c r="M124" s="45"/>
      <c r="N124" s="104"/>
      <c r="O124" s="210"/>
      <c r="P124" s="105"/>
      <c r="Q124" s="211">
        <f>Q125</f>
        <v>0</v>
      </c>
      <c r="R124" s="211">
        <f>R125</f>
        <v>0</v>
      </c>
      <c r="S124" s="105"/>
      <c r="T124" s="212">
        <f>T125</f>
        <v>0</v>
      </c>
      <c r="U124" s="105"/>
      <c r="V124" s="212">
        <f>V125</f>
        <v>247.27680000000004</v>
      </c>
      <c r="W124" s="105"/>
      <c r="X124" s="213">
        <f>X125</f>
        <v>0</v>
      </c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122</v>
      </c>
      <c r="BK124" s="214">
        <f>BK125</f>
        <v>0</v>
      </c>
    </row>
    <row r="125" spans="1:63" s="12" customFormat="1" ht="25.9" customHeight="1">
      <c r="A125" s="12"/>
      <c r="B125" s="215"/>
      <c r="C125" s="216"/>
      <c r="D125" s="217" t="s">
        <v>79</v>
      </c>
      <c r="E125" s="218" t="s">
        <v>150</v>
      </c>
      <c r="F125" s="218" t="s">
        <v>151</v>
      </c>
      <c r="G125" s="216"/>
      <c r="H125" s="216"/>
      <c r="I125" s="219"/>
      <c r="J125" s="219"/>
      <c r="K125" s="220">
        <f>BK125</f>
        <v>0</v>
      </c>
      <c r="L125" s="216"/>
      <c r="M125" s="221"/>
      <c r="N125" s="222"/>
      <c r="O125" s="223"/>
      <c r="P125" s="223"/>
      <c r="Q125" s="224">
        <f>Q126+Q180+Q185</f>
        <v>0</v>
      </c>
      <c r="R125" s="224">
        <f>R126+R180+R185</f>
        <v>0</v>
      </c>
      <c r="S125" s="223"/>
      <c r="T125" s="225">
        <f>T126+T180+T185</f>
        <v>0</v>
      </c>
      <c r="U125" s="223"/>
      <c r="V125" s="225">
        <f>V126+V180+V185</f>
        <v>247.27680000000004</v>
      </c>
      <c r="W125" s="223"/>
      <c r="X125" s="226">
        <f>X126+X180+X185</f>
        <v>0</v>
      </c>
      <c r="Y125" s="12"/>
      <c r="Z125" s="12"/>
      <c r="AA125" s="12"/>
      <c r="AB125" s="12"/>
      <c r="AC125" s="12"/>
      <c r="AD125" s="12"/>
      <c r="AE125" s="12"/>
      <c r="AR125" s="227" t="s">
        <v>88</v>
      </c>
      <c r="AT125" s="228" t="s">
        <v>79</v>
      </c>
      <c r="AU125" s="228" t="s">
        <v>80</v>
      </c>
      <c r="AY125" s="227" t="s">
        <v>152</v>
      </c>
      <c r="BK125" s="229">
        <f>BK126+BK180+BK185</f>
        <v>0</v>
      </c>
    </row>
    <row r="126" spans="1:63" s="12" customFormat="1" ht="22.8" customHeight="1">
      <c r="A126" s="12"/>
      <c r="B126" s="215"/>
      <c r="C126" s="216"/>
      <c r="D126" s="217" t="s">
        <v>79</v>
      </c>
      <c r="E126" s="230" t="s">
        <v>88</v>
      </c>
      <c r="F126" s="230" t="s">
        <v>153</v>
      </c>
      <c r="G126" s="216"/>
      <c r="H126" s="216"/>
      <c r="I126" s="219"/>
      <c r="J126" s="219"/>
      <c r="K126" s="231">
        <f>BK126</f>
        <v>0</v>
      </c>
      <c r="L126" s="216"/>
      <c r="M126" s="221"/>
      <c r="N126" s="222"/>
      <c r="O126" s="223"/>
      <c r="P126" s="223"/>
      <c r="Q126" s="224">
        <f>SUM(Q127:Q179)</f>
        <v>0</v>
      </c>
      <c r="R126" s="224">
        <f>SUM(R127:R179)</f>
        <v>0</v>
      </c>
      <c r="S126" s="223"/>
      <c r="T126" s="225">
        <f>SUM(T127:T179)</f>
        <v>0</v>
      </c>
      <c r="U126" s="223"/>
      <c r="V126" s="225">
        <f>SUM(V127:V179)</f>
        <v>0</v>
      </c>
      <c r="W126" s="223"/>
      <c r="X126" s="226">
        <f>SUM(X127:X179)</f>
        <v>0</v>
      </c>
      <c r="Y126" s="12"/>
      <c r="Z126" s="12"/>
      <c r="AA126" s="12"/>
      <c r="AB126" s="12"/>
      <c r="AC126" s="12"/>
      <c r="AD126" s="12"/>
      <c r="AE126" s="12"/>
      <c r="AR126" s="227" t="s">
        <v>88</v>
      </c>
      <c r="AT126" s="228" t="s">
        <v>79</v>
      </c>
      <c r="AU126" s="228" t="s">
        <v>88</v>
      </c>
      <c r="AY126" s="227" t="s">
        <v>152</v>
      </c>
      <c r="BK126" s="229">
        <f>SUM(BK127:BK179)</f>
        <v>0</v>
      </c>
    </row>
    <row r="127" spans="1:65" s="2" customFormat="1" ht="33" customHeight="1">
      <c r="A127" s="39"/>
      <c r="B127" s="40"/>
      <c r="C127" s="232" t="s">
        <v>88</v>
      </c>
      <c r="D127" s="232" t="s">
        <v>154</v>
      </c>
      <c r="E127" s="233" t="s">
        <v>274</v>
      </c>
      <c r="F127" s="234" t="s">
        <v>275</v>
      </c>
      <c r="G127" s="235" t="s">
        <v>167</v>
      </c>
      <c r="H127" s="236">
        <v>114.43</v>
      </c>
      <c r="I127" s="237"/>
      <c r="J127" s="237"/>
      <c r="K127" s="238">
        <f>ROUND(P127*H127,2)</f>
        <v>0</v>
      </c>
      <c r="L127" s="234" t="s">
        <v>158</v>
      </c>
      <c r="M127" s="45"/>
      <c r="N127" s="239" t="s">
        <v>1</v>
      </c>
      <c r="O127" s="240" t="s">
        <v>43</v>
      </c>
      <c r="P127" s="241">
        <f>I127+J127</f>
        <v>0</v>
      </c>
      <c r="Q127" s="241">
        <f>ROUND(I127*H127,2)</f>
        <v>0</v>
      </c>
      <c r="R127" s="241">
        <f>ROUND(J127*H127,2)</f>
        <v>0</v>
      </c>
      <c r="S127" s="92"/>
      <c r="T127" s="242">
        <f>S127*H127</f>
        <v>0</v>
      </c>
      <c r="U127" s="242">
        <v>0</v>
      </c>
      <c r="V127" s="242">
        <f>U127*H127</f>
        <v>0</v>
      </c>
      <c r="W127" s="242">
        <v>0</v>
      </c>
      <c r="X127" s="243">
        <f>W127*H127</f>
        <v>0</v>
      </c>
      <c r="Y127" s="39"/>
      <c r="Z127" s="39"/>
      <c r="AA127" s="39"/>
      <c r="AB127" s="39"/>
      <c r="AC127" s="39"/>
      <c r="AD127" s="39"/>
      <c r="AE127" s="39"/>
      <c r="AR127" s="244" t="s">
        <v>159</v>
      </c>
      <c r="AT127" s="244" t="s">
        <v>154</v>
      </c>
      <c r="AU127" s="244" t="s">
        <v>90</v>
      </c>
      <c r="AY127" s="18" t="s">
        <v>152</v>
      </c>
      <c r="BE127" s="245">
        <f>IF(O127="základní",K127,0)</f>
        <v>0</v>
      </c>
      <c r="BF127" s="245">
        <f>IF(O127="snížená",K127,0)</f>
        <v>0</v>
      </c>
      <c r="BG127" s="245">
        <f>IF(O127="zákl. přenesená",K127,0)</f>
        <v>0</v>
      </c>
      <c r="BH127" s="245">
        <f>IF(O127="sníž. přenesená",K127,0)</f>
        <v>0</v>
      </c>
      <c r="BI127" s="245">
        <f>IF(O127="nulová",K127,0)</f>
        <v>0</v>
      </c>
      <c r="BJ127" s="18" t="s">
        <v>88</v>
      </c>
      <c r="BK127" s="245">
        <f>ROUND(P127*H127,2)</f>
        <v>0</v>
      </c>
      <c r="BL127" s="18" t="s">
        <v>159</v>
      </c>
      <c r="BM127" s="244" t="s">
        <v>276</v>
      </c>
    </row>
    <row r="128" spans="1:47" s="2" customFormat="1" ht="12">
      <c r="A128" s="39"/>
      <c r="B128" s="40"/>
      <c r="C128" s="41"/>
      <c r="D128" s="246" t="s">
        <v>161</v>
      </c>
      <c r="E128" s="41"/>
      <c r="F128" s="247" t="s">
        <v>277</v>
      </c>
      <c r="G128" s="41"/>
      <c r="H128" s="41"/>
      <c r="I128" s="248"/>
      <c r="J128" s="248"/>
      <c r="K128" s="41"/>
      <c r="L128" s="41"/>
      <c r="M128" s="45"/>
      <c r="N128" s="249"/>
      <c r="O128" s="250"/>
      <c r="P128" s="92"/>
      <c r="Q128" s="92"/>
      <c r="R128" s="92"/>
      <c r="S128" s="92"/>
      <c r="T128" s="92"/>
      <c r="U128" s="92"/>
      <c r="V128" s="92"/>
      <c r="W128" s="92"/>
      <c r="X128" s="93"/>
      <c r="Y128" s="39"/>
      <c r="Z128" s="39"/>
      <c r="AA128" s="39"/>
      <c r="AB128" s="39"/>
      <c r="AC128" s="39"/>
      <c r="AD128" s="39"/>
      <c r="AE128" s="39"/>
      <c r="AT128" s="18" t="s">
        <v>161</v>
      </c>
      <c r="AU128" s="18" t="s">
        <v>90</v>
      </c>
    </row>
    <row r="129" spans="1:51" s="13" customFormat="1" ht="12">
      <c r="A129" s="13"/>
      <c r="B129" s="251"/>
      <c r="C129" s="252"/>
      <c r="D129" s="253" t="s">
        <v>177</v>
      </c>
      <c r="E129" s="254" t="s">
        <v>1</v>
      </c>
      <c r="F129" s="255" t="s">
        <v>278</v>
      </c>
      <c r="G129" s="252"/>
      <c r="H129" s="256">
        <v>92.05</v>
      </c>
      <c r="I129" s="257"/>
      <c r="J129" s="257"/>
      <c r="K129" s="252"/>
      <c r="L129" s="252"/>
      <c r="M129" s="258"/>
      <c r="N129" s="259"/>
      <c r="O129" s="260"/>
      <c r="P129" s="260"/>
      <c r="Q129" s="260"/>
      <c r="R129" s="260"/>
      <c r="S129" s="260"/>
      <c r="T129" s="260"/>
      <c r="U129" s="260"/>
      <c r="V129" s="260"/>
      <c r="W129" s="260"/>
      <c r="X129" s="261"/>
      <c r="Y129" s="13"/>
      <c r="Z129" s="13"/>
      <c r="AA129" s="13"/>
      <c r="AB129" s="13"/>
      <c r="AC129" s="13"/>
      <c r="AD129" s="13"/>
      <c r="AE129" s="13"/>
      <c r="AT129" s="262" t="s">
        <v>177</v>
      </c>
      <c r="AU129" s="262" t="s">
        <v>90</v>
      </c>
      <c r="AV129" s="13" t="s">
        <v>90</v>
      </c>
      <c r="AW129" s="13" t="s">
        <v>5</v>
      </c>
      <c r="AX129" s="13" t="s">
        <v>80</v>
      </c>
      <c r="AY129" s="262" t="s">
        <v>152</v>
      </c>
    </row>
    <row r="130" spans="1:51" s="13" customFormat="1" ht="12">
      <c r="A130" s="13"/>
      <c r="B130" s="251"/>
      <c r="C130" s="252"/>
      <c r="D130" s="253" t="s">
        <v>177</v>
      </c>
      <c r="E130" s="254" t="s">
        <v>1</v>
      </c>
      <c r="F130" s="255" t="s">
        <v>279</v>
      </c>
      <c r="G130" s="252"/>
      <c r="H130" s="256">
        <v>3.18</v>
      </c>
      <c r="I130" s="257"/>
      <c r="J130" s="257"/>
      <c r="K130" s="252"/>
      <c r="L130" s="252"/>
      <c r="M130" s="258"/>
      <c r="N130" s="259"/>
      <c r="O130" s="260"/>
      <c r="P130" s="260"/>
      <c r="Q130" s="260"/>
      <c r="R130" s="260"/>
      <c r="S130" s="260"/>
      <c r="T130" s="260"/>
      <c r="U130" s="260"/>
      <c r="V130" s="260"/>
      <c r="W130" s="260"/>
      <c r="X130" s="261"/>
      <c r="Y130" s="13"/>
      <c r="Z130" s="13"/>
      <c r="AA130" s="13"/>
      <c r="AB130" s="13"/>
      <c r="AC130" s="13"/>
      <c r="AD130" s="13"/>
      <c r="AE130" s="13"/>
      <c r="AT130" s="262" t="s">
        <v>177</v>
      </c>
      <c r="AU130" s="262" t="s">
        <v>90</v>
      </c>
      <c r="AV130" s="13" t="s">
        <v>90</v>
      </c>
      <c r="AW130" s="13" t="s">
        <v>5</v>
      </c>
      <c r="AX130" s="13" t="s">
        <v>80</v>
      </c>
      <c r="AY130" s="262" t="s">
        <v>152</v>
      </c>
    </row>
    <row r="131" spans="1:51" s="13" customFormat="1" ht="12">
      <c r="A131" s="13"/>
      <c r="B131" s="251"/>
      <c r="C131" s="252"/>
      <c r="D131" s="253" t="s">
        <v>177</v>
      </c>
      <c r="E131" s="254" t="s">
        <v>1</v>
      </c>
      <c r="F131" s="255" t="s">
        <v>280</v>
      </c>
      <c r="G131" s="252"/>
      <c r="H131" s="256">
        <v>19.2</v>
      </c>
      <c r="I131" s="257"/>
      <c r="J131" s="257"/>
      <c r="K131" s="252"/>
      <c r="L131" s="252"/>
      <c r="M131" s="258"/>
      <c r="N131" s="259"/>
      <c r="O131" s="260"/>
      <c r="P131" s="260"/>
      <c r="Q131" s="260"/>
      <c r="R131" s="260"/>
      <c r="S131" s="260"/>
      <c r="T131" s="260"/>
      <c r="U131" s="260"/>
      <c r="V131" s="260"/>
      <c r="W131" s="260"/>
      <c r="X131" s="261"/>
      <c r="Y131" s="13"/>
      <c r="Z131" s="13"/>
      <c r="AA131" s="13"/>
      <c r="AB131" s="13"/>
      <c r="AC131" s="13"/>
      <c r="AD131" s="13"/>
      <c r="AE131" s="13"/>
      <c r="AT131" s="262" t="s">
        <v>177</v>
      </c>
      <c r="AU131" s="262" t="s">
        <v>90</v>
      </c>
      <c r="AV131" s="13" t="s">
        <v>90</v>
      </c>
      <c r="AW131" s="13" t="s">
        <v>5</v>
      </c>
      <c r="AX131" s="13" t="s">
        <v>80</v>
      </c>
      <c r="AY131" s="262" t="s">
        <v>152</v>
      </c>
    </row>
    <row r="132" spans="1:51" s="14" customFormat="1" ht="12">
      <c r="A132" s="14"/>
      <c r="B132" s="263"/>
      <c r="C132" s="264"/>
      <c r="D132" s="253" t="s">
        <v>177</v>
      </c>
      <c r="E132" s="265" t="s">
        <v>1</v>
      </c>
      <c r="F132" s="266" t="s">
        <v>180</v>
      </c>
      <c r="G132" s="264"/>
      <c r="H132" s="267">
        <v>114.43</v>
      </c>
      <c r="I132" s="268"/>
      <c r="J132" s="268"/>
      <c r="K132" s="264"/>
      <c r="L132" s="264"/>
      <c r="M132" s="269"/>
      <c r="N132" s="270"/>
      <c r="O132" s="271"/>
      <c r="P132" s="271"/>
      <c r="Q132" s="271"/>
      <c r="R132" s="271"/>
      <c r="S132" s="271"/>
      <c r="T132" s="271"/>
      <c r="U132" s="271"/>
      <c r="V132" s="271"/>
      <c r="W132" s="271"/>
      <c r="X132" s="272"/>
      <c r="Y132" s="14"/>
      <c r="Z132" s="14"/>
      <c r="AA132" s="14"/>
      <c r="AB132" s="14"/>
      <c r="AC132" s="14"/>
      <c r="AD132" s="14"/>
      <c r="AE132" s="14"/>
      <c r="AT132" s="273" t="s">
        <v>177</v>
      </c>
      <c r="AU132" s="273" t="s">
        <v>90</v>
      </c>
      <c r="AV132" s="14" t="s">
        <v>159</v>
      </c>
      <c r="AW132" s="14" t="s">
        <v>5</v>
      </c>
      <c r="AX132" s="14" t="s">
        <v>88</v>
      </c>
      <c r="AY132" s="273" t="s">
        <v>152</v>
      </c>
    </row>
    <row r="133" spans="1:65" s="2" customFormat="1" ht="62.7" customHeight="1">
      <c r="A133" s="39"/>
      <c r="B133" s="40"/>
      <c r="C133" s="232" t="s">
        <v>90</v>
      </c>
      <c r="D133" s="232" t="s">
        <v>154</v>
      </c>
      <c r="E133" s="233" t="s">
        <v>281</v>
      </c>
      <c r="F133" s="234" t="s">
        <v>282</v>
      </c>
      <c r="G133" s="235" t="s">
        <v>167</v>
      </c>
      <c r="H133" s="236">
        <v>228.91</v>
      </c>
      <c r="I133" s="237"/>
      <c r="J133" s="237"/>
      <c r="K133" s="238">
        <f>ROUND(P133*H133,2)</f>
        <v>0</v>
      </c>
      <c r="L133" s="234" t="s">
        <v>158</v>
      </c>
      <c r="M133" s="45"/>
      <c r="N133" s="239" t="s">
        <v>1</v>
      </c>
      <c r="O133" s="240" t="s">
        <v>43</v>
      </c>
      <c r="P133" s="241">
        <f>I133+J133</f>
        <v>0</v>
      </c>
      <c r="Q133" s="241">
        <f>ROUND(I133*H133,2)</f>
        <v>0</v>
      </c>
      <c r="R133" s="241">
        <f>ROUND(J133*H133,2)</f>
        <v>0</v>
      </c>
      <c r="S133" s="92"/>
      <c r="T133" s="242">
        <f>S133*H133</f>
        <v>0</v>
      </c>
      <c r="U133" s="242">
        <v>0</v>
      </c>
      <c r="V133" s="242">
        <f>U133*H133</f>
        <v>0</v>
      </c>
      <c r="W133" s="242">
        <v>0</v>
      </c>
      <c r="X133" s="243">
        <f>W133*H133</f>
        <v>0</v>
      </c>
      <c r="Y133" s="39"/>
      <c r="Z133" s="39"/>
      <c r="AA133" s="39"/>
      <c r="AB133" s="39"/>
      <c r="AC133" s="39"/>
      <c r="AD133" s="39"/>
      <c r="AE133" s="39"/>
      <c r="AR133" s="244" t="s">
        <v>159</v>
      </c>
      <c r="AT133" s="244" t="s">
        <v>154</v>
      </c>
      <c r="AU133" s="244" t="s">
        <v>90</v>
      </c>
      <c r="AY133" s="18" t="s">
        <v>152</v>
      </c>
      <c r="BE133" s="245">
        <f>IF(O133="základní",K133,0)</f>
        <v>0</v>
      </c>
      <c r="BF133" s="245">
        <f>IF(O133="snížená",K133,0)</f>
        <v>0</v>
      </c>
      <c r="BG133" s="245">
        <f>IF(O133="zákl. přenesená",K133,0)</f>
        <v>0</v>
      </c>
      <c r="BH133" s="245">
        <f>IF(O133="sníž. přenesená",K133,0)</f>
        <v>0</v>
      </c>
      <c r="BI133" s="245">
        <f>IF(O133="nulová",K133,0)</f>
        <v>0</v>
      </c>
      <c r="BJ133" s="18" t="s">
        <v>88</v>
      </c>
      <c r="BK133" s="245">
        <f>ROUND(P133*H133,2)</f>
        <v>0</v>
      </c>
      <c r="BL133" s="18" t="s">
        <v>159</v>
      </c>
      <c r="BM133" s="244" t="s">
        <v>283</v>
      </c>
    </row>
    <row r="134" spans="1:47" s="2" customFormat="1" ht="12">
      <c r="A134" s="39"/>
      <c r="B134" s="40"/>
      <c r="C134" s="41"/>
      <c r="D134" s="246" t="s">
        <v>161</v>
      </c>
      <c r="E134" s="41"/>
      <c r="F134" s="247" t="s">
        <v>284</v>
      </c>
      <c r="G134" s="41"/>
      <c r="H134" s="41"/>
      <c r="I134" s="248"/>
      <c r="J134" s="248"/>
      <c r="K134" s="41"/>
      <c r="L134" s="41"/>
      <c r="M134" s="45"/>
      <c r="N134" s="249"/>
      <c r="O134" s="250"/>
      <c r="P134" s="92"/>
      <c r="Q134" s="92"/>
      <c r="R134" s="92"/>
      <c r="S134" s="92"/>
      <c r="T134" s="92"/>
      <c r="U134" s="92"/>
      <c r="V134" s="92"/>
      <c r="W134" s="92"/>
      <c r="X134" s="93"/>
      <c r="Y134" s="39"/>
      <c r="Z134" s="39"/>
      <c r="AA134" s="39"/>
      <c r="AB134" s="39"/>
      <c r="AC134" s="39"/>
      <c r="AD134" s="39"/>
      <c r="AE134" s="39"/>
      <c r="AT134" s="18" t="s">
        <v>161</v>
      </c>
      <c r="AU134" s="18" t="s">
        <v>90</v>
      </c>
    </row>
    <row r="135" spans="1:51" s="13" customFormat="1" ht="12">
      <c r="A135" s="13"/>
      <c r="B135" s="251"/>
      <c r="C135" s="252"/>
      <c r="D135" s="253" t="s">
        <v>177</v>
      </c>
      <c r="E135" s="254" t="s">
        <v>1</v>
      </c>
      <c r="F135" s="255" t="s">
        <v>285</v>
      </c>
      <c r="G135" s="252"/>
      <c r="H135" s="256">
        <v>92.05</v>
      </c>
      <c r="I135" s="257"/>
      <c r="J135" s="257"/>
      <c r="K135" s="252"/>
      <c r="L135" s="252"/>
      <c r="M135" s="258"/>
      <c r="N135" s="259"/>
      <c r="O135" s="260"/>
      <c r="P135" s="260"/>
      <c r="Q135" s="260"/>
      <c r="R135" s="260"/>
      <c r="S135" s="260"/>
      <c r="T135" s="260"/>
      <c r="U135" s="260"/>
      <c r="V135" s="260"/>
      <c r="W135" s="260"/>
      <c r="X135" s="261"/>
      <c r="Y135" s="13"/>
      <c r="Z135" s="13"/>
      <c r="AA135" s="13"/>
      <c r="AB135" s="13"/>
      <c r="AC135" s="13"/>
      <c r="AD135" s="13"/>
      <c r="AE135" s="13"/>
      <c r="AT135" s="262" t="s">
        <v>177</v>
      </c>
      <c r="AU135" s="262" t="s">
        <v>90</v>
      </c>
      <c r="AV135" s="13" t="s">
        <v>90</v>
      </c>
      <c r="AW135" s="13" t="s">
        <v>5</v>
      </c>
      <c r="AX135" s="13" t="s">
        <v>80</v>
      </c>
      <c r="AY135" s="262" t="s">
        <v>152</v>
      </c>
    </row>
    <row r="136" spans="1:51" s="13" customFormat="1" ht="12">
      <c r="A136" s="13"/>
      <c r="B136" s="251"/>
      <c r="C136" s="252"/>
      <c r="D136" s="253" t="s">
        <v>177</v>
      </c>
      <c r="E136" s="254" t="s">
        <v>1</v>
      </c>
      <c r="F136" s="255" t="s">
        <v>279</v>
      </c>
      <c r="G136" s="252"/>
      <c r="H136" s="256">
        <v>3.18</v>
      </c>
      <c r="I136" s="257"/>
      <c r="J136" s="257"/>
      <c r="K136" s="252"/>
      <c r="L136" s="252"/>
      <c r="M136" s="258"/>
      <c r="N136" s="259"/>
      <c r="O136" s="260"/>
      <c r="P136" s="260"/>
      <c r="Q136" s="260"/>
      <c r="R136" s="260"/>
      <c r="S136" s="260"/>
      <c r="T136" s="260"/>
      <c r="U136" s="260"/>
      <c r="V136" s="260"/>
      <c r="W136" s="260"/>
      <c r="X136" s="261"/>
      <c r="Y136" s="13"/>
      <c r="Z136" s="13"/>
      <c r="AA136" s="13"/>
      <c r="AB136" s="13"/>
      <c r="AC136" s="13"/>
      <c r="AD136" s="13"/>
      <c r="AE136" s="13"/>
      <c r="AT136" s="262" t="s">
        <v>177</v>
      </c>
      <c r="AU136" s="262" t="s">
        <v>90</v>
      </c>
      <c r="AV136" s="13" t="s">
        <v>90</v>
      </c>
      <c r="AW136" s="13" t="s">
        <v>5</v>
      </c>
      <c r="AX136" s="13" t="s">
        <v>80</v>
      </c>
      <c r="AY136" s="262" t="s">
        <v>152</v>
      </c>
    </row>
    <row r="137" spans="1:51" s="13" customFormat="1" ht="12">
      <c r="A137" s="13"/>
      <c r="B137" s="251"/>
      <c r="C137" s="252"/>
      <c r="D137" s="253" t="s">
        <v>177</v>
      </c>
      <c r="E137" s="254" t="s">
        <v>1</v>
      </c>
      <c r="F137" s="255" t="s">
        <v>280</v>
      </c>
      <c r="G137" s="252"/>
      <c r="H137" s="256">
        <v>19.2</v>
      </c>
      <c r="I137" s="257"/>
      <c r="J137" s="257"/>
      <c r="K137" s="252"/>
      <c r="L137" s="252"/>
      <c r="M137" s="258"/>
      <c r="N137" s="259"/>
      <c r="O137" s="260"/>
      <c r="P137" s="260"/>
      <c r="Q137" s="260"/>
      <c r="R137" s="260"/>
      <c r="S137" s="260"/>
      <c r="T137" s="260"/>
      <c r="U137" s="260"/>
      <c r="V137" s="260"/>
      <c r="W137" s="260"/>
      <c r="X137" s="261"/>
      <c r="Y137" s="13"/>
      <c r="Z137" s="13"/>
      <c r="AA137" s="13"/>
      <c r="AB137" s="13"/>
      <c r="AC137" s="13"/>
      <c r="AD137" s="13"/>
      <c r="AE137" s="13"/>
      <c r="AT137" s="262" t="s">
        <v>177</v>
      </c>
      <c r="AU137" s="262" t="s">
        <v>90</v>
      </c>
      <c r="AV137" s="13" t="s">
        <v>90</v>
      </c>
      <c r="AW137" s="13" t="s">
        <v>5</v>
      </c>
      <c r="AX137" s="13" t="s">
        <v>80</v>
      </c>
      <c r="AY137" s="262" t="s">
        <v>152</v>
      </c>
    </row>
    <row r="138" spans="1:51" s="13" customFormat="1" ht="12">
      <c r="A138" s="13"/>
      <c r="B138" s="251"/>
      <c r="C138" s="252"/>
      <c r="D138" s="253" t="s">
        <v>177</v>
      </c>
      <c r="E138" s="254" t="s">
        <v>1</v>
      </c>
      <c r="F138" s="255" t="s">
        <v>286</v>
      </c>
      <c r="G138" s="252"/>
      <c r="H138" s="256">
        <v>114.48</v>
      </c>
      <c r="I138" s="257"/>
      <c r="J138" s="257"/>
      <c r="K138" s="252"/>
      <c r="L138" s="252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3"/>
      <c r="Z138" s="13"/>
      <c r="AA138" s="13"/>
      <c r="AB138" s="13"/>
      <c r="AC138" s="13"/>
      <c r="AD138" s="13"/>
      <c r="AE138" s="13"/>
      <c r="AT138" s="262" t="s">
        <v>177</v>
      </c>
      <c r="AU138" s="262" t="s">
        <v>90</v>
      </c>
      <c r="AV138" s="13" t="s">
        <v>90</v>
      </c>
      <c r="AW138" s="13" t="s">
        <v>5</v>
      </c>
      <c r="AX138" s="13" t="s">
        <v>80</v>
      </c>
      <c r="AY138" s="262" t="s">
        <v>152</v>
      </c>
    </row>
    <row r="139" spans="1:51" s="14" customFormat="1" ht="12">
      <c r="A139" s="14"/>
      <c r="B139" s="263"/>
      <c r="C139" s="264"/>
      <c r="D139" s="253" t="s">
        <v>177</v>
      </c>
      <c r="E139" s="265" t="s">
        <v>1</v>
      </c>
      <c r="F139" s="266" t="s">
        <v>180</v>
      </c>
      <c r="G139" s="264"/>
      <c r="H139" s="267">
        <v>228.91000000000003</v>
      </c>
      <c r="I139" s="268"/>
      <c r="J139" s="268"/>
      <c r="K139" s="264"/>
      <c r="L139" s="264"/>
      <c r="M139" s="269"/>
      <c r="N139" s="270"/>
      <c r="O139" s="271"/>
      <c r="P139" s="271"/>
      <c r="Q139" s="271"/>
      <c r="R139" s="271"/>
      <c r="S139" s="271"/>
      <c r="T139" s="271"/>
      <c r="U139" s="271"/>
      <c r="V139" s="271"/>
      <c r="W139" s="271"/>
      <c r="X139" s="272"/>
      <c r="Y139" s="14"/>
      <c r="Z139" s="14"/>
      <c r="AA139" s="14"/>
      <c r="AB139" s="14"/>
      <c r="AC139" s="14"/>
      <c r="AD139" s="14"/>
      <c r="AE139" s="14"/>
      <c r="AT139" s="273" t="s">
        <v>177</v>
      </c>
      <c r="AU139" s="273" t="s">
        <v>90</v>
      </c>
      <c r="AV139" s="14" t="s">
        <v>159</v>
      </c>
      <c r="AW139" s="14" t="s">
        <v>5</v>
      </c>
      <c r="AX139" s="14" t="s">
        <v>88</v>
      </c>
      <c r="AY139" s="273" t="s">
        <v>152</v>
      </c>
    </row>
    <row r="140" spans="1:65" s="2" customFormat="1" ht="62.7" customHeight="1">
      <c r="A140" s="39"/>
      <c r="B140" s="40"/>
      <c r="C140" s="232" t="s">
        <v>172</v>
      </c>
      <c r="D140" s="232" t="s">
        <v>154</v>
      </c>
      <c r="E140" s="233" t="s">
        <v>287</v>
      </c>
      <c r="F140" s="234" t="s">
        <v>288</v>
      </c>
      <c r="G140" s="235" t="s">
        <v>167</v>
      </c>
      <c r="H140" s="236">
        <v>180.43</v>
      </c>
      <c r="I140" s="237"/>
      <c r="J140" s="237"/>
      <c r="K140" s="238">
        <f>ROUND(P140*H140,2)</f>
        <v>0</v>
      </c>
      <c r="L140" s="234" t="s">
        <v>158</v>
      </c>
      <c r="M140" s="45"/>
      <c r="N140" s="239" t="s">
        <v>1</v>
      </c>
      <c r="O140" s="240" t="s">
        <v>43</v>
      </c>
      <c r="P140" s="241">
        <f>I140+J140</f>
        <v>0</v>
      </c>
      <c r="Q140" s="241">
        <f>ROUND(I140*H140,2)</f>
        <v>0</v>
      </c>
      <c r="R140" s="241">
        <f>ROUND(J140*H140,2)</f>
        <v>0</v>
      </c>
      <c r="S140" s="92"/>
      <c r="T140" s="242">
        <f>S140*H140</f>
        <v>0</v>
      </c>
      <c r="U140" s="242">
        <v>0</v>
      </c>
      <c r="V140" s="242">
        <f>U140*H140</f>
        <v>0</v>
      </c>
      <c r="W140" s="242">
        <v>0</v>
      </c>
      <c r="X140" s="243">
        <f>W140*H140</f>
        <v>0</v>
      </c>
      <c r="Y140" s="39"/>
      <c r="Z140" s="39"/>
      <c r="AA140" s="39"/>
      <c r="AB140" s="39"/>
      <c r="AC140" s="39"/>
      <c r="AD140" s="39"/>
      <c r="AE140" s="39"/>
      <c r="AR140" s="244" t="s">
        <v>159</v>
      </c>
      <c r="AT140" s="244" t="s">
        <v>154</v>
      </c>
      <c r="AU140" s="244" t="s">
        <v>90</v>
      </c>
      <c r="AY140" s="18" t="s">
        <v>152</v>
      </c>
      <c r="BE140" s="245">
        <f>IF(O140="základní",K140,0)</f>
        <v>0</v>
      </c>
      <c r="BF140" s="245">
        <f>IF(O140="snížená",K140,0)</f>
        <v>0</v>
      </c>
      <c r="BG140" s="245">
        <f>IF(O140="zákl. přenesená",K140,0)</f>
        <v>0</v>
      </c>
      <c r="BH140" s="245">
        <f>IF(O140="sníž. přenesená",K140,0)</f>
        <v>0</v>
      </c>
      <c r="BI140" s="245">
        <f>IF(O140="nulová",K140,0)</f>
        <v>0</v>
      </c>
      <c r="BJ140" s="18" t="s">
        <v>88</v>
      </c>
      <c r="BK140" s="245">
        <f>ROUND(P140*H140,2)</f>
        <v>0</v>
      </c>
      <c r="BL140" s="18" t="s">
        <v>159</v>
      </c>
      <c r="BM140" s="244" t="s">
        <v>289</v>
      </c>
    </row>
    <row r="141" spans="1:47" s="2" customFormat="1" ht="12">
      <c r="A141" s="39"/>
      <c r="B141" s="40"/>
      <c r="C141" s="41"/>
      <c r="D141" s="246" t="s">
        <v>161</v>
      </c>
      <c r="E141" s="41"/>
      <c r="F141" s="247" t="s">
        <v>290</v>
      </c>
      <c r="G141" s="41"/>
      <c r="H141" s="41"/>
      <c r="I141" s="248"/>
      <c r="J141" s="248"/>
      <c r="K141" s="41"/>
      <c r="L141" s="41"/>
      <c r="M141" s="45"/>
      <c r="N141" s="249"/>
      <c r="O141" s="250"/>
      <c r="P141" s="92"/>
      <c r="Q141" s="92"/>
      <c r="R141" s="92"/>
      <c r="S141" s="92"/>
      <c r="T141" s="92"/>
      <c r="U141" s="92"/>
      <c r="V141" s="92"/>
      <c r="W141" s="92"/>
      <c r="X141" s="93"/>
      <c r="Y141" s="39"/>
      <c r="Z141" s="39"/>
      <c r="AA141" s="39"/>
      <c r="AB141" s="39"/>
      <c r="AC141" s="39"/>
      <c r="AD141" s="39"/>
      <c r="AE141" s="39"/>
      <c r="AT141" s="18" t="s">
        <v>161</v>
      </c>
      <c r="AU141" s="18" t="s">
        <v>90</v>
      </c>
    </row>
    <row r="142" spans="1:51" s="13" customFormat="1" ht="12">
      <c r="A142" s="13"/>
      <c r="B142" s="251"/>
      <c r="C142" s="252"/>
      <c r="D142" s="253" t="s">
        <v>177</v>
      </c>
      <c r="E142" s="254" t="s">
        <v>1</v>
      </c>
      <c r="F142" s="255" t="s">
        <v>291</v>
      </c>
      <c r="G142" s="252"/>
      <c r="H142" s="256">
        <v>180.43</v>
      </c>
      <c r="I142" s="257"/>
      <c r="J142" s="257"/>
      <c r="K142" s="252"/>
      <c r="L142" s="252"/>
      <c r="M142" s="258"/>
      <c r="N142" s="259"/>
      <c r="O142" s="260"/>
      <c r="P142" s="260"/>
      <c r="Q142" s="260"/>
      <c r="R142" s="260"/>
      <c r="S142" s="260"/>
      <c r="T142" s="260"/>
      <c r="U142" s="260"/>
      <c r="V142" s="260"/>
      <c r="W142" s="260"/>
      <c r="X142" s="261"/>
      <c r="Y142" s="13"/>
      <c r="Z142" s="13"/>
      <c r="AA142" s="13"/>
      <c r="AB142" s="13"/>
      <c r="AC142" s="13"/>
      <c r="AD142" s="13"/>
      <c r="AE142" s="13"/>
      <c r="AT142" s="262" t="s">
        <v>177</v>
      </c>
      <c r="AU142" s="262" t="s">
        <v>90</v>
      </c>
      <c r="AV142" s="13" t="s">
        <v>90</v>
      </c>
      <c r="AW142" s="13" t="s">
        <v>5</v>
      </c>
      <c r="AX142" s="13" t="s">
        <v>88</v>
      </c>
      <c r="AY142" s="262" t="s">
        <v>152</v>
      </c>
    </row>
    <row r="143" spans="1:65" s="2" customFormat="1" ht="66.75" customHeight="1">
      <c r="A143" s="39"/>
      <c r="B143" s="40"/>
      <c r="C143" s="232" t="s">
        <v>159</v>
      </c>
      <c r="D143" s="232" t="s">
        <v>154</v>
      </c>
      <c r="E143" s="233" t="s">
        <v>292</v>
      </c>
      <c r="F143" s="234" t="s">
        <v>293</v>
      </c>
      <c r="G143" s="235" t="s">
        <v>167</v>
      </c>
      <c r="H143" s="236">
        <v>902.15</v>
      </c>
      <c r="I143" s="237"/>
      <c r="J143" s="237"/>
      <c r="K143" s="238">
        <f>ROUND(P143*H143,2)</f>
        <v>0</v>
      </c>
      <c r="L143" s="234" t="s">
        <v>158</v>
      </c>
      <c r="M143" s="45"/>
      <c r="N143" s="239" t="s">
        <v>1</v>
      </c>
      <c r="O143" s="240" t="s">
        <v>43</v>
      </c>
      <c r="P143" s="241">
        <f>I143+J143</f>
        <v>0</v>
      </c>
      <c r="Q143" s="241">
        <f>ROUND(I143*H143,2)</f>
        <v>0</v>
      </c>
      <c r="R143" s="241">
        <f>ROUND(J143*H143,2)</f>
        <v>0</v>
      </c>
      <c r="S143" s="92"/>
      <c r="T143" s="242">
        <f>S143*H143</f>
        <v>0</v>
      </c>
      <c r="U143" s="242">
        <v>0</v>
      </c>
      <c r="V143" s="242">
        <f>U143*H143</f>
        <v>0</v>
      </c>
      <c r="W143" s="242">
        <v>0</v>
      </c>
      <c r="X143" s="243">
        <f>W143*H143</f>
        <v>0</v>
      </c>
      <c r="Y143" s="39"/>
      <c r="Z143" s="39"/>
      <c r="AA143" s="39"/>
      <c r="AB143" s="39"/>
      <c r="AC143" s="39"/>
      <c r="AD143" s="39"/>
      <c r="AE143" s="39"/>
      <c r="AR143" s="244" t="s">
        <v>159</v>
      </c>
      <c r="AT143" s="244" t="s">
        <v>154</v>
      </c>
      <c r="AU143" s="244" t="s">
        <v>90</v>
      </c>
      <c r="AY143" s="18" t="s">
        <v>152</v>
      </c>
      <c r="BE143" s="245">
        <f>IF(O143="základní",K143,0)</f>
        <v>0</v>
      </c>
      <c r="BF143" s="245">
        <f>IF(O143="snížená",K143,0)</f>
        <v>0</v>
      </c>
      <c r="BG143" s="245">
        <f>IF(O143="zákl. přenesená",K143,0)</f>
        <v>0</v>
      </c>
      <c r="BH143" s="245">
        <f>IF(O143="sníž. přenesená",K143,0)</f>
        <v>0</v>
      </c>
      <c r="BI143" s="245">
        <f>IF(O143="nulová",K143,0)</f>
        <v>0</v>
      </c>
      <c r="BJ143" s="18" t="s">
        <v>88</v>
      </c>
      <c r="BK143" s="245">
        <f>ROUND(P143*H143,2)</f>
        <v>0</v>
      </c>
      <c r="BL143" s="18" t="s">
        <v>159</v>
      </c>
      <c r="BM143" s="244" t="s">
        <v>294</v>
      </c>
    </row>
    <row r="144" spans="1:47" s="2" customFormat="1" ht="12">
      <c r="A144" s="39"/>
      <c r="B144" s="40"/>
      <c r="C144" s="41"/>
      <c r="D144" s="246" t="s">
        <v>161</v>
      </c>
      <c r="E144" s="41"/>
      <c r="F144" s="247" t="s">
        <v>295</v>
      </c>
      <c r="G144" s="41"/>
      <c r="H144" s="41"/>
      <c r="I144" s="248"/>
      <c r="J144" s="248"/>
      <c r="K144" s="41"/>
      <c r="L144" s="41"/>
      <c r="M144" s="45"/>
      <c r="N144" s="249"/>
      <c r="O144" s="250"/>
      <c r="P144" s="92"/>
      <c r="Q144" s="92"/>
      <c r="R144" s="92"/>
      <c r="S144" s="92"/>
      <c r="T144" s="92"/>
      <c r="U144" s="92"/>
      <c r="V144" s="92"/>
      <c r="W144" s="92"/>
      <c r="X144" s="93"/>
      <c r="Y144" s="39"/>
      <c r="Z144" s="39"/>
      <c r="AA144" s="39"/>
      <c r="AB144" s="39"/>
      <c r="AC144" s="39"/>
      <c r="AD144" s="39"/>
      <c r="AE144" s="39"/>
      <c r="AT144" s="18" t="s">
        <v>161</v>
      </c>
      <c r="AU144" s="18" t="s">
        <v>90</v>
      </c>
    </row>
    <row r="145" spans="1:51" s="13" customFormat="1" ht="12">
      <c r="A145" s="13"/>
      <c r="B145" s="251"/>
      <c r="C145" s="252"/>
      <c r="D145" s="253" t="s">
        <v>177</v>
      </c>
      <c r="E145" s="252"/>
      <c r="F145" s="255" t="s">
        <v>296</v>
      </c>
      <c r="G145" s="252"/>
      <c r="H145" s="256">
        <v>902.15</v>
      </c>
      <c r="I145" s="257"/>
      <c r="J145" s="257"/>
      <c r="K145" s="252"/>
      <c r="L145" s="252"/>
      <c r="M145" s="258"/>
      <c r="N145" s="259"/>
      <c r="O145" s="260"/>
      <c r="P145" s="260"/>
      <c r="Q145" s="260"/>
      <c r="R145" s="260"/>
      <c r="S145" s="260"/>
      <c r="T145" s="260"/>
      <c r="U145" s="260"/>
      <c r="V145" s="260"/>
      <c r="W145" s="260"/>
      <c r="X145" s="261"/>
      <c r="Y145" s="13"/>
      <c r="Z145" s="13"/>
      <c r="AA145" s="13"/>
      <c r="AB145" s="13"/>
      <c r="AC145" s="13"/>
      <c r="AD145" s="13"/>
      <c r="AE145" s="13"/>
      <c r="AT145" s="262" t="s">
        <v>177</v>
      </c>
      <c r="AU145" s="262" t="s">
        <v>90</v>
      </c>
      <c r="AV145" s="13" t="s">
        <v>90</v>
      </c>
      <c r="AW145" s="13" t="s">
        <v>4</v>
      </c>
      <c r="AX145" s="13" t="s">
        <v>88</v>
      </c>
      <c r="AY145" s="262" t="s">
        <v>152</v>
      </c>
    </row>
    <row r="146" spans="1:65" s="2" customFormat="1" ht="44.25" customHeight="1">
      <c r="A146" s="39"/>
      <c r="B146" s="40"/>
      <c r="C146" s="232" t="s">
        <v>187</v>
      </c>
      <c r="D146" s="232" t="s">
        <v>154</v>
      </c>
      <c r="E146" s="233" t="s">
        <v>297</v>
      </c>
      <c r="F146" s="234" t="s">
        <v>298</v>
      </c>
      <c r="G146" s="235" t="s">
        <v>167</v>
      </c>
      <c r="H146" s="236">
        <v>265.8</v>
      </c>
      <c r="I146" s="237"/>
      <c r="J146" s="237"/>
      <c r="K146" s="238">
        <f>ROUND(P146*H146,2)</f>
        <v>0</v>
      </c>
      <c r="L146" s="234" t="s">
        <v>158</v>
      </c>
      <c r="M146" s="45"/>
      <c r="N146" s="239" t="s">
        <v>1</v>
      </c>
      <c r="O146" s="240" t="s">
        <v>43</v>
      </c>
      <c r="P146" s="241">
        <f>I146+J146</f>
        <v>0</v>
      </c>
      <c r="Q146" s="241">
        <f>ROUND(I146*H146,2)</f>
        <v>0</v>
      </c>
      <c r="R146" s="241">
        <f>ROUND(J146*H146,2)</f>
        <v>0</v>
      </c>
      <c r="S146" s="92"/>
      <c r="T146" s="242">
        <f>S146*H146</f>
        <v>0</v>
      </c>
      <c r="U146" s="242">
        <v>0</v>
      </c>
      <c r="V146" s="242">
        <f>U146*H146</f>
        <v>0</v>
      </c>
      <c r="W146" s="242">
        <v>0</v>
      </c>
      <c r="X146" s="243">
        <f>W146*H146</f>
        <v>0</v>
      </c>
      <c r="Y146" s="39"/>
      <c r="Z146" s="39"/>
      <c r="AA146" s="39"/>
      <c r="AB146" s="39"/>
      <c r="AC146" s="39"/>
      <c r="AD146" s="39"/>
      <c r="AE146" s="39"/>
      <c r="AR146" s="244" t="s">
        <v>159</v>
      </c>
      <c r="AT146" s="244" t="s">
        <v>154</v>
      </c>
      <c r="AU146" s="244" t="s">
        <v>90</v>
      </c>
      <c r="AY146" s="18" t="s">
        <v>152</v>
      </c>
      <c r="BE146" s="245">
        <f>IF(O146="základní",K146,0)</f>
        <v>0</v>
      </c>
      <c r="BF146" s="245">
        <f>IF(O146="snížená",K146,0)</f>
        <v>0</v>
      </c>
      <c r="BG146" s="245">
        <f>IF(O146="zákl. přenesená",K146,0)</f>
        <v>0</v>
      </c>
      <c r="BH146" s="245">
        <f>IF(O146="sníž. přenesená",K146,0)</f>
        <v>0</v>
      </c>
      <c r="BI146" s="245">
        <f>IF(O146="nulová",K146,0)</f>
        <v>0</v>
      </c>
      <c r="BJ146" s="18" t="s">
        <v>88</v>
      </c>
      <c r="BK146" s="245">
        <f>ROUND(P146*H146,2)</f>
        <v>0</v>
      </c>
      <c r="BL146" s="18" t="s">
        <v>159</v>
      </c>
      <c r="BM146" s="244" t="s">
        <v>299</v>
      </c>
    </row>
    <row r="147" spans="1:47" s="2" customFormat="1" ht="12">
      <c r="A147" s="39"/>
      <c r="B147" s="40"/>
      <c r="C147" s="41"/>
      <c r="D147" s="246" t="s">
        <v>161</v>
      </c>
      <c r="E147" s="41"/>
      <c r="F147" s="247" t="s">
        <v>300</v>
      </c>
      <c r="G147" s="41"/>
      <c r="H147" s="41"/>
      <c r="I147" s="248"/>
      <c r="J147" s="248"/>
      <c r="K147" s="41"/>
      <c r="L147" s="41"/>
      <c r="M147" s="45"/>
      <c r="N147" s="249"/>
      <c r="O147" s="250"/>
      <c r="P147" s="92"/>
      <c r="Q147" s="92"/>
      <c r="R147" s="92"/>
      <c r="S147" s="92"/>
      <c r="T147" s="92"/>
      <c r="U147" s="92"/>
      <c r="V147" s="92"/>
      <c r="W147" s="92"/>
      <c r="X147" s="93"/>
      <c r="Y147" s="39"/>
      <c r="Z147" s="39"/>
      <c r="AA147" s="39"/>
      <c r="AB147" s="39"/>
      <c r="AC147" s="39"/>
      <c r="AD147" s="39"/>
      <c r="AE147" s="39"/>
      <c r="AT147" s="18" t="s">
        <v>161</v>
      </c>
      <c r="AU147" s="18" t="s">
        <v>90</v>
      </c>
    </row>
    <row r="148" spans="1:65" s="2" customFormat="1" ht="44.25" customHeight="1">
      <c r="A148" s="39"/>
      <c r="B148" s="40"/>
      <c r="C148" s="232" t="s">
        <v>193</v>
      </c>
      <c r="D148" s="232" t="s">
        <v>154</v>
      </c>
      <c r="E148" s="233" t="s">
        <v>297</v>
      </c>
      <c r="F148" s="234" t="s">
        <v>298</v>
      </c>
      <c r="G148" s="235" t="s">
        <v>167</v>
      </c>
      <c r="H148" s="236">
        <v>114.48</v>
      </c>
      <c r="I148" s="237"/>
      <c r="J148" s="237"/>
      <c r="K148" s="238">
        <f>ROUND(P148*H148,2)</f>
        <v>0</v>
      </c>
      <c r="L148" s="234" t="s">
        <v>158</v>
      </c>
      <c r="M148" s="45"/>
      <c r="N148" s="239" t="s">
        <v>1</v>
      </c>
      <c r="O148" s="240" t="s">
        <v>43</v>
      </c>
      <c r="P148" s="241">
        <f>I148+J148</f>
        <v>0</v>
      </c>
      <c r="Q148" s="241">
        <f>ROUND(I148*H148,2)</f>
        <v>0</v>
      </c>
      <c r="R148" s="241">
        <f>ROUND(J148*H148,2)</f>
        <v>0</v>
      </c>
      <c r="S148" s="92"/>
      <c r="T148" s="242">
        <f>S148*H148</f>
        <v>0</v>
      </c>
      <c r="U148" s="242">
        <v>0</v>
      </c>
      <c r="V148" s="242">
        <f>U148*H148</f>
        <v>0</v>
      </c>
      <c r="W148" s="242">
        <v>0</v>
      </c>
      <c r="X148" s="243">
        <f>W148*H148</f>
        <v>0</v>
      </c>
      <c r="Y148" s="39"/>
      <c r="Z148" s="39"/>
      <c r="AA148" s="39"/>
      <c r="AB148" s="39"/>
      <c r="AC148" s="39"/>
      <c r="AD148" s="39"/>
      <c r="AE148" s="39"/>
      <c r="AR148" s="244" t="s">
        <v>159</v>
      </c>
      <c r="AT148" s="244" t="s">
        <v>154</v>
      </c>
      <c r="AU148" s="244" t="s">
        <v>90</v>
      </c>
      <c r="AY148" s="18" t="s">
        <v>152</v>
      </c>
      <c r="BE148" s="245">
        <f>IF(O148="základní",K148,0)</f>
        <v>0</v>
      </c>
      <c r="BF148" s="245">
        <f>IF(O148="snížená",K148,0)</f>
        <v>0</v>
      </c>
      <c r="BG148" s="245">
        <f>IF(O148="zákl. přenesená",K148,0)</f>
        <v>0</v>
      </c>
      <c r="BH148" s="245">
        <f>IF(O148="sníž. přenesená",K148,0)</f>
        <v>0</v>
      </c>
      <c r="BI148" s="245">
        <f>IF(O148="nulová",K148,0)</f>
        <v>0</v>
      </c>
      <c r="BJ148" s="18" t="s">
        <v>88</v>
      </c>
      <c r="BK148" s="245">
        <f>ROUND(P148*H148,2)</f>
        <v>0</v>
      </c>
      <c r="BL148" s="18" t="s">
        <v>159</v>
      </c>
      <c r="BM148" s="244" t="s">
        <v>301</v>
      </c>
    </row>
    <row r="149" spans="1:47" s="2" customFormat="1" ht="12">
      <c r="A149" s="39"/>
      <c r="B149" s="40"/>
      <c r="C149" s="41"/>
      <c r="D149" s="246" t="s">
        <v>161</v>
      </c>
      <c r="E149" s="41"/>
      <c r="F149" s="247" t="s">
        <v>300</v>
      </c>
      <c r="G149" s="41"/>
      <c r="H149" s="41"/>
      <c r="I149" s="248"/>
      <c r="J149" s="248"/>
      <c r="K149" s="41"/>
      <c r="L149" s="41"/>
      <c r="M149" s="45"/>
      <c r="N149" s="249"/>
      <c r="O149" s="250"/>
      <c r="P149" s="92"/>
      <c r="Q149" s="92"/>
      <c r="R149" s="92"/>
      <c r="S149" s="92"/>
      <c r="T149" s="92"/>
      <c r="U149" s="92"/>
      <c r="V149" s="92"/>
      <c r="W149" s="92"/>
      <c r="X149" s="93"/>
      <c r="Y149" s="39"/>
      <c r="Z149" s="39"/>
      <c r="AA149" s="39"/>
      <c r="AB149" s="39"/>
      <c r="AC149" s="39"/>
      <c r="AD149" s="39"/>
      <c r="AE149" s="39"/>
      <c r="AT149" s="18" t="s">
        <v>161</v>
      </c>
      <c r="AU149" s="18" t="s">
        <v>90</v>
      </c>
    </row>
    <row r="150" spans="1:51" s="13" customFormat="1" ht="12">
      <c r="A150" s="13"/>
      <c r="B150" s="251"/>
      <c r="C150" s="252"/>
      <c r="D150" s="253" t="s">
        <v>177</v>
      </c>
      <c r="E150" s="254" t="s">
        <v>1</v>
      </c>
      <c r="F150" s="255" t="s">
        <v>302</v>
      </c>
      <c r="G150" s="252"/>
      <c r="H150" s="256">
        <v>95.4</v>
      </c>
      <c r="I150" s="257"/>
      <c r="J150" s="257"/>
      <c r="K150" s="252"/>
      <c r="L150" s="252"/>
      <c r="M150" s="258"/>
      <c r="N150" s="259"/>
      <c r="O150" s="260"/>
      <c r="P150" s="260"/>
      <c r="Q150" s="260"/>
      <c r="R150" s="260"/>
      <c r="S150" s="260"/>
      <c r="T150" s="260"/>
      <c r="U150" s="260"/>
      <c r="V150" s="260"/>
      <c r="W150" s="260"/>
      <c r="X150" s="261"/>
      <c r="Y150" s="13"/>
      <c r="Z150" s="13"/>
      <c r="AA150" s="13"/>
      <c r="AB150" s="13"/>
      <c r="AC150" s="13"/>
      <c r="AD150" s="13"/>
      <c r="AE150" s="13"/>
      <c r="AT150" s="262" t="s">
        <v>177</v>
      </c>
      <c r="AU150" s="262" t="s">
        <v>90</v>
      </c>
      <c r="AV150" s="13" t="s">
        <v>90</v>
      </c>
      <c r="AW150" s="13" t="s">
        <v>5</v>
      </c>
      <c r="AX150" s="13" t="s">
        <v>88</v>
      </c>
      <c r="AY150" s="262" t="s">
        <v>152</v>
      </c>
    </row>
    <row r="151" spans="1:51" s="13" customFormat="1" ht="12">
      <c r="A151" s="13"/>
      <c r="B151" s="251"/>
      <c r="C151" s="252"/>
      <c r="D151" s="253" t="s">
        <v>177</v>
      </c>
      <c r="E151" s="252"/>
      <c r="F151" s="255" t="s">
        <v>303</v>
      </c>
      <c r="G151" s="252"/>
      <c r="H151" s="256">
        <v>114.48</v>
      </c>
      <c r="I151" s="257"/>
      <c r="J151" s="257"/>
      <c r="K151" s="252"/>
      <c r="L151" s="252"/>
      <c r="M151" s="258"/>
      <c r="N151" s="259"/>
      <c r="O151" s="260"/>
      <c r="P151" s="260"/>
      <c r="Q151" s="260"/>
      <c r="R151" s="260"/>
      <c r="S151" s="260"/>
      <c r="T151" s="260"/>
      <c r="U151" s="260"/>
      <c r="V151" s="260"/>
      <c r="W151" s="260"/>
      <c r="X151" s="261"/>
      <c r="Y151" s="13"/>
      <c r="Z151" s="13"/>
      <c r="AA151" s="13"/>
      <c r="AB151" s="13"/>
      <c r="AC151" s="13"/>
      <c r="AD151" s="13"/>
      <c r="AE151" s="13"/>
      <c r="AT151" s="262" t="s">
        <v>177</v>
      </c>
      <c r="AU151" s="262" t="s">
        <v>90</v>
      </c>
      <c r="AV151" s="13" t="s">
        <v>90</v>
      </c>
      <c r="AW151" s="13" t="s">
        <v>4</v>
      </c>
      <c r="AX151" s="13" t="s">
        <v>88</v>
      </c>
      <c r="AY151" s="262" t="s">
        <v>152</v>
      </c>
    </row>
    <row r="152" spans="1:65" s="2" customFormat="1" ht="44.25" customHeight="1">
      <c r="A152" s="39"/>
      <c r="B152" s="40"/>
      <c r="C152" s="232" t="s">
        <v>200</v>
      </c>
      <c r="D152" s="232" t="s">
        <v>154</v>
      </c>
      <c r="E152" s="233" t="s">
        <v>304</v>
      </c>
      <c r="F152" s="234" t="s">
        <v>305</v>
      </c>
      <c r="G152" s="235" t="s">
        <v>167</v>
      </c>
      <c r="H152" s="236">
        <v>114.43</v>
      </c>
      <c r="I152" s="237"/>
      <c r="J152" s="237"/>
      <c r="K152" s="238">
        <f>ROUND(P152*H152,2)</f>
        <v>0</v>
      </c>
      <c r="L152" s="234" t="s">
        <v>158</v>
      </c>
      <c r="M152" s="45"/>
      <c r="N152" s="239" t="s">
        <v>1</v>
      </c>
      <c r="O152" s="240" t="s">
        <v>43</v>
      </c>
      <c r="P152" s="241">
        <f>I152+J152</f>
        <v>0</v>
      </c>
      <c r="Q152" s="241">
        <f>ROUND(I152*H152,2)</f>
        <v>0</v>
      </c>
      <c r="R152" s="241">
        <f>ROUND(J152*H152,2)</f>
        <v>0</v>
      </c>
      <c r="S152" s="92"/>
      <c r="T152" s="242">
        <f>S152*H152</f>
        <v>0</v>
      </c>
      <c r="U152" s="242">
        <v>0</v>
      </c>
      <c r="V152" s="242">
        <f>U152*H152</f>
        <v>0</v>
      </c>
      <c r="W152" s="242">
        <v>0</v>
      </c>
      <c r="X152" s="243">
        <f>W152*H152</f>
        <v>0</v>
      </c>
      <c r="Y152" s="39"/>
      <c r="Z152" s="39"/>
      <c r="AA152" s="39"/>
      <c r="AB152" s="39"/>
      <c r="AC152" s="39"/>
      <c r="AD152" s="39"/>
      <c r="AE152" s="39"/>
      <c r="AR152" s="244" t="s">
        <v>159</v>
      </c>
      <c r="AT152" s="244" t="s">
        <v>154</v>
      </c>
      <c r="AU152" s="244" t="s">
        <v>90</v>
      </c>
      <c r="AY152" s="18" t="s">
        <v>152</v>
      </c>
      <c r="BE152" s="245">
        <f>IF(O152="základní",K152,0)</f>
        <v>0</v>
      </c>
      <c r="BF152" s="245">
        <f>IF(O152="snížená",K152,0)</f>
        <v>0</v>
      </c>
      <c r="BG152" s="245">
        <f>IF(O152="zákl. přenesená",K152,0)</f>
        <v>0</v>
      </c>
      <c r="BH152" s="245">
        <f>IF(O152="sníž. přenesená",K152,0)</f>
        <v>0</v>
      </c>
      <c r="BI152" s="245">
        <f>IF(O152="nulová",K152,0)</f>
        <v>0</v>
      </c>
      <c r="BJ152" s="18" t="s">
        <v>88</v>
      </c>
      <c r="BK152" s="245">
        <f>ROUND(P152*H152,2)</f>
        <v>0</v>
      </c>
      <c r="BL152" s="18" t="s">
        <v>159</v>
      </c>
      <c r="BM152" s="244" t="s">
        <v>306</v>
      </c>
    </row>
    <row r="153" spans="1:47" s="2" customFormat="1" ht="12">
      <c r="A153" s="39"/>
      <c r="B153" s="40"/>
      <c r="C153" s="41"/>
      <c r="D153" s="246" t="s">
        <v>161</v>
      </c>
      <c r="E153" s="41"/>
      <c r="F153" s="247" t="s">
        <v>307</v>
      </c>
      <c r="G153" s="41"/>
      <c r="H153" s="41"/>
      <c r="I153" s="248"/>
      <c r="J153" s="248"/>
      <c r="K153" s="41"/>
      <c r="L153" s="41"/>
      <c r="M153" s="45"/>
      <c r="N153" s="249"/>
      <c r="O153" s="250"/>
      <c r="P153" s="92"/>
      <c r="Q153" s="92"/>
      <c r="R153" s="92"/>
      <c r="S153" s="92"/>
      <c r="T153" s="92"/>
      <c r="U153" s="92"/>
      <c r="V153" s="92"/>
      <c r="W153" s="92"/>
      <c r="X153" s="93"/>
      <c r="Y153" s="39"/>
      <c r="Z153" s="39"/>
      <c r="AA153" s="39"/>
      <c r="AB153" s="39"/>
      <c r="AC153" s="39"/>
      <c r="AD153" s="39"/>
      <c r="AE153" s="39"/>
      <c r="AT153" s="18" t="s">
        <v>161</v>
      </c>
      <c r="AU153" s="18" t="s">
        <v>90</v>
      </c>
    </row>
    <row r="154" spans="1:51" s="13" customFormat="1" ht="12">
      <c r="A154" s="13"/>
      <c r="B154" s="251"/>
      <c r="C154" s="252"/>
      <c r="D154" s="253" t="s">
        <v>177</v>
      </c>
      <c r="E154" s="254" t="s">
        <v>1</v>
      </c>
      <c r="F154" s="255" t="s">
        <v>278</v>
      </c>
      <c r="G154" s="252"/>
      <c r="H154" s="256">
        <v>92.05</v>
      </c>
      <c r="I154" s="257"/>
      <c r="J154" s="257"/>
      <c r="K154" s="252"/>
      <c r="L154" s="252"/>
      <c r="M154" s="258"/>
      <c r="N154" s="259"/>
      <c r="O154" s="260"/>
      <c r="P154" s="260"/>
      <c r="Q154" s="260"/>
      <c r="R154" s="260"/>
      <c r="S154" s="260"/>
      <c r="T154" s="260"/>
      <c r="U154" s="260"/>
      <c r="V154" s="260"/>
      <c r="W154" s="260"/>
      <c r="X154" s="261"/>
      <c r="Y154" s="13"/>
      <c r="Z154" s="13"/>
      <c r="AA154" s="13"/>
      <c r="AB154" s="13"/>
      <c r="AC154" s="13"/>
      <c r="AD154" s="13"/>
      <c r="AE154" s="13"/>
      <c r="AT154" s="262" t="s">
        <v>177</v>
      </c>
      <c r="AU154" s="262" t="s">
        <v>90</v>
      </c>
      <c r="AV154" s="13" t="s">
        <v>90</v>
      </c>
      <c r="AW154" s="13" t="s">
        <v>5</v>
      </c>
      <c r="AX154" s="13" t="s">
        <v>80</v>
      </c>
      <c r="AY154" s="262" t="s">
        <v>152</v>
      </c>
    </row>
    <row r="155" spans="1:51" s="13" customFormat="1" ht="12">
      <c r="A155" s="13"/>
      <c r="B155" s="251"/>
      <c r="C155" s="252"/>
      <c r="D155" s="253" t="s">
        <v>177</v>
      </c>
      <c r="E155" s="254" t="s">
        <v>1</v>
      </c>
      <c r="F155" s="255" t="s">
        <v>279</v>
      </c>
      <c r="G155" s="252"/>
      <c r="H155" s="256">
        <v>3.18</v>
      </c>
      <c r="I155" s="257"/>
      <c r="J155" s="257"/>
      <c r="K155" s="252"/>
      <c r="L155" s="252"/>
      <c r="M155" s="258"/>
      <c r="N155" s="259"/>
      <c r="O155" s="260"/>
      <c r="P155" s="260"/>
      <c r="Q155" s="260"/>
      <c r="R155" s="260"/>
      <c r="S155" s="260"/>
      <c r="T155" s="260"/>
      <c r="U155" s="260"/>
      <c r="V155" s="260"/>
      <c r="W155" s="260"/>
      <c r="X155" s="261"/>
      <c r="Y155" s="13"/>
      <c r="Z155" s="13"/>
      <c r="AA155" s="13"/>
      <c r="AB155" s="13"/>
      <c r="AC155" s="13"/>
      <c r="AD155" s="13"/>
      <c r="AE155" s="13"/>
      <c r="AT155" s="262" t="s">
        <v>177</v>
      </c>
      <c r="AU155" s="262" t="s">
        <v>90</v>
      </c>
      <c r="AV155" s="13" t="s">
        <v>90</v>
      </c>
      <c r="AW155" s="13" t="s">
        <v>5</v>
      </c>
      <c r="AX155" s="13" t="s">
        <v>80</v>
      </c>
      <c r="AY155" s="262" t="s">
        <v>152</v>
      </c>
    </row>
    <row r="156" spans="1:51" s="13" customFormat="1" ht="12">
      <c r="A156" s="13"/>
      <c r="B156" s="251"/>
      <c r="C156" s="252"/>
      <c r="D156" s="253" t="s">
        <v>177</v>
      </c>
      <c r="E156" s="254" t="s">
        <v>1</v>
      </c>
      <c r="F156" s="255" t="s">
        <v>280</v>
      </c>
      <c r="G156" s="252"/>
      <c r="H156" s="256">
        <v>19.2</v>
      </c>
      <c r="I156" s="257"/>
      <c r="J156" s="257"/>
      <c r="K156" s="252"/>
      <c r="L156" s="252"/>
      <c r="M156" s="258"/>
      <c r="N156" s="259"/>
      <c r="O156" s="260"/>
      <c r="P156" s="260"/>
      <c r="Q156" s="260"/>
      <c r="R156" s="260"/>
      <c r="S156" s="260"/>
      <c r="T156" s="260"/>
      <c r="U156" s="260"/>
      <c r="V156" s="260"/>
      <c r="W156" s="260"/>
      <c r="X156" s="261"/>
      <c r="Y156" s="13"/>
      <c r="Z156" s="13"/>
      <c r="AA156" s="13"/>
      <c r="AB156" s="13"/>
      <c r="AC156" s="13"/>
      <c r="AD156" s="13"/>
      <c r="AE156" s="13"/>
      <c r="AT156" s="262" t="s">
        <v>177</v>
      </c>
      <c r="AU156" s="262" t="s">
        <v>90</v>
      </c>
      <c r="AV156" s="13" t="s">
        <v>90</v>
      </c>
      <c r="AW156" s="13" t="s">
        <v>5</v>
      </c>
      <c r="AX156" s="13" t="s">
        <v>80</v>
      </c>
      <c r="AY156" s="262" t="s">
        <v>152</v>
      </c>
    </row>
    <row r="157" spans="1:51" s="14" customFormat="1" ht="12">
      <c r="A157" s="14"/>
      <c r="B157" s="263"/>
      <c r="C157" s="264"/>
      <c r="D157" s="253" t="s">
        <v>177</v>
      </c>
      <c r="E157" s="265" t="s">
        <v>1</v>
      </c>
      <c r="F157" s="266" t="s">
        <v>180</v>
      </c>
      <c r="G157" s="264"/>
      <c r="H157" s="267">
        <v>114.43</v>
      </c>
      <c r="I157" s="268"/>
      <c r="J157" s="268"/>
      <c r="K157" s="264"/>
      <c r="L157" s="264"/>
      <c r="M157" s="269"/>
      <c r="N157" s="270"/>
      <c r="O157" s="271"/>
      <c r="P157" s="271"/>
      <c r="Q157" s="271"/>
      <c r="R157" s="271"/>
      <c r="S157" s="271"/>
      <c r="T157" s="271"/>
      <c r="U157" s="271"/>
      <c r="V157" s="271"/>
      <c r="W157" s="271"/>
      <c r="X157" s="272"/>
      <c r="Y157" s="14"/>
      <c r="Z157" s="14"/>
      <c r="AA157" s="14"/>
      <c r="AB157" s="14"/>
      <c r="AC157" s="14"/>
      <c r="AD157" s="14"/>
      <c r="AE157" s="14"/>
      <c r="AT157" s="273" t="s">
        <v>177</v>
      </c>
      <c r="AU157" s="273" t="s">
        <v>90</v>
      </c>
      <c r="AV157" s="14" t="s">
        <v>159</v>
      </c>
      <c r="AW157" s="14" t="s">
        <v>5</v>
      </c>
      <c r="AX157" s="14" t="s">
        <v>88</v>
      </c>
      <c r="AY157" s="273" t="s">
        <v>152</v>
      </c>
    </row>
    <row r="158" spans="1:65" s="2" customFormat="1" ht="33" customHeight="1">
      <c r="A158" s="39"/>
      <c r="B158" s="40"/>
      <c r="C158" s="232" t="s">
        <v>163</v>
      </c>
      <c r="D158" s="232" t="s">
        <v>154</v>
      </c>
      <c r="E158" s="233" t="s">
        <v>308</v>
      </c>
      <c r="F158" s="234" t="s">
        <v>309</v>
      </c>
      <c r="G158" s="235" t="s">
        <v>157</v>
      </c>
      <c r="H158" s="236">
        <v>1106</v>
      </c>
      <c r="I158" s="237"/>
      <c r="J158" s="237"/>
      <c r="K158" s="238">
        <f>ROUND(P158*H158,2)</f>
        <v>0</v>
      </c>
      <c r="L158" s="234" t="s">
        <v>158</v>
      </c>
      <c r="M158" s="45"/>
      <c r="N158" s="239" t="s">
        <v>1</v>
      </c>
      <c r="O158" s="240" t="s">
        <v>43</v>
      </c>
      <c r="P158" s="241">
        <f>I158+J158</f>
        <v>0</v>
      </c>
      <c r="Q158" s="241">
        <f>ROUND(I158*H158,2)</f>
        <v>0</v>
      </c>
      <c r="R158" s="241">
        <f>ROUND(J158*H158,2)</f>
        <v>0</v>
      </c>
      <c r="S158" s="92"/>
      <c r="T158" s="242">
        <f>S158*H158</f>
        <v>0</v>
      </c>
      <c r="U158" s="242">
        <v>0</v>
      </c>
      <c r="V158" s="242">
        <f>U158*H158</f>
        <v>0</v>
      </c>
      <c r="W158" s="242">
        <v>0</v>
      </c>
      <c r="X158" s="243">
        <f>W158*H158</f>
        <v>0</v>
      </c>
      <c r="Y158" s="39"/>
      <c r="Z158" s="39"/>
      <c r="AA158" s="39"/>
      <c r="AB158" s="39"/>
      <c r="AC158" s="39"/>
      <c r="AD158" s="39"/>
      <c r="AE158" s="39"/>
      <c r="AR158" s="244" t="s">
        <v>159</v>
      </c>
      <c r="AT158" s="244" t="s">
        <v>154</v>
      </c>
      <c r="AU158" s="244" t="s">
        <v>90</v>
      </c>
      <c r="AY158" s="18" t="s">
        <v>152</v>
      </c>
      <c r="BE158" s="245">
        <f>IF(O158="základní",K158,0)</f>
        <v>0</v>
      </c>
      <c r="BF158" s="245">
        <f>IF(O158="snížená",K158,0)</f>
        <v>0</v>
      </c>
      <c r="BG158" s="245">
        <f>IF(O158="zákl. přenesená",K158,0)</f>
        <v>0</v>
      </c>
      <c r="BH158" s="245">
        <f>IF(O158="sníž. přenesená",K158,0)</f>
        <v>0</v>
      </c>
      <c r="BI158" s="245">
        <f>IF(O158="nulová",K158,0)</f>
        <v>0</v>
      </c>
      <c r="BJ158" s="18" t="s">
        <v>88</v>
      </c>
      <c r="BK158" s="245">
        <f>ROUND(P158*H158,2)</f>
        <v>0</v>
      </c>
      <c r="BL158" s="18" t="s">
        <v>159</v>
      </c>
      <c r="BM158" s="244" t="s">
        <v>310</v>
      </c>
    </row>
    <row r="159" spans="1:47" s="2" customFormat="1" ht="12">
      <c r="A159" s="39"/>
      <c r="B159" s="40"/>
      <c r="C159" s="41"/>
      <c r="D159" s="246" t="s">
        <v>161</v>
      </c>
      <c r="E159" s="41"/>
      <c r="F159" s="247" t="s">
        <v>311</v>
      </c>
      <c r="G159" s="41"/>
      <c r="H159" s="41"/>
      <c r="I159" s="248"/>
      <c r="J159" s="248"/>
      <c r="K159" s="41"/>
      <c r="L159" s="41"/>
      <c r="M159" s="45"/>
      <c r="N159" s="249"/>
      <c r="O159" s="250"/>
      <c r="P159" s="92"/>
      <c r="Q159" s="92"/>
      <c r="R159" s="92"/>
      <c r="S159" s="92"/>
      <c r="T159" s="92"/>
      <c r="U159" s="92"/>
      <c r="V159" s="92"/>
      <c r="W159" s="92"/>
      <c r="X159" s="93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90</v>
      </c>
    </row>
    <row r="160" spans="1:51" s="13" customFormat="1" ht="12">
      <c r="A160" s="13"/>
      <c r="B160" s="251"/>
      <c r="C160" s="252"/>
      <c r="D160" s="253" t="s">
        <v>177</v>
      </c>
      <c r="E160" s="254" t="s">
        <v>1</v>
      </c>
      <c r="F160" s="255" t="s">
        <v>312</v>
      </c>
      <c r="G160" s="252"/>
      <c r="H160" s="256">
        <v>1171</v>
      </c>
      <c r="I160" s="257"/>
      <c r="J160" s="257"/>
      <c r="K160" s="252"/>
      <c r="L160" s="252"/>
      <c r="M160" s="258"/>
      <c r="N160" s="259"/>
      <c r="O160" s="260"/>
      <c r="P160" s="260"/>
      <c r="Q160" s="260"/>
      <c r="R160" s="260"/>
      <c r="S160" s="260"/>
      <c r="T160" s="260"/>
      <c r="U160" s="260"/>
      <c r="V160" s="260"/>
      <c r="W160" s="260"/>
      <c r="X160" s="261"/>
      <c r="Y160" s="13"/>
      <c r="Z160" s="13"/>
      <c r="AA160" s="13"/>
      <c r="AB160" s="13"/>
      <c r="AC160" s="13"/>
      <c r="AD160" s="13"/>
      <c r="AE160" s="13"/>
      <c r="AT160" s="262" t="s">
        <v>177</v>
      </c>
      <c r="AU160" s="262" t="s">
        <v>90</v>
      </c>
      <c r="AV160" s="13" t="s">
        <v>90</v>
      </c>
      <c r="AW160" s="13" t="s">
        <v>5</v>
      </c>
      <c r="AX160" s="13" t="s">
        <v>80</v>
      </c>
      <c r="AY160" s="262" t="s">
        <v>152</v>
      </c>
    </row>
    <row r="161" spans="1:51" s="13" customFormat="1" ht="12">
      <c r="A161" s="13"/>
      <c r="B161" s="251"/>
      <c r="C161" s="252"/>
      <c r="D161" s="253" t="s">
        <v>177</v>
      </c>
      <c r="E161" s="254" t="s">
        <v>1</v>
      </c>
      <c r="F161" s="255" t="s">
        <v>313</v>
      </c>
      <c r="G161" s="252"/>
      <c r="H161" s="256">
        <v>59</v>
      </c>
      <c r="I161" s="257"/>
      <c r="J161" s="257"/>
      <c r="K161" s="252"/>
      <c r="L161" s="252"/>
      <c r="M161" s="258"/>
      <c r="N161" s="259"/>
      <c r="O161" s="260"/>
      <c r="P161" s="260"/>
      <c r="Q161" s="260"/>
      <c r="R161" s="260"/>
      <c r="S161" s="260"/>
      <c r="T161" s="260"/>
      <c r="U161" s="260"/>
      <c r="V161" s="260"/>
      <c r="W161" s="260"/>
      <c r="X161" s="261"/>
      <c r="Y161" s="13"/>
      <c r="Z161" s="13"/>
      <c r="AA161" s="13"/>
      <c r="AB161" s="13"/>
      <c r="AC161" s="13"/>
      <c r="AD161" s="13"/>
      <c r="AE161" s="13"/>
      <c r="AT161" s="262" t="s">
        <v>177</v>
      </c>
      <c r="AU161" s="262" t="s">
        <v>90</v>
      </c>
      <c r="AV161" s="13" t="s">
        <v>90</v>
      </c>
      <c r="AW161" s="13" t="s">
        <v>5</v>
      </c>
      <c r="AX161" s="13" t="s">
        <v>80</v>
      </c>
      <c r="AY161" s="262" t="s">
        <v>152</v>
      </c>
    </row>
    <row r="162" spans="1:51" s="13" customFormat="1" ht="12">
      <c r="A162" s="13"/>
      <c r="B162" s="251"/>
      <c r="C162" s="252"/>
      <c r="D162" s="253" t="s">
        <v>177</v>
      </c>
      <c r="E162" s="254" t="s">
        <v>1</v>
      </c>
      <c r="F162" s="255" t="s">
        <v>314</v>
      </c>
      <c r="G162" s="252"/>
      <c r="H162" s="256">
        <v>-54</v>
      </c>
      <c r="I162" s="257"/>
      <c r="J162" s="257"/>
      <c r="K162" s="252"/>
      <c r="L162" s="252"/>
      <c r="M162" s="258"/>
      <c r="N162" s="259"/>
      <c r="O162" s="260"/>
      <c r="P162" s="260"/>
      <c r="Q162" s="260"/>
      <c r="R162" s="260"/>
      <c r="S162" s="260"/>
      <c r="T162" s="260"/>
      <c r="U162" s="260"/>
      <c r="V162" s="260"/>
      <c r="W162" s="260"/>
      <c r="X162" s="261"/>
      <c r="Y162" s="13"/>
      <c r="Z162" s="13"/>
      <c r="AA162" s="13"/>
      <c r="AB162" s="13"/>
      <c r="AC162" s="13"/>
      <c r="AD162" s="13"/>
      <c r="AE162" s="13"/>
      <c r="AT162" s="262" t="s">
        <v>177</v>
      </c>
      <c r="AU162" s="262" t="s">
        <v>90</v>
      </c>
      <c r="AV162" s="13" t="s">
        <v>90</v>
      </c>
      <c r="AW162" s="13" t="s">
        <v>5</v>
      </c>
      <c r="AX162" s="13" t="s">
        <v>80</v>
      </c>
      <c r="AY162" s="262" t="s">
        <v>152</v>
      </c>
    </row>
    <row r="163" spans="1:51" s="13" customFormat="1" ht="12">
      <c r="A163" s="13"/>
      <c r="B163" s="251"/>
      <c r="C163" s="252"/>
      <c r="D163" s="253" t="s">
        <v>177</v>
      </c>
      <c r="E163" s="254" t="s">
        <v>1</v>
      </c>
      <c r="F163" s="255" t="s">
        <v>315</v>
      </c>
      <c r="G163" s="252"/>
      <c r="H163" s="256">
        <v>-31</v>
      </c>
      <c r="I163" s="257"/>
      <c r="J163" s="257"/>
      <c r="K163" s="252"/>
      <c r="L163" s="252"/>
      <c r="M163" s="258"/>
      <c r="N163" s="259"/>
      <c r="O163" s="260"/>
      <c r="P163" s="260"/>
      <c r="Q163" s="260"/>
      <c r="R163" s="260"/>
      <c r="S163" s="260"/>
      <c r="T163" s="260"/>
      <c r="U163" s="260"/>
      <c r="V163" s="260"/>
      <c r="W163" s="260"/>
      <c r="X163" s="261"/>
      <c r="Y163" s="13"/>
      <c r="Z163" s="13"/>
      <c r="AA163" s="13"/>
      <c r="AB163" s="13"/>
      <c r="AC163" s="13"/>
      <c r="AD163" s="13"/>
      <c r="AE163" s="13"/>
      <c r="AT163" s="262" t="s">
        <v>177</v>
      </c>
      <c r="AU163" s="262" t="s">
        <v>90</v>
      </c>
      <c r="AV163" s="13" t="s">
        <v>90</v>
      </c>
      <c r="AW163" s="13" t="s">
        <v>5</v>
      </c>
      <c r="AX163" s="13" t="s">
        <v>80</v>
      </c>
      <c r="AY163" s="262" t="s">
        <v>152</v>
      </c>
    </row>
    <row r="164" spans="1:51" s="13" customFormat="1" ht="12">
      <c r="A164" s="13"/>
      <c r="B164" s="251"/>
      <c r="C164" s="252"/>
      <c r="D164" s="253" t="s">
        <v>177</v>
      </c>
      <c r="E164" s="254" t="s">
        <v>1</v>
      </c>
      <c r="F164" s="255" t="s">
        <v>316</v>
      </c>
      <c r="G164" s="252"/>
      <c r="H164" s="256">
        <v>-39</v>
      </c>
      <c r="I164" s="257"/>
      <c r="J164" s="257"/>
      <c r="K164" s="252"/>
      <c r="L164" s="252"/>
      <c r="M164" s="258"/>
      <c r="N164" s="259"/>
      <c r="O164" s="260"/>
      <c r="P164" s="260"/>
      <c r="Q164" s="260"/>
      <c r="R164" s="260"/>
      <c r="S164" s="260"/>
      <c r="T164" s="260"/>
      <c r="U164" s="260"/>
      <c r="V164" s="260"/>
      <c r="W164" s="260"/>
      <c r="X164" s="261"/>
      <c r="Y164" s="13"/>
      <c r="Z164" s="13"/>
      <c r="AA164" s="13"/>
      <c r="AB164" s="13"/>
      <c r="AC164" s="13"/>
      <c r="AD164" s="13"/>
      <c r="AE164" s="13"/>
      <c r="AT164" s="262" t="s">
        <v>177</v>
      </c>
      <c r="AU164" s="262" t="s">
        <v>90</v>
      </c>
      <c r="AV164" s="13" t="s">
        <v>90</v>
      </c>
      <c r="AW164" s="13" t="s">
        <v>5</v>
      </c>
      <c r="AX164" s="13" t="s">
        <v>80</v>
      </c>
      <c r="AY164" s="262" t="s">
        <v>152</v>
      </c>
    </row>
    <row r="165" spans="1:51" s="14" customFormat="1" ht="12">
      <c r="A165" s="14"/>
      <c r="B165" s="263"/>
      <c r="C165" s="264"/>
      <c r="D165" s="253" t="s">
        <v>177</v>
      </c>
      <c r="E165" s="265" t="s">
        <v>1</v>
      </c>
      <c r="F165" s="266" t="s">
        <v>180</v>
      </c>
      <c r="G165" s="264"/>
      <c r="H165" s="267">
        <v>1106</v>
      </c>
      <c r="I165" s="268"/>
      <c r="J165" s="268"/>
      <c r="K165" s="264"/>
      <c r="L165" s="264"/>
      <c r="M165" s="269"/>
      <c r="N165" s="270"/>
      <c r="O165" s="271"/>
      <c r="P165" s="271"/>
      <c r="Q165" s="271"/>
      <c r="R165" s="271"/>
      <c r="S165" s="271"/>
      <c r="T165" s="271"/>
      <c r="U165" s="271"/>
      <c r="V165" s="271"/>
      <c r="W165" s="271"/>
      <c r="X165" s="272"/>
      <c r="Y165" s="14"/>
      <c r="Z165" s="14"/>
      <c r="AA165" s="14"/>
      <c r="AB165" s="14"/>
      <c r="AC165" s="14"/>
      <c r="AD165" s="14"/>
      <c r="AE165" s="14"/>
      <c r="AT165" s="273" t="s">
        <v>177</v>
      </c>
      <c r="AU165" s="273" t="s">
        <v>90</v>
      </c>
      <c r="AV165" s="14" t="s">
        <v>159</v>
      </c>
      <c r="AW165" s="14" t="s">
        <v>5</v>
      </c>
      <c r="AX165" s="14" t="s">
        <v>88</v>
      </c>
      <c r="AY165" s="273" t="s">
        <v>152</v>
      </c>
    </row>
    <row r="166" spans="1:65" s="2" customFormat="1" ht="37.8" customHeight="1">
      <c r="A166" s="39"/>
      <c r="B166" s="40"/>
      <c r="C166" s="232" t="s">
        <v>170</v>
      </c>
      <c r="D166" s="232" t="s">
        <v>154</v>
      </c>
      <c r="E166" s="233" t="s">
        <v>317</v>
      </c>
      <c r="F166" s="234" t="s">
        <v>318</v>
      </c>
      <c r="G166" s="235" t="s">
        <v>157</v>
      </c>
      <c r="H166" s="236">
        <v>682</v>
      </c>
      <c r="I166" s="237"/>
      <c r="J166" s="237"/>
      <c r="K166" s="238">
        <f>ROUND(P166*H166,2)</f>
        <v>0</v>
      </c>
      <c r="L166" s="234" t="s">
        <v>158</v>
      </c>
      <c r="M166" s="45"/>
      <c r="N166" s="239" t="s">
        <v>1</v>
      </c>
      <c r="O166" s="240" t="s">
        <v>43</v>
      </c>
      <c r="P166" s="241">
        <f>I166+J166</f>
        <v>0</v>
      </c>
      <c r="Q166" s="241">
        <f>ROUND(I166*H166,2)</f>
        <v>0</v>
      </c>
      <c r="R166" s="241">
        <f>ROUND(J166*H166,2)</f>
        <v>0</v>
      </c>
      <c r="S166" s="92"/>
      <c r="T166" s="242">
        <f>S166*H166</f>
        <v>0</v>
      </c>
      <c r="U166" s="242">
        <v>0</v>
      </c>
      <c r="V166" s="242">
        <f>U166*H166</f>
        <v>0</v>
      </c>
      <c r="W166" s="242">
        <v>0</v>
      </c>
      <c r="X166" s="243">
        <f>W166*H166</f>
        <v>0</v>
      </c>
      <c r="Y166" s="39"/>
      <c r="Z166" s="39"/>
      <c r="AA166" s="39"/>
      <c r="AB166" s="39"/>
      <c r="AC166" s="39"/>
      <c r="AD166" s="39"/>
      <c r="AE166" s="39"/>
      <c r="AR166" s="244" t="s">
        <v>159</v>
      </c>
      <c r="AT166" s="244" t="s">
        <v>154</v>
      </c>
      <c r="AU166" s="244" t="s">
        <v>90</v>
      </c>
      <c r="AY166" s="18" t="s">
        <v>152</v>
      </c>
      <c r="BE166" s="245">
        <f>IF(O166="základní",K166,0)</f>
        <v>0</v>
      </c>
      <c r="BF166" s="245">
        <f>IF(O166="snížená",K166,0)</f>
        <v>0</v>
      </c>
      <c r="BG166" s="245">
        <f>IF(O166="zákl. přenesená",K166,0)</f>
        <v>0</v>
      </c>
      <c r="BH166" s="245">
        <f>IF(O166="sníž. přenesená",K166,0)</f>
        <v>0</v>
      </c>
      <c r="BI166" s="245">
        <f>IF(O166="nulová",K166,0)</f>
        <v>0</v>
      </c>
      <c r="BJ166" s="18" t="s">
        <v>88</v>
      </c>
      <c r="BK166" s="245">
        <f>ROUND(P166*H166,2)</f>
        <v>0</v>
      </c>
      <c r="BL166" s="18" t="s">
        <v>159</v>
      </c>
      <c r="BM166" s="244" t="s">
        <v>319</v>
      </c>
    </row>
    <row r="167" spans="1:47" s="2" customFormat="1" ht="12">
      <c r="A167" s="39"/>
      <c r="B167" s="40"/>
      <c r="C167" s="41"/>
      <c r="D167" s="246" t="s">
        <v>161</v>
      </c>
      <c r="E167" s="41"/>
      <c r="F167" s="247" t="s">
        <v>320</v>
      </c>
      <c r="G167" s="41"/>
      <c r="H167" s="41"/>
      <c r="I167" s="248"/>
      <c r="J167" s="248"/>
      <c r="K167" s="41"/>
      <c r="L167" s="41"/>
      <c r="M167" s="45"/>
      <c r="N167" s="249"/>
      <c r="O167" s="250"/>
      <c r="P167" s="92"/>
      <c r="Q167" s="92"/>
      <c r="R167" s="92"/>
      <c r="S167" s="92"/>
      <c r="T167" s="92"/>
      <c r="U167" s="92"/>
      <c r="V167" s="92"/>
      <c r="W167" s="92"/>
      <c r="X167" s="93"/>
      <c r="Y167" s="39"/>
      <c r="Z167" s="39"/>
      <c r="AA167" s="39"/>
      <c r="AB167" s="39"/>
      <c r="AC167" s="39"/>
      <c r="AD167" s="39"/>
      <c r="AE167" s="39"/>
      <c r="AT167" s="18" t="s">
        <v>161</v>
      </c>
      <c r="AU167" s="18" t="s">
        <v>90</v>
      </c>
    </row>
    <row r="168" spans="1:51" s="13" customFormat="1" ht="12">
      <c r="A168" s="13"/>
      <c r="B168" s="251"/>
      <c r="C168" s="252"/>
      <c r="D168" s="253" t="s">
        <v>177</v>
      </c>
      <c r="E168" s="254" t="s">
        <v>1</v>
      </c>
      <c r="F168" s="255" t="s">
        <v>321</v>
      </c>
      <c r="G168" s="252"/>
      <c r="H168" s="256">
        <v>1171</v>
      </c>
      <c r="I168" s="257"/>
      <c r="J168" s="257"/>
      <c r="K168" s="252"/>
      <c r="L168" s="252"/>
      <c r="M168" s="258"/>
      <c r="N168" s="259"/>
      <c r="O168" s="260"/>
      <c r="P168" s="260"/>
      <c r="Q168" s="260"/>
      <c r="R168" s="260"/>
      <c r="S168" s="260"/>
      <c r="T168" s="260"/>
      <c r="U168" s="260"/>
      <c r="V168" s="260"/>
      <c r="W168" s="260"/>
      <c r="X168" s="261"/>
      <c r="Y168" s="13"/>
      <c r="Z168" s="13"/>
      <c r="AA168" s="13"/>
      <c r="AB168" s="13"/>
      <c r="AC168" s="13"/>
      <c r="AD168" s="13"/>
      <c r="AE168" s="13"/>
      <c r="AT168" s="262" t="s">
        <v>177</v>
      </c>
      <c r="AU168" s="262" t="s">
        <v>90</v>
      </c>
      <c r="AV168" s="13" t="s">
        <v>90</v>
      </c>
      <c r="AW168" s="13" t="s">
        <v>5</v>
      </c>
      <c r="AX168" s="13" t="s">
        <v>80</v>
      </c>
      <c r="AY168" s="262" t="s">
        <v>152</v>
      </c>
    </row>
    <row r="169" spans="1:51" s="13" customFormat="1" ht="12">
      <c r="A169" s="13"/>
      <c r="B169" s="251"/>
      <c r="C169" s="252"/>
      <c r="D169" s="253" t="s">
        <v>177</v>
      </c>
      <c r="E169" s="254" t="s">
        <v>1</v>
      </c>
      <c r="F169" s="255" t="s">
        <v>322</v>
      </c>
      <c r="G169" s="252"/>
      <c r="H169" s="256">
        <v>-44</v>
      </c>
      <c r="I169" s="257"/>
      <c r="J169" s="257"/>
      <c r="K169" s="252"/>
      <c r="L169" s="252"/>
      <c r="M169" s="258"/>
      <c r="N169" s="259"/>
      <c r="O169" s="260"/>
      <c r="P169" s="260"/>
      <c r="Q169" s="260"/>
      <c r="R169" s="260"/>
      <c r="S169" s="260"/>
      <c r="T169" s="260"/>
      <c r="U169" s="260"/>
      <c r="V169" s="260"/>
      <c r="W169" s="260"/>
      <c r="X169" s="261"/>
      <c r="Y169" s="13"/>
      <c r="Z169" s="13"/>
      <c r="AA169" s="13"/>
      <c r="AB169" s="13"/>
      <c r="AC169" s="13"/>
      <c r="AD169" s="13"/>
      <c r="AE169" s="13"/>
      <c r="AT169" s="262" t="s">
        <v>177</v>
      </c>
      <c r="AU169" s="262" t="s">
        <v>90</v>
      </c>
      <c r="AV169" s="13" t="s">
        <v>90</v>
      </c>
      <c r="AW169" s="13" t="s">
        <v>5</v>
      </c>
      <c r="AX169" s="13" t="s">
        <v>80</v>
      </c>
      <c r="AY169" s="262" t="s">
        <v>152</v>
      </c>
    </row>
    <row r="170" spans="1:51" s="13" customFormat="1" ht="12">
      <c r="A170" s="13"/>
      <c r="B170" s="251"/>
      <c r="C170" s="252"/>
      <c r="D170" s="253" t="s">
        <v>177</v>
      </c>
      <c r="E170" s="254" t="s">
        <v>1</v>
      </c>
      <c r="F170" s="255" t="s">
        <v>323</v>
      </c>
      <c r="G170" s="252"/>
      <c r="H170" s="256">
        <v>-158</v>
      </c>
      <c r="I170" s="257"/>
      <c r="J170" s="257"/>
      <c r="K170" s="252"/>
      <c r="L170" s="252"/>
      <c r="M170" s="258"/>
      <c r="N170" s="259"/>
      <c r="O170" s="260"/>
      <c r="P170" s="260"/>
      <c r="Q170" s="260"/>
      <c r="R170" s="260"/>
      <c r="S170" s="260"/>
      <c r="T170" s="260"/>
      <c r="U170" s="260"/>
      <c r="V170" s="260"/>
      <c r="W170" s="260"/>
      <c r="X170" s="261"/>
      <c r="Y170" s="13"/>
      <c r="Z170" s="13"/>
      <c r="AA170" s="13"/>
      <c r="AB170" s="13"/>
      <c r="AC170" s="13"/>
      <c r="AD170" s="13"/>
      <c r="AE170" s="13"/>
      <c r="AT170" s="262" t="s">
        <v>177</v>
      </c>
      <c r="AU170" s="262" t="s">
        <v>90</v>
      </c>
      <c r="AV170" s="13" t="s">
        <v>90</v>
      </c>
      <c r="AW170" s="13" t="s">
        <v>5</v>
      </c>
      <c r="AX170" s="13" t="s">
        <v>80</v>
      </c>
      <c r="AY170" s="262" t="s">
        <v>152</v>
      </c>
    </row>
    <row r="171" spans="1:51" s="13" customFormat="1" ht="12">
      <c r="A171" s="13"/>
      <c r="B171" s="251"/>
      <c r="C171" s="252"/>
      <c r="D171" s="253" t="s">
        <v>177</v>
      </c>
      <c r="E171" s="254" t="s">
        <v>1</v>
      </c>
      <c r="F171" s="255" t="s">
        <v>324</v>
      </c>
      <c r="G171" s="252"/>
      <c r="H171" s="256">
        <v>-228</v>
      </c>
      <c r="I171" s="257"/>
      <c r="J171" s="257"/>
      <c r="K171" s="252"/>
      <c r="L171" s="252"/>
      <c r="M171" s="258"/>
      <c r="N171" s="259"/>
      <c r="O171" s="260"/>
      <c r="P171" s="260"/>
      <c r="Q171" s="260"/>
      <c r="R171" s="260"/>
      <c r="S171" s="260"/>
      <c r="T171" s="260"/>
      <c r="U171" s="260"/>
      <c r="V171" s="260"/>
      <c r="W171" s="260"/>
      <c r="X171" s="261"/>
      <c r="Y171" s="13"/>
      <c r="Z171" s="13"/>
      <c r="AA171" s="13"/>
      <c r="AB171" s="13"/>
      <c r="AC171" s="13"/>
      <c r="AD171" s="13"/>
      <c r="AE171" s="13"/>
      <c r="AT171" s="262" t="s">
        <v>177</v>
      </c>
      <c r="AU171" s="262" t="s">
        <v>90</v>
      </c>
      <c r="AV171" s="13" t="s">
        <v>90</v>
      </c>
      <c r="AW171" s="13" t="s">
        <v>5</v>
      </c>
      <c r="AX171" s="13" t="s">
        <v>80</v>
      </c>
      <c r="AY171" s="262" t="s">
        <v>152</v>
      </c>
    </row>
    <row r="172" spans="1:51" s="13" customFormat="1" ht="12">
      <c r="A172" s="13"/>
      <c r="B172" s="251"/>
      <c r="C172" s="252"/>
      <c r="D172" s="253" t="s">
        <v>177</v>
      </c>
      <c r="E172" s="254" t="s">
        <v>1</v>
      </c>
      <c r="F172" s="255" t="s">
        <v>325</v>
      </c>
      <c r="G172" s="252"/>
      <c r="H172" s="256">
        <v>-59</v>
      </c>
      <c r="I172" s="257"/>
      <c r="J172" s="257"/>
      <c r="K172" s="252"/>
      <c r="L172" s="252"/>
      <c r="M172" s="258"/>
      <c r="N172" s="259"/>
      <c r="O172" s="260"/>
      <c r="P172" s="260"/>
      <c r="Q172" s="260"/>
      <c r="R172" s="260"/>
      <c r="S172" s="260"/>
      <c r="T172" s="260"/>
      <c r="U172" s="260"/>
      <c r="V172" s="260"/>
      <c r="W172" s="260"/>
      <c r="X172" s="261"/>
      <c r="Y172" s="13"/>
      <c r="Z172" s="13"/>
      <c r="AA172" s="13"/>
      <c r="AB172" s="13"/>
      <c r="AC172" s="13"/>
      <c r="AD172" s="13"/>
      <c r="AE172" s="13"/>
      <c r="AT172" s="262" t="s">
        <v>177</v>
      </c>
      <c r="AU172" s="262" t="s">
        <v>90</v>
      </c>
      <c r="AV172" s="13" t="s">
        <v>90</v>
      </c>
      <c r="AW172" s="13" t="s">
        <v>5</v>
      </c>
      <c r="AX172" s="13" t="s">
        <v>80</v>
      </c>
      <c r="AY172" s="262" t="s">
        <v>152</v>
      </c>
    </row>
    <row r="173" spans="1:51" s="14" customFormat="1" ht="12">
      <c r="A173" s="14"/>
      <c r="B173" s="263"/>
      <c r="C173" s="264"/>
      <c r="D173" s="253" t="s">
        <v>177</v>
      </c>
      <c r="E173" s="265" t="s">
        <v>1</v>
      </c>
      <c r="F173" s="266" t="s">
        <v>180</v>
      </c>
      <c r="G173" s="264"/>
      <c r="H173" s="267">
        <v>682</v>
      </c>
      <c r="I173" s="268"/>
      <c r="J173" s="268"/>
      <c r="K173" s="264"/>
      <c r="L173" s="264"/>
      <c r="M173" s="269"/>
      <c r="N173" s="270"/>
      <c r="O173" s="271"/>
      <c r="P173" s="271"/>
      <c r="Q173" s="271"/>
      <c r="R173" s="271"/>
      <c r="S173" s="271"/>
      <c r="T173" s="271"/>
      <c r="U173" s="271"/>
      <c r="V173" s="271"/>
      <c r="W173" s="271"/>
      <c r="X173" s="272"/>
      <c r="Y173" s="14"/>
      <c r="Z173" s="14"/>
      <c r="AA173" s="14"/>
      <c r="AB173" s="14"/>
      <c r="AC173" s="14"/>
      <c r="AD173" s="14"/>
      <c r="AE173" s="14"/>
      <c r="AT173" s="273" t="s">
        <v>177</v>
      </c>
      <c r="AU173" s="273" t="s">
        <v>90</v>
      </c>
      <c r="AV173" s="14" t="s">
        <v>159</v>
      </c>
      <c r="AW173" s="14" t="s">
        <v>5</v>
      </c>
      <c r="AX173" s="14" t="s">
        <v>88</v>
      </c>
      <c r="AY173" s="273" t="s">
        <v>152</v>
      </c>
    </row>
    <row r="174" spans="1:65" s="2" customFormat="1" ht="16.5" customHeight="1">
      <c r="A174" s="39"/>
      <c r="B174" s="40"/>
      <c r="C174" s="278" t="s">
        <v>216</v>
      </c>
      <c r="D174" s="278" t="s">
        <v>326</v>
      </c>
      <c r="E174" s="279" t="s">
        <v>327</v>
      </c>
      <c r="F174" s="280" t="s">
        <v>328</v>
      </c>
      <c r="G174" s="281" t="s">
        <v>213</v>
      </c>
      <c r="H174" s="282">
        <v>324.774</v>
      </c>
      <c r="I174" s="283"/>
      <c r="J174" s="284"/>
      <c r="K174" s="285">
        <f>ROUND(P174*H174,2)</f>
        <v>0</v>
      </c>
      <c r="L174" s="280" t="s">
        <v>1</v>
      </c>
      <c r="M174" s="286"/>
      <c r="N174" s="287" t="s">
        <v>1</v>
      </c>
      <c r="O174" s="240" t="s">
        <v>43</v>
      </c>
      <c r="P174" s="241">
        <f>I174+J174</f>
        <v>0</v>
      </c>
      <c r="Q174" s="241">
        <f>ROUND(I174*H174,2)</f>
        <v>0</v>
      </c>
      <c r="R174" s="241">
        <f>ROUND(J174*H174,2)</f>
        <v>0</v>
      </c>
      <c r="S174" s="92"/>
      <c r="T174" s="242">
        <f>S174*H174</f>
        <v>0</v>
      </c>
      <c r="U174" s="242">
        <v>0</v>
      </c>
      <c r="V174" s="242">
        <f>U174*H174</f>
        <v>0</v>
      </c>
      <c r="W174" s="242">
        <v>0</v>
      </c>
      <c r="X174" s="243">
        <f>W174*H174</f>
        <v>0</v>
      </c>
      <c r="Y174" s="39"/>
      <c r="Z174" s="39"/>
      <c r="AA174" s="39"/>
      <c r="AB174" s="39"/>
      <c r="AC174" s="39"/>
      <c r="AD174" s="39"/>
      <c r="AE174" s="39"/>
      <c r="AR174" s="244" t="s">
        <v>163</v>
      </c>
      <c r="AT174" s="244" t="s">
        <v>326</v>
      </c>
      <c r="AU174" s="244" t="s">
        <v>90</v>
      </c>
      <c r="AY174" s="18" t="s">
        <v>152</v>
      </c>
      <c r="BE174" s="245">
        <f>IF(O174="základní",K174,0)</f>
        <v>0</v>
      </c>
      <c r="BF174" s="245">
        <f>IF(O174="snížená",K174,0)</f>
        <v>0</v>
      </c>
      <c r="BG174" s="245">
        <f>IF(O174="zákl. přenesená",K174,0)</f>
        <v>0</v>
      </c>
      <c r="BH174" s="245">
        <f>IF(O174="sníž. přenesená",K174,0)</f>
        <v>0</v>
      </c>
      <c r="BI174" s="245">
        <f>IF(O174="nulová",K174,0)</f>
        <v>0</v>
      </c>
      <c r="BJ174" s="18" t="s">
        <v>88</v>
      </c>
      <c r="BK174" s="245">
        <f>ROUND(P174*H174,2)</f>
        <v>0</v>
      </c>
      <c r="BL174" s="18" t="s">
        <v>159</v>
      </c>
      <c r="BM174" s="244" t="s">
        <v>329</v>
      </c>
    </row>
    <row r="175" spans="1:51" s="13" customFormat="1" ht="12">
      <c r="A175" s="13"/>
      <c r="B175" s="251"/>
      <c r="C175" s="252"/>
      <c r="D175" s="253" t="s">
        <v>177</v>
      </c>
      <c r="E175" s="254" t="s">
        <v>1</v>
      </c>
      <c r="F175" s="255" t="s">
        <v>330</v>
      </c>
      <c r="G175" s="252"/>
      <c r="H175" s="256">
        <v>324.774</v>
      </c>
      <c r="I175" s="257"/>
      <c r="J175" s="257"/>
      <c r="K175" s="252"/>
      <c r="L175" s="252"/>
      <c r="M175" s="258"/>
      <c r="N175" s="259"/>
      <c r="O175" s="260"/>
      <c r="P175" s="260"/>
      <c r="Q175" s="260"/>
      <c r="R175" s="260"/>
      <c r="S175" s="260"/>
      <c r="T175" s="260"/>
      <c r="U175" s="260"/>
      <c r="V175" s="260"/>
      <c r="W175" s="260"/>
      <c r="X175" s="261"/>
      <c r="Y175" s="13"/>
      <c r="Z175" s="13"/>
      <c r="AA175" s="13"/>
      <c r="AB175" s="13"/>
      <c r="AC175" s="13"/>
      <c r="AD175" s="13"/>
      <c r="AE175" s="13"/>
      <c r="AT175" s="262" t="s">
        <v>177</v>
      </c>
      <c r="AU175" s="262" t="s">
        <v>90</v>
      </c>
      <c r="AV175" s="13" t="s">
        <v>90</v>
      </c>
      <c r="AW175" s="13" t="s">
        <v>5</v>
      </c>
      <c r="AX175" s="13" t="s">
        <v>88</v>
      </c>
      <c r="AY175" s="262" t="s">
        <v>152</v>
      </c>
    </row>
    <row r="176" spans="1:51" s="15" customFormat="1" ht="12">
      <c r="A176" s="15"/>
      <c r="B176" s="288"/>
      <c r="C176" s="289"/>
      <c r="D176" s="253" t="s">
        <v>177</v>
      </c>
      <c r="E176" s="290" t="s">
        <v>1</v>
      </c>
      <c r="F176" s="291" t="s">
        <v>331</v>
      </c>
      <c r="G176" s="289"/>
      <c r="H176" s="290" t="s">
        <v>1</v>
      </c>
      <c r="I176" s="292"/>
      <c r="J176" s="292"/>
      <c r="K176" s="289"/>
      <c r="L176" s="289"/>
      <c r="M176" s="293"/>
      <c r="N176" s="294"/>
      <c r="O176" s="295"/>
      <c r="P176" s="295"/>
      <c r="Q176" s="295"/>
      <c r="R176" s="295"/>
      <c r="S176" s="295"/>
      <c r="T176" s="295"/>
      <c r="U176" s="295"/>
      <c r="V176" s="295"/>
      <c r="W176" s="295"/>
      <c r="X176" s="296"/>
      <c r="Y176" s="15"/>
      <c r="Z176" s="15"/>
      <c r="AA176" s="15"/>
      <c r="AB176" s="15"/>
      <c r="AC176" s="15"/>
      <c r="AD176" s="15"/>
      <c r="AE176" s="15"/>
      <c r="AT176" s="297" t="s">
        <v>177</v>
      </c>
      <c r="AU176" s="297" t="s">
        <v>90</v>
      </c>
      <c r="AV176" s="15" t="s">
        <v>88</v>
      </c>
      <c r="AW176" s="15" t="s">
        <v>5</v>
      </c>
      <c r="AX176" s="15" t="s">
        <v>80</v>
      </c>
      <c r="AY176" s="297" t="s">
        <v>152</v>
      </c>
    </row>
    <row r="177" spans="1:51" s="15" customFormat="1" ht="12">
      <c r="A177" s="15"/>
      <c r="B177" s="288"/>
      <c r="C177" s="289"/>
      <c r="D177" s="253" t="s">
        <v>177</v>
      </c>
      <c r="E177" s="290" t="s">
        <v>1</v>
      </c>
      <c r="F177" s="291" t="s">
        <v>332</v>
      </c>
      <c r="G177" s="289"/>
      <c r="H177" s="290" t="s">
        <v>1</v>
      </c>
      <c r="I177" s="292"/>
      <c r="J177" s="292"/>
      <c r="K177" s="289"/>
      <c r="L177" s="289"/>
      <c r="M177" s="293"/>
      <c r="N177" s="294"/>
      <c r="O177" s="295"/>
      <c r="P177" s="295"/>
      <c r="Q177" s="295"/>
      <c r="R177" s="295"/>
      <c r="S177" s="295"/>
      <c r="T177" s="295"/>
      <c r="U177" s="295"/>
      <c r="V177" s="295"/>
      <c r="W177" s="295"/>
      <c r="X177" s="296"/>
      <c r="Y177" s="15"/>
      <c r="Z177" s="15"/>
      <c r="AA177" s="15"/>
      <c r="AB177" s="15"/>
      <c r="AC177" s="15"/>
      <c r="AD177" s="15"/>
      <c r="AE177" s="15"/>
      <c r="AT177" s="297" t="s">
        <v>177</v>
      </c>
      <c r="AU177" s="297" t="s">
        <v>90</v>
      </c>
      <c r="AV177" s="15" t="s">
        <v>88</v>
      </c>
      <c r="AW177" s="15" t="s">
        <v>5</v>
      </c>
      <c r="AX177" s="15" t="s">
        <v>80</v>
      </c>
      <c r="AY177" s="297" t="s">
        <v>152</v>
      </c>
    </row>
    <row r="178" spans="1:51" s="15" customFormat="1" ht="12">
      <c r="A178" s="15"/>
      <c r="B178" s="288"/>
      <c r="C178" s="289"/>
      <c r="D178" s="253" t="s">
        <v>177</v>
      </c>
      <c r="E178" s="290" t="s">
        <v>1</v>
      </c>
      <c r="F178" s="291" t="s">
        <v>333</v>
      </c>
      <c r="G178" s="289"/>
      <c r="H178" s="290" t="s">
        <v>1</v>
      </c>
      <c r="I178" s="292"/>
      <c r="J178" s="292"/>
      <c r="K178" s="289"/>
      <c r="L178" s="289"/>
      <c r="M178" s="293"/>
      <c r="N178" s="294"/>
      <c r="O178" s="295"/>
      <c r="P178" s="295"/>
      <c r="Q178" s="295"/>
      <c r="R178" s="295"/>
      <c r="S178" s="295"/>
      <c r="T178" s="295"/>
      <c r="U178" s="295"/>
      <c r="V178" s="295"/>
      <c r="W178" s="295"/>
      <c r="X178" s="296"/>
      <c r="Y178" s="15"/>
      <c r="Z178" s="15"/>
      <c r="AA178" s="15"/>
      <c r="AB178" s="15"/>
      <c r="AC178" s="15"/>
      <c r="AD178" s="15"/>
      <c r="AE178" s="15"/>
      <c r="AT178" s="297" t="s">
        <v>177</v>
      </c>
      <c r="AU178" s="297" t="s">
        <v>90</v>
      </c>
      <c r="AV178" s="15" t="s">
        <v>88</v>
      </c>
      <c r="AW178" s="15" t="s">
        <v>5</v>
      </c>
      <c r="AX178" s="15" t="s">
        <v>80</v>
      </c>
      <c r="AY178" s="297" t="s">
        <v>152</v>
      </c>
    </row>
    <row r="179" spans="1:51" s="15" customFormat="1" ht="12">
      <c r="A179" s="15"/>
      <c r="B179" s="288"/>
      <c r="C179" s="289"/>
      <c r="D179" s="253" t="s">
        <v>177</v>
      </c>
      <c r="E179" s="290" t="s">
        <v>1</v>
      </c>
      <c r="F179" s="291" t="s">
        <v>334</v>
      </c>
      <c r="G179" s="289"/>
      <c r="H179" s="290" t="s">
        <v>1</v>
      </c>
      <c r="I179" s="292"/>
      <c r="J179" s="292"/>
      <c r="K179" s="289"/>
      <c r="L179" s="289"/>
      <c r="M179" s="293"/>
      <c r="N179" s="294"/>
      <c r="O179" s="295"/>
      <c r="P179" s="295"/>
      <c r="Q179" s="295"/>
      <c r="R179" s="295"/>
      <c r="S179" s="295"/>
      <c r="T179" s="295"/>
      <c r="U179" s="295"/>
      <c r="V179" s="295"/>
      <c r="W179" s="295"/>
      <c r="X179" s="296"/>
      <c r="Y179" s="15"/>
      <c r="Z179" s="15"/>
      <c r="AA179" s="15"/>
      <c r="AB179" s="15"/>
      <c r="AC179" s="15"/>
      <c r="AD179" s="15"/>
      <c r="AE179" s="15"/>
      <c r="AT179" s="297" t="s">
        <v>177</v>
      </c>
      <c r="AU179" s="297" t="s">
        <v>90</v>
      </c>
      <c r="AV179" s="15" t="s">
        <v>88</v>
      </c>
      <c r="AW179" s="15" t="s">
        <v>5</v>
      </c>
      <c r="AX179" s="15" t="s">
        <v>80</v>
      </c>
      <c r="AY179" s="297" t="s">
        <v>152</v>
      </c>
    </row>
    <row r="180" spans="1:63" s="12" customFormat="1" ht="22.8" customHeight="1">
      <c r="A180" s="12"/>
      <c r="B180" s="215"/>
      <c r="C180" s="216"/>
      <c r="D180" s="217" t="s">
        <v>79</v>
      </c>
      <c r="E180" s="230" t="s">
        <v>90</v>
      </c>
      <c r="F180" s="230" t="s">
        <v>335</v>
      </c>
      <c r="G180" s="216"/>
      <c r="H180" s="216"/>
      <c r="I180" s="219"/>
      <c r="J180" s="219"/>
      <c r="K180" s="231">
        <f>BK180</f>
        <v>0</v>
      </c>
      <c r="L180" s="216"/>
      <c r="M180" s="221"/>
      <c r="N180" s="222"/>
      <c r="O180" s="223"/>
      <c r="P180" s="223"/>
      <c r="Q180" s="224">
        <f>SUM(Q181:Q184)</f>
        <v>0</v>
      </c>
      <c r="R180" s="224">
        <f>SUM(R181:R184)</f>
        <v>0</v>
      </c>
      <c r="S180" s="223"/>
      <c r="T180" s="225">
        <f>SUM(T181:T184)</f>
        <v>0</v>
      </c>
      <c r="U180" s="223"/>
      <c r="V180" s="225">
        <f>SUM(V181:V184)</f>
        <v>247.27680000000004</v>
      </c>
      <c r="W180" s="223"/>
      <c r="X180" s="226">
        <f>SUM(X181:X184)</f>
        <v>0</v>
      </c>
      <c r="Y180" s="12"/>
      <c r="Z180" s="12"/>
      <c r="AA180" s="12"/>
      <c r="AB180" s="12"/>
      <c r="AC180" s="12"/>
      <c r="AD180" s="12"/>
      <c r="AE180" s="12"/>
      <c r="AR180" s="227" t="s">
        <v>88</v>
      </c>
      <c r="AT180" s="228" t="s">
        <v>79</v>
      </c>
      <c r="AU180" s="228" t="s">
        <v>88</v>
      </c>
      <c r="AY180" s="227" t="s">
        <v>152</v>
      </c>
      <c r="BK180" s="229">
        <f>SUM(BK181:BK184)</f>
        <v>0</v>
      </c>
    </row>
    <row r="181" spans="1:65" s="2" customFormat="1" ht="24.15" customHeight="1">
      <c r="A181" s="39"/>
      <c r="B181" s="40"/>
      <c r="C181" s="232" t="s">
        <v>222</v>
      </c>
      <c r="D181" s="232" t="s">
        <v>154</v>
      </c>
      <c r="E181" s="233" t="s">
        <v>336</v>
      </c>
      <c r="F181" s="234" t="s">
        <v>337</v>
      </c>
      <c r="G181" s="235" t="s">
        <v>167</v>
      </c>
      <c r="H181" s="236">
        <v>114.48</v>
      </c>
      <c r="I181" s="237"/>
      <c r="J181" s="237"/>
      <c r="K181" s="238">
        <f>ROUND(P181*H181,2)</f>
        <v>0</v>
      </c>
      <c r="L181" s="234" t="s">
        <v>158</v>
      </c>
      <c r="M181" s="45"/>
      <c r="N181" s="239" t="s">
        <v>1</v>
      </c>
      <c r="O181" s="240" t="s">
        <v>43</v>
      </c>
      <c r="P181" s="241">
        <f>I181+J181</f>
        <v>0</v>
      </c>
      <c r="Q181" s="241">
        <f>ROUND(I181*H181,2)</f>
        <v>0</v>
      </c>
      <c r="R181" s="241">
        <f>ROUND(J181*H181,2)</f>
        <v>0</v>
      </c>
      <c r="S181" s="92"/>
      <c r="T181" s="242">
        <f>S181*H181</f>
        <v>0</v>
      </c>
      <c r="U181" s="242">
        <v>2.16</v>
      </c>
      <c r="V181" s="242">
        <f>U181*H181</f>
        <v>247.27680000000004</v>
      </c>
      <c r="W181" s="242">
        <v>0</v>
      </c>
      <c r="X181" s="243">
        <f>W181*H181</f>
        <v>0</v>
      </c>
      <c r="Y181" s="39"/>
      <c r="Z181" s="39"/>
      <c r="AA181" s="39"/>
      <c r="AB181" s="39"/>
      <c r="AC181" s="39"/>
      <c r="AD181" s="39"/>
      <c r="AE181" s="39"/>
      <c r="AR181" s="244" t="s">
        <v>159</v>
      </c>
      <c r="AT181" s="244" t="s">
        <v>154</v>
      </c>
      <c r="AU181" s="244" t="s">
        <v>90</v>
      </c>
      <c r="AY181" s="18" t="s">
        <v>152</v>
      </c>
      <c r="BE181" s="245">
        <f>IF(O181="základní",K181,0)</f>
        <v>0</v>
      </c>
      <c r="BF181" s="245">
        <f>IF(O181="snížená",K181,0)</f>
        <v>0</v>
      </c>
      <c r="BG181" s="245">
        <f>IF(O181="zákl. přenesená",K181,0)</f>
        <v>0</v>
      </c>
      <c r="BH181" s="245">
        <f>IF(O181="sníž. přenesená",K181,0)</f>
        <v>0</v>
      </c>
      <c r="BI181" s="245">
        <f>IF(O181="nulová",K181,0)</f>
        <v>0</v>
      </c>
      <c r="BJ181" s="18" t="s">
        <v>88</v>
      </c>
      <c r="BK181" s="245">
        <f>ROUND(P181*H181,2)</f>
        <v>0</v>
      </c>
      <c r="BL181" s="18" t="s">
        <v>159</v>
      </c>
      <c r="BM181" s="244" t="s">
        <v>338</v>
      </c>
    </row>
    <row r="182" spans="1:47" s="2" customFormat="1" ht="12">
      <c r="A182" s="39"/>
      <c r="B182" s="40"/>
      <c r="C182" s="41"/>
      <c r="D182" s="246" t="s">
        <v>161</v>
      </c>
      <c r="E182" s="41"/>
      <c r="F182" s="247" t="s">
        <v>339</v>
      </c>
      <c r="G182" s="41"/>
      <c r="H182" s="41"/>
      <c r="I182" s="248"/>
      <c r="J182" s="248"/>
      <c r="K182" s="41"/>
      <c r="L182" s="41"/>
      <c r="M182" s="45"/>
      <c r="N182" s="249"/>
      <c r="O182" s="250"/>
      <c r="P182" s="92"/>
      <c r="Q182" s="92"/>
      <c r="R182" s="92"/>
      <c r="S182" s="92"/>
      <c r="T182" s="92"/>
      <c r="U182" s="92"/>
      <c r="V182" s="92"/>
      <c r="W182" s="92"/>
      <c r="X182" s="93"/>
      <c r="Y182" s="39"/>
      <c r="Z182" s="39"/>
      <c r="AA182" s="39"/>
      <c r="AB182" s="39"/>
      <c r="AC182" s="39"/>
      <c r="AD182" s="39"/>
      <c r="AE182" s="39"/>
      <c r="AT182" s="18" t="s">
        <v>161</v>
      </c>
      <c r="AU182" s="18" t="s">
        <v>90</v>
      </c>
    </row>
    <row r="183" spans="1:51" s="13" customFormat="1" ht="12">
      <c r="A183" s="13"/>
      <c r="B183" s="251"/>
      <c r="C183" s="252"/>
      <c r="D183" s="253" t="s">
        <v>177</v>
      </c>
      <c r="E183" s="254" t="s">
        <v>1</v>
      </c>
      <c r="F183" s="255" t="s">
        <v>302</v>
      </c>
      <c r="G183" s="252"/>
      <c r="H183" s="256">
        <v>95.4</v>
      </c>
      <c r="I183" s="257"/>
      <c r="J183" s="257"/>
      <c r="K183" s="252"/>
      <c r="L183" s="252"/>
      <c r="M183" s="258"/>
      <c r="N183" s="259"/>
      <c r="O183" s="260"/>
      <c r="P183" s="260"/>
      <c r="Q183" s="260"/>
      <c r="R183" s="260"/>
      <c r="S183" s="260"/>
      <c r="T183" s="260"/>
      <c r="U183" s="260"/>
      <c r="V183" s="260"/>
      <c r="W183" s="260"/>
      <c r="X183" s="261"/>
      <c r="Y183" s="13"/>
      <c r="Z183" s="13"/>
      <c r="AA183" s="13"/>
      <c r="AB183" s="13"/>
      <c r="AC183" s="13"/>
      <c r="AD183" s="13"/>
      <c r="AE183" s="13"/>
      <c r="AT183" s="262" t="s">
        <v>177</v>
      </c>
      <c r="AU183" s="262" t="s">
        <v>90</v>
      </c>
      <c r="AV183" s="13" t="s">
        <v>90</v>
      </c>
      <c r="AW183" s="13" t="s">
        <v>5</v>
      </c>
      <c r="AX183" s="13" t="s">
        <v>88</v>
      </c>
      <c r="AY183" s="262" t="s">
        <v>152</v>
      </c>
    </row>
    <row r="184" spans="1:51" s="13" customFormat="1" ht="12">
      <c r="A184" s="13"/>
      <c r="B184" s="251"/>
      <c r="C184" s="252"/>
      <c r="D184" s="253" t="s">
        <v>177</v>
      </c>
      <c r="E184" s="252"/>
      <c r="F184" s="255" t="s">
        <v>303</v>
      </c>
      <c r="G184" s="252"/>
      <c r="H184" s="256">
        <v>114.48</v>
      </c>
      <c r="I184" s="257"/>
      <c r="J184" s="257"/>
      <c r="K184" s="252"/>
      <c r="L184" s="252"/>
      <c r="M184" s="258"/>
      <c r="N184" s="259"/>
      <c r="O184" s="260"/>
      <c r="P184" s="260"/>
      <c r="Q184" s="260"/>
      <c r="R184" s="260"/>
      <c r="S184" s="260"/>
      <c r="T184" s="260"/>
      <c r="U184" s="260"/>
      <c r="V184" s="260"/>
      <c r="W184" s="260"/>
      <c r="X184" s="261"/>
      <c r="Y184" s="13"/>
      <c r="Z184" s="13"/>
      <c r="AA184" s="13"/>
      <c r="AB184" s="13"/>
      <c r="AC184" s="13"/>
      <c r="AD184" s="13"/>
      <c r="AE184" s="13"/>
      <c r="AT184" s="262" t="s">
        <v>177</v>
      </c>
      <c r="AU184" s="262" t="s">
        <v>90</v>
      </c>
      <c r="AV184" s="13" t="s">
        <v>90</v>
      </c>
      <c r="AW184" s="13" t="s">
        <v>4</v>
      </c>
      <c r="AX184" s="13" t="s">
        <v>88</v>
      </c>
      <c r="AY184" s="262" t="s">
        <v>152</v>
      </c>
    </row>
    <row r="185" spans="1:63" s="12" customFormat="1" ht="22.8" customHeight="1">
      <c r="A185" s="12"/>
      <c r="B185" s="215"/>
      <c r="C185" s="216"/>
      <c r="D185" s="217" t="s">
        <v>79</v>
      </c>
      <c r="E185" s="230" t="s">
        <v>209</v>
      </c>
      <c r="F185" s="230" t="s">
        <v>210</v>
      </c>
      <c r="G185" s="216"/>
      <c r="H185" s="216"/>
      <c r="I185" s="219"/>
      <c r="J185" s="219"/>
      <c r="K185" s="231">
        <f>BK185</f>
        <v>0</v>
      </c>
      <c r="L185" s="216"/>
      <c r="M185" s="221"/>
      <c r="N185" s="222"/>
      <c r="O185" s="223"/>
      <c r="P185" s="223"/>
      <c r="Q185" s="224">
        <f>SUM(Q186:Q193)</f>
        <v>0</v>
      </c>
      <c r="R185" s="224">
        <f>SUM(R186:R193)</f>
        <v>0</v>
      </c>
      <c r="S185" s="223"/>
      <c r="T185" s="225">
        <f>SUM(T186:T193)</f>
        <v>0</v>
      </c>
      <c r="U185" s="223"/>
      <c r="V185" s="225">
        <f>SUM(V186:V193)</f>
        <v>0</v>
      </c>
      <c r="W185" s="223"/>
      <c r="X185" s="226">
        <f>SUM(X186:X193)</f>
        <v>0</v>
      </c>
      <c r="Y185" s="12"/>
      <c r="Z185" s="12"/>
      <c r="AA185" s="12"/>
      <c r="AB185" s="12"/>
      <c r="AC185" s="12"/>
      <c r="AD185" s="12"/>
      <c r="AE185" s="12"/>
      <c r="AR185" s="227" t="s">
        <v>88</v>
      </c>
      <c r="AT185" s="228" t="s">
        <v>79</v>
      </c>
      <c r="AU185" s="228" t="s">
        <v>88</v>
      </c>
      <c r="AY185" s="227" t="s">
        <v>152</v>
      </c>
      <c r="BK185" s="229">
        <f>SUM(BK186:BK193)</f>
        <v>0</v>
      </c>
    </row>
    <row r="186" spans="1:65" s="2" customFormat="1" ht="37.8" customHeight="1">
      <c r="A186" s="39"/>
      <c r="B186" s="40"/>
      <c r="C186" s="232" t="s">
        <v>227</v>
      </c>
      <c r="D186" s="232" t="s">
        <v>154</v>
      </c>
      <c r="E186" s="233" t="s">
        <v>340</v>
      </c>
      <c r="F186" s="234" t="s">
        <v>341</v>
      </c>
      <c r="G186" s="235" t="s">
        <v>213</v>
      </c>
      <c r="H186" s="236">
        <v>247.277</v>
      </c>
      <c r="I186" s="237"/>
      <c r="J186" s="237"/>
      <c r="K186" s="238">
        <f>ROUND(P186*H186,2)</f>
        <v>0</v>
      </c>
      <c r="L186" s="234" t="s">
        <v>158</v>
      </c>
      <c r="M186" s="45"/>
      <c r="N186" s="239" t="s">
        <v>1</v>
      </c>
      <c r="O186" s="240" t="s">
        <v>43</v>
      </c>
      <c r="P186" s="241">
        <f>I186+J186</f>
        <v>0</v>
      </c>
      <c r="Q186" s="241">
        <f>ROUND(I186*H186,2)</f>
        <v>0</v>
      </c>
      <c r="R186" s="241">
        <f>ROUND(J186*H186,2)</f>
        <v>0</v>
      </c>
      <c r="S186" s="92"/>
      <c r="T186" s="242">
        <f>S186*H186</f>
        <v>0</v>
      </c>
      <c r="U186" s="242">
        <v>0</v>
      </c>
      <c r="V186" s="242">
        <f>U186*H186</f>
        <v>0</v>
      </c>
      <c r="W186" s="242">
        <v>0</v>
      </c>
      <c r="X186" s="243">
        <f>W186*H186</f>
        <v>0</v>
      </c>
      <c r="Y186" s="39"/>
      <c r="Z186" s="39"/>
      <c r="AA186" s="39"/>
      <c r="AB186" s="39"/>
      <c r="AC186" s="39"/>
      <c r="AD186" s="39"/>
      <c r="AE186" s="39"/>
      <c r="AR186" s="244" t="s">
        <v>159</v>
      </c>
      <c r="AT186" s="244" t="s">
        <v>154</v>
      </c>
      <c r="AU186" s="244" t="s">
        <v>90</v>
      </c>
      <c r="AY186" s="18" t="s">
        <v>152</v>
      </c>
      <c r="BE186" s="245">
        <f>IF(O186="základní",K186,0)</f>
        <v>0</v>
      </c>
      <c r="BF186" s="245">
        <f>IF(O186="snížená",K186,0)</f>
        <v>0</v>
      </c>
      <c r="BG186" s="245">
        <f>IF(O186="zákl. přenesená",K186,0)</f>
        <v>0</v>
      </c>
      <c r="BH186" s="245">
        <f>IF(O186="sníž. přenesená",K186,0)</f>
        <v>0</v>
      </c>
      <c r="BI186" s="245">
        <f>IF(O186="nulová",K186,0)</f>
        <v>0</v>
      </c>
      <c r="BJ186" s="18" t="s">
        <v>88</v>
      </c>
      <c r="BK186" s="245">
        <f>ROUND(P186*H186,2)</f>
        <v>0</v>
      </c>
      <c r="BL186" s="18" t="s">
        <v>159</v>
      </c>
      <c r="BM186" s="244" t="s">
        <v>342</v>
      </c>
    </row>
    <row r="187" spans="1:47" s="2" customFormat="1" ht="12">
      <c r="A187" s="39"/>
      <c r="B187" s="40"/>
      <c r="C187" s="41"/>
      <c r="D187" s="246" t="s">
        <v>161</v>
      </c>
      <c r="E187" s="41"/>
      <c r="F187" s="247" t="s">
        <v>343</v>
      </c>
      <c r="G187" s="41"/>
      <c r="H187" s="41"/>
      <c r="I187" s="248"/>
      <c r="J187" s="248"/>
      <c r="K187" s="41"/>
      <c r="L187" s="41"/>
      <c r="M187" s="45"/>
      <c r="N187" s="249"/>
      <c r="O187" s="250"/>
      <c r="P187" s="92"/>
      <c r="Q187" s="92"/>
      <c r="R187" s="92"/>
      <c r="S187" s="92"/>
      <c r="T187" s="92"/>
      <c r="U187" s="92"/>
      <c r="V187" s="92"/>
      <c r="W187" s="92"/>
      <c r="X187" s="93"/>
      <c r="Y187" s="39"/>
      <c r="Z187" s="39"/>
      <c r="AA187" s="39"/>
      <c r="AB187" s="39"/>
      <c r="AC187" s="39"/>
      <c r="AD187" s="39"/>
      <c r="AE187" s="39"/>
      <c r="AT187" s="18" t="s">
        <v>161</v>
      </c>
      <c r="AU187" s="18" t="s">
        <v>90</v>
      </c>
    </row>
    <row r="188" spans="1:47" s="2" customFormat="1" ht="12">
      <c r="A188" s="39"/>
      <c r="B188" s="40"/>
      <c r="C188" s="41"/>
      <c r="D188" s="253" t="s">
        <v>344</v>
      </c>
      <c r="E188" s="41"/>
      <c r="F188" s="298" t="s">
        <v>345</v>
      </c>
      <c r="G188" s="41"/>
      <c r="H188" s="41"/>
      <c r="I188" s="248"/>
      <c r="J188" s="248"/>
      <c r="K188" s="41"/>
      <c r="L188" s="41"/>
      <c r="M188" s="45"/>
      <c r="N188" s="249"/>
      <c r="O188" s="250"/>
      <c r="P188" s="92"/>
      <c r="Q188" s="92"/>
      <c r="R188" s="92"/>
      <c r="S188" s="92"/>
      <c r="T188" s="92"/>
      <c r="U188" s="92"/>
      <c r="V188" s="92"/>
      <c r="W188" s="92"/>
      <c r="X188" s="93"/>
      <c r="Y188" s="39"/>
      <c r="Z188" s="39"/>
      <c r="AA188" s="39"/>
      <c r="AB188" s="39"/>
      <c r="AC188" s="39"/>
      <c r="AD188" s="39"/>
      <c r="AE188" s="39"/>
      <c r="AT188" s="18" t="s">
        <v>344</v>
      </c>
      <c r="AU188" s="18" t="s">
        <v>90</v>
      </c>
    </row>
    <row r="189" spans="1:51" s="13" customFormat="1" ht="12">
      <c r="A189" s="13"/>
      <c r="B189" s="251"/>
      <c r="C189" s="252"/>
      <c r="D189" s="253" t="s">
        <v>177</v>
      </c>
      <c r="E189" s="254" t="s">
        <v>1</v>
      </c>
      <c r="F189" s="255" t="s">
        <v>346</v>
      </c>
      <c r="G189" s="252"/>
      <c r="H189" s="256">
        <v>247.277</v>
      </c>
      <c r="I189" s="257"/>
      <c r="J189" s="257"/>
      <c r="K189" s="252"/>
      <c r="L189" s="252"/>
      <c r="M189" s="258"/>
      <c r="N189" s="259"/>
      <c r="O189" s="260"/>
      <c r="P189" s="260"/>
      <c r="Q189" s="260"/>
      <c r="R189" s="260"/>
      <c r="S189" s="260"/>
      <c r="T189" s="260"/>
      <c r="U189" s="260"/>
      <c r="V189" s="260"/>
      <c r="W189" s="260"/>
      <c r="X189" s="261"/>
      <c r="Y189" s="13"/>
      <c r="Z189" s="13"/>
      <c r="AA189" s="13"/>
      <c r="AB189" s="13"/>
      <c r="AC189" s="13"/>
      <c r="AD189" s="13"/>
      <c r="AE189" s="13"/>
      <c r="AT189" s="262" t="s">
        <v>177</v>
      </c>
      <c r="AU189" s="262" t="s">
        <v>90</v>
      </c>
      <c r="AV189" s="13" t="s">
        <v>90</v>
      </c>
      <c r="AW189" s="13" t="s">
        <v>5</v>
      </c>
      <c r="AX189" s="13" t="s">
        <v>88</v>
      </c>
      <c r="AY189" s="262" t="s">
        <v>152</v>
      </c>
    </row>
    <row r="190" spans="1:65" s="2" customFormat="1" ht="37.8" customHeight="1">
      <c r="A190" s="39"/>
      <c r="B190" s="40"/>
      <c r="C190" s="232" t="s">
        <v>233</v>
      </c>
      <c r="D190" s="232" t="s">
        <v>154</v>
      </c>
      <c r="E190" s="233" t="s">
        <v>347</v>
      </c>
      <c r="F190" s="234" t="s">
        <v>348</v>
      </c>
      <c r="G190" s="235" t="s">
        <v>213</v>
      </c>
      <c r="H190" s="236">
        <v>3461.878</v>
      </c>
      <c r="I190" s="237"/>
      <c r="J190" s="237"/>
      <c r="K190" s="238">
        <f>ROUND(P190*H190,2)</f>
        <v>0</v>
      </c>
      <c r="L190" s="234" t="s">
        <v>158</v>
      </c>
      <c r="M190" s="45"/>
      <c r="N190" s="239" t="s">
        <v>1</v>
      </c>
      <c r="O190" s="240" t="s">
        <v>43</v>
      </c>
      <c r="P190" s="241">
        <f>I190+J190</f>
        <v>0</v>
      </c>
      <c r="Q190" s="241">
        <f>ROUND(I190*H190,2)</f>
        <v>0</v>
      </c>
      <c r="R190" s="241">
        <f>ROUND(J190*H190,2)</f>
        <v>0</v>
      </c>
      <c r="S190" s="92"/>
      <c r="T190" s="242">
        <f>S190*H190</f>
        <v>0</v>
      </c>
      <c r="U190" s="242">
        <v>0</v>
      </c>
      <c r="V190" s="242">
        <f>U190*H190</f>
        <v>0</v>
      </c>
      <c r="W190" s="242">
        <v>0</v>
      </c>
      <c r="X190" s="243">
        <f>W190*H190</f>
        <v>0</v>
      </c>
      <c r="Y190" s="39"/>
      <c r="Z190" s="39"/>
      <c r="AA190" s="39"/>
      <c r="AB190" s="39"/>
      <c r="AC190" s="39"/>
      <c r="AD190" s="39"/>
      <c r="AE190" s="39"/>
      <c r="AR190" s="244" t="s">
        <v>159</v>
      </c>
      <c r="AT190" s="244" t="s">
        <v>154</v>
      </c>
      <c r="AU190" s="244" t="s">
        <v>90</v>
      </c>
      <c r="AY190" s="18" t="s">
        <v>152</v>
      </c>
      <c r="BE190" s="245">
        <f>IF(O190="základní",K190,0)</f>
        <v>0</v>
      </c>
      <c r="BF190" s="245">
        <f>IF(O190="snížená",K190,0)</f>
        <v>0</v>
      </c>
      <c r="BG190" s="245">
        <f>IF(O190="zákl. přenesená",K190,0)</f>
        <v>0</v>
      </c>
      <c r="BH190" s="245">
        <f>IF(O190="sníž. přenesená",K190,0)</f>
        <v>0</v>
      </c>
      <c r="BI190" s="245">
        <f>IF(O190="nulová",K190,0)</f>
        <v>0</v>
      </c>
      <c r="BJ190" s="18" t="s">
        <v>88</v>
      </c>
      <c r="BK190" s="245">
        <f>ROUND(P190*H190,2)</f>
        <v>0</v>
      </c>
      <c r="BL190" s="18" t="s">
        <v>159</v>
      </c>
      <c r="BM190" s="244" t="s">
        <v>349</v>
      </c>
    </row>
    <row r="191" spans="1:47" s="2" customFormat="1" ht="12">
      <c r="A191" s="39"/>
      <c r="B191" s="40"/>
      <c r="C191" s="41"/>
      <c r="D191" s="246" t="s">
        <v>161</v>
      </c>
      <c r="E191" s="41"/>
      <c r="F191" s="247" t="s">
        <v>350</v>
      </c>
      <c r="G191" s="41"/>
      <c r="H191" s="41"/>
      <c r="I191" s="248"/>
      <c r="J191" s="248"/>
      <c r="K191" s="41"/>
      <c r="L191" s="41"/>
      <c r="M191" s="45"/>
      <c r="N191" s="249"/>
      <c r="O191" s="250"/>
      <c r="P191" s="92"/>
      <c r="Q191" s="92"/>
      <c r="R191" s="92"/>
      <c r="S191" s="92"/>
      <c r="T191" s="92"/>
      <c r="U191" s="92"/>
      <c r="V191" s="92"/>
      <c r="W191" s="92"/>
      <c r="X191" s="93"/>
      <c r="Y191" s="39"/>
      <c r="Z191" s="39"/>
      <c r="AA191" s="39"/>
      <c r="AB191" s="39"/>
      <c r="AC191" s="39"/>
      <c r="AD191" s="39"/>
      <c r="AE191" s="39"/>
      <c r="AT191" s="18" t="s">
        <v>161</v>
      </c>
      <c r="AU191" s="18" t="s">
        <v>90</v>
      </c>
    </row>
    <row r="192" spans="1:47" s="2" customFormat="1" ht="12">
      <c r="A192" s="39"/>
      <c r="B192" s="40"/>
      <c r="C192" s="41"/>
      <c r="D192" s="253" t="s">
        <v>344</v>
      </c>
      <c r="E192" s="41"/>
      <c r="F192" s="298" t="s">
        <v>351</v>
      </c>
      <c r="G192" s="41"/>
      <c r="H192" s="41"/>
      <c r="I192" s="248"/>
      <c r="J192" s="248"/>
      <c r="K192" s="41"/>
      <c r="L192" s="41"/>
      <c r="M192" s="45"/>
      <c r="N192" s="249"/>
      <c r="O192" s="250"/>
      <c r="P192" s="92"/>
      <c r="Q192" s="92"/>
      <c r="R192" s="92"/>
      <c r="S192" s="92"/>
      <c r="T192" s="92"/>
      <c r="U192" s="92"/>
      <c r="V192" s="92"/>
      <c r="W192" s="92"/>
      <c r="X192" s="93"/>
      <c r="Y192" s="39"/>
      <c r="Z192" s="39"/>
      <c r="AA192" s="39"/>
      <c r="AB192" s="39"/>
      <c r="AC192" s="39"/>
      <c r="AD192" s="39"/>
      <c r="AE192" s="39"/>
      <c r="AT192" s="18" t="s">
        <v>344</v>
      </c>
      <c r="AU192" s="18" t="s">
        <v>90</v>
      </c>
    </row>
    <row r="193" spans="1:51" s="13" customFormat="1" ht="12">
      <c r="A193" s="13"/>
      <c r="B193" s="251"/>
      <c r="C193" s="252"/>
      <c r="D193" s="253" t="s">
        <v>177</v>
      </c>
      <c r="E193" s="252"/>
      <c r="F193" s="255" t="s">
        <v>352</v>
      </c>
      <c r="G193" s="252"/>
      <c r="H193" s="256">
        <v>3461.878</v>
      </c>
      <c r="I193" s="257"/>
      <c r="J193" s="257"/>
      <c r="K193" s="252"/>
      <c r="L193" s="252"/>
      <c r="M193" s="258"/>
      <c r="N193" s="299"/>
      <c r="O193" s="300"/>
      <c r="P193" s="300"/>
      <c r="Q193" s="300"/>
      <c r="R193" s="300"/>
      <c r="S193" s="300"/>
      <c r="T193" s="300"/>
      <c r="U193" s="300"/>
      <c r="V193" s="300"/>
      <c r="W193" s="300"/>
      <c r="X193" s="301"/>
      <c r="Y193" s="13"/>
      <c r="Z193" s="13"/>
      <c r="AA193" s="13"/>
      <c r="AB193" s="13"/>
      <c r="AC193" s="13"/>
      <c r="AD193" s="13"/>
      <c r="AE193" s="13"/>
      <c r="AT193" s="262" t="s">
        <v>177</v>
      </c>
      <c r="AU193" s="262" t="s">
        <v>90</v>
      </c>
      <c r="AV193" s="13" t="s">
        <v>90</v>
      </c>
      <c r="AW193" s="13" t="s">
        <v>4</v>
      </c>
      <c r="AX193" s="13" t="s">
        <v>88</v>
      </c>
      <c r="AY193" s="262" t="s">
        <v>152</v>
      </c>
    </row>
    <row r="194" spans="1:31" s="2" customFormat="1" ht="6.95" customHeight="1">
      <c r="A194" s="39"/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45"/>
      <c r="N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</sheetData>
  <sheetProtection password="CC35" sheet="1" objects="1" scenarios="1" formatColumns="0" formatRows="0" autoFilter="0"/>
  <autoFilter ref="C123:L19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M2:Z2"/>
  </mergeCells>
  <hyperlinks>
    <hyperlink ref="F128" r:id="rId1" display="https://podminky.urs.cz/item/CS_URS_2023_01/122251104"/>
    <hyperlink ref="F134" r:id="rId2" display="https://podminky.urs.cz/item/CS_URS_2023_01/162351103"/>
    <hyperlink ref="F141" r:id="rId3" display="https://podminky.urs.cz/item/CS_URS_2023_01/162751117"/>
    <hyperlink ref="F144" r:id="rId4" display="https://podminky.urs.cz/item/CS_URS_2023_01/162751119"/>
    <hyperlink ref="F147" r:id="rId5" display="https://podminky.urs.cz/item/CS_URS_2023_01/167151111"/>
    <hyperlink ref="F149" r:id="rId6" display="https://podminky.urs.cz/item/CS_URS_2023_01/167151111"/>
    <hyperlink ref="F153" r:id="rId7" display="https://podminky.urs.cz/item/CS_URS_2023_01/171151103"/>
    <hyperlink ref="F159" r:id="rId8" display="https://podminky.urs.cz/item/CS_URS_2023_01/181006111"/>
    <hyperlink ref="F167" r:id="rId9" display="https://podminky.urs.cz/item/CS_URS_2023_01/182251101"/>
    <hyperlink ref="F182" r:id="rId10" display="https://podminky.urs.cz/item/CS_URS_2023_01/271922211"/>
    <hyperlink ref="F187" r:id="rId11" display="https://podminky.urs.cz/item/CS_URS_2023_01/997221551"/>
    <hyperlink ref="F191" r:id="rId12" display="https://podminky.urs.cz/item/CS_URS_2023_01/99722155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100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1"/>
      <c r="AT3" s="18" t="s">
        <v>90</v>
      </c>
    </row>
    <row r="4" spans="2:46" s="1" customFormat="1" ht="24.95" customHeight="1">
      <c r="B4" s="21"/>
      <c r="D4" s="152" t="s">
        <v>111</v>
      </c>
      <c r="M4" s="21"/>
      <c r="N4" s="15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54" t="s">
        <v>17</v>
      </c>
      <c r="M6" s="21"/>
    </row>
    <row r="7" spans="2:13" s="1" customFormat="1" ht="16.5" customHeight="1">
      <c r="B7" s="21"/>
      <c r="E7" s="155" t="str">
        <f>'Rekapitulace stavby'!K6</f>
        <v>PDPS - Zahradně architektonické řešení zahrady Domova Pramen</v>
      </c>
      <c r="F7" s="154"/>
      <c r="G7" s="154"/>
      <c r="H7" s="154"/>
      <c r="M7" s="21"/>
    </row>
    <row r="8" spans="2:13" s="1" customFormat="1" ht="12" customHeight="1">
      <c r="B8" s="21"/>
      <c r="D8" s="154" t="s">
        <v>112</v>
      </c>
      <c r="M8" s="21"/>
    </row>
    <row r="9" spans="1:31" s="2" customFormat="1" ht="16.5" customHeight="1">
      <c r="A9" s="39"/>
      <c r="B9" s="45"/>
      <c r="C9" s="39"/>
      <c r="D9" s="39"/>
      <c r="E9" s="155" t="s">
        <v>268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269</v>
      </c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30" customHeight="1">
      <c r="A11" s="39"/>
      <c r="B11" s="45"/>
      <c r="C11" s="39"/>
      <c r="D11" s="39"/>
      <c r="E11" s="156" t="s">
        <v>353</v>
      </c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19</v>
      </c>
      <c r="E13" s="39"/>
      <c r="F13" s="145" t="s">
        <v>1</v>
      </c>
      <c r="G13" s="39"/>
      <c r="H13" s="39"/>
      <c r="I13" s="154" t="s">
        <v>20</v>
      </c>
      <c r="J13" s="145" t="s">
        <v>1</v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21</v>
      </c>
      <c r="E14" s="39"/>
      <c r="F14" s="145" t="s">
        <v>22</v>
      </c>
      <c r="G14" s="39"/>
      <c r="H14" s="39"/>
      <c r="I14" s="154" t="s">
        <v>23</v>
      </c>
      <c r="J14" s="157" t="str">
        <f>'Rekapitulace stavby'!AN8</f>
        <v>24. 7. 2023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25</v>
      </c>
      <c r="E16" s="39"/>
      <c r="F16" s="39"/>
      <c r="G16" s="39"/>
      <c r="H16" s="39"/>
      <c r="I16" s="154" t="s">
        <v>26</v>
      </c>
      <c r="J16" s="145" t="s">
        <v>27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5" t="s">
        <v>28</v>
      </c>
      <c r="F17" s="39"/>
      <c r="G17" s="39"/>
      <c r="H17" s="39"/>
      <c r="I17" s="154" t="s">
        <v>29</v>
      </c>
      <c r="J17" s="145" t="s">
        <v>1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30</v>
      </c>
      <c r="E19" s="39"/>
      <c r="F19" s="39"/>
      <c r="G19" s="39"/>
      <c r="H19" s="39"/>
      <c r="I19" s="154" t="s">
        <v>26</v>
      </c>
      <c r="J19" s="34" t="str">
        <f>'Rekapitulace stavby'!AN13</f>
        <v>Vyplň údaj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5"/>
      <c r="G20" s="145"/>
      <c r="H20" s="145"/>
      <c r="I20" s="154" t="s">
        <v>29</v>
      </c>
      <c r="J20" s="34" t="str">
        <f>'Rekapitulace stavby'!AN14</f>
        <v>Vyplň údaj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32</v>
      </c>
      <c r="E22" s="39"/>
      <c r="F22" s="39"/>
      <c r="G22" s="39"/>
      <c r="H22" s="39"/>
      <c r="I22" s="154" t="s">
        <v>26</v>
      </c>
      <c r="J22" s="145" t="s">
        <v>33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5" t="s">
        <v>34</v>
      </c>
      <c r="F23" s="39"/>
      <c r="G23" s="39"/>
      <c r="H23" s="39"/>
      <c r="I23" s="154" t="s">
        <v>29</v>
      </c>
      <c r="J23" s="145" t="s">
        <v>1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35</v>
      </c>
      <c r="E25" s="39"/>
      <c r="F25" s="39"/>
      <c r="G25" s="39"/>
      <c r="H25" s="39"/>
      <c r="I25" s="154" t="s">
        <v>26</v>
      </c>
      <c r="J25" s="145" t="s">
        <v>271</v>
      </c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5" t="s">
        <v>272</v>
      </c>
      <c r="F26" s="39"/>
      <c r="G26" s="39"/>
      <c r="H26" s="39"/>
      <c r="I26" s="154" t="s">
        <v>29</v>
      </c>
      <c r="J26" s="145" t="s">
        <v>1</v>
      </c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37</v>
      </c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58"/>
      <c r="M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2"/>
      <c r="E31" s="162"/>
      <c r="F31" s="162"/>
      <c r="G31" s="162"/>
      <c r="H31" s="162"/>
      <c r="I31" s="162"/>
      <c r="J31" s="162"/>
      <c r="K31" s="162"/>
      <c r="L31" s="162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54" t="s">
        <v>114</v>
      </c>
      <c r="F32" s="39"/>
      <c r="G32" s="39"/>
      <c r="H32" s="39"/>
      <c r="I32" s="39"/>
      <c r="J32" s="39"/>
      <c r="K32" s="163">
        <f>I98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54" t="s">
        <v>115</v>
      </c>
      <c r="F33" s="39"/>
      <c r="G33" s="39"/>
      <c r="H33" s="39"/>
      <c r="I33" s="39"/>
      <c r="J33" s="39"/>
      <c r="K33" s="163">
        <f>J98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38</v>
      </c>
      <c r="E34" s="39"/>
      <c r="F34" s="39"/>
      <c r="G34" s="39"/>
      <c r="H34" s="39"/>
      <c r="I34" s="39"/>
      <c r="J34" s="39"/>
      <c r="K34" s="165">
        <f>ROUND(K124,2)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2"/>
      <c r="E35" s="162"/>
      <c r="F35" s="162"/>
      <c r="G35" s="162"/>
      <c r="H35" s="162"/>
      <c r="I35" s="162"/>
      <c r="J35" s="162"/>
      <c r="K35" s="162"/>
      <c r="L35" s="162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40</v>
      </c>
      <c r="G36" s="39"/>
      <c r="H36" s="39"/>
      <c r="I36" s="166" t="s">
        <v>39</v>
      </c>
      <c r="J36" s="39"/>
      <c r="K36" s="166" t="s">
        <v>41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7" t="s">
        <v>42</v>
      </c>
      <c r="E37" s="154" t="s">
        <v>43</v>
      </c>
      <c r="F37" s="163">
        <f>ROUND((SUM(BE124:BE184)),2)</f>
        <v>0</v>
      </c>
      <c r="G37" s="39"/>
      <c r="H37" s="39"/>
      <c r="I37" s="168">
        <v>0.21</v>
      </c>
      <c r="J37" s="39"/>
      <c r="K37" s="163">
        <f>ROUND(((SUM(BE124:BE184))*I37),2)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4" t="s">
        <v>44</v>
      </c>
      <c r="F38" s="163">
        <f>ROUND((SUM(BF124:BF184)),2)</f>
        <v>0</v>
      </c>
      <c r="G38" s="39"/>
      <c r="H38" s="39"/>
      <c r="I38" s="168">
        <v>0.15</v>
      </c>
      <c r="J38" s="39"/>
      <c r="K38" s="163">
        <f>ROUND(((SUM(BF124:BF184))*I38),2)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63">
        <f>ROUND((SUM(BG124:BG184)),2)</f>
        <v>0</v>
      </c>
      <c r="G39" s="39"/>
      <c r="H39" s="39"/>
      <c r="I39" s="168">
        <v>0.21</v>
      </c>
      <c r="J39" s="39"/>
      <c r="K39" s="163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4" t="s">
        <v>46</v>
      </c>
      <c r="F40" s="163">
        <f>ROUND((SUM(BH124:BH184)),2)</f>
        <v>0</v>
      </c>
      <c r="G40" s="39"/>
      <c r="H40" s="39"/>
      <c r="I40" s="168">
        <v>0.15</v>
      </c>
      <c r="J40" s="39"/>
      <c r="K40" s="163">
        <f>0</f>
        <v>0</v>
      </c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4" t="s">
        <v>47</v>
      </c>
      <c r="F41" s="163">
        <f>ROUND((SUM(BI124:BI184)),2)</f>
        <v>0</v>
      </c>
      <c r="G41" s="39"/>
      <c r="H41" s="39"/>
      <c r="I41" s="168">
        <v>0</v>
      </c>
      <c r="J41" s="39"/>
      <c r="K41" s="163">
        <f>0</f>
        <v>0</v>
      </c>
      <c r="L41" s="39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9"/>
      <c r="D43" s="170" t="s">
        <v>48</v>
      </c>
      <c r="E43" s="171"/>
      <c r="F43" s="171"/>
      <c r="G43" s="172" t="s">
        <v>49</v>
      </c>
      <c r="H43" s="173" t="s">
        <v>50</v>
      </c>
      <c r="I43" s="171"/>
      <c r="J43" s="171"/>
      <c r="K43" s="174">
        <f>SUM(K34:K41)</f>
        <v>0</v>
      </c>
      <c r="L43" s="175"/>
      <c r="M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76" t="s">
        <v>51</v>
      </c>
      <c r="E50" s="177"/>
      <c r="F50" s="177"/>
      <c r="G50" s="176" t="s">
        <v>52</v>
      </c>
      <c r="H50" s="177"/>
      <c r="I50" s="177"/>
      <c r="J50" s="177"/>
      <c r="K50" s="177"/>
      <c r="L50" s="177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78" t="s">
        <v>53</v>
      </c>
      <c r="E61" s="179"/>
      <c r="F61" s="180" t="s">
        <v>54</v>
      </c>
      <c r="G61" s="178" t="s">
        <v>53</v>
      </c>
      <c r="H61" s="179"/>
      <c r="I61" s="179"/>
      <c r="J61" s="181" t="s">
        <v>54</v>
      </c>
      <c r="K61" s="179"/>
      <c r="L61" s="179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76" t="s">
        <v>55</v>
      </c>
      <c r="E65" s="182"/>
      <c r="F65" s="182"/>
      <c r="G65" s="176" t="s">
        <v>56</v>
      </c>
      <c r="H65" s="182"/>
      <c r="I65" s="182"/>
      <c r="J65" s="182"/>
      <c r="K65" s="182"/>
      <c r="L65" s="182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78" t="s">
        <v>53</v>
      </c>
      <c r="E76" s="179"/>
      <c r="F76" s="180" t="s">
        <v>54</v>
      </c>
      <c r="G76" s="178" t="s">
        <v>53</v>
      </c>
      <c r="H76" s="179"/>
      <c r="I76" s="179"/>
      <c r="J76" s="181" t="s">
        <v>54</v>
      </c>
      <c r="K76" s="179"/>
      <c r="L76" s="179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7" t="str">
        <f>E7</f>
        <v>PDPS - Zahradně architektonické řešení zahrady Domova Pramen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3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3"/>
      <c r="M86" s="21"/>
    </row>
    <row r="87" spans="1:31" s="2" customFormat="1" ht="16.5" customHeight="1">
      <c r="A87" s="39"/>
      <c r="B87" s="40"/>
      <c r="C87" s="41"/>
      <c r="D87" s="41"/>
      <c r="E87" s="187" t="s">
        <v>268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269</v>
      </c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30" customHeight="1">
      <c r="A89" s="39"/>
      <c r="B89" s="40"/>
      <c r="C89" s="41"/>
      <c r="D89" s="41"/>
      <c r="E89" s="77" t="str">
        <f>E11</f>
        <v>SO 101.B - Příprava staveniště - plocha zařízení staveniště, manipulační cesta</v>
      </c>
      <c r="F89" s="41"/>
      <c r="G89" s="41"/>
      <c r="H89" s="41"/>
      <c r="I89" s="41"/>
      <c r="J89" s="41"/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Michov</v>
      </c>
      <c r="G91" s="41"/>
      <c r="H91" s="41"/>
      <c r="I91" s="33" t="s">
        <v>23</v>
      </c>
      <c r="J91" s="80" t="str">
        <f>IF(J14="","",J14)</f>
        <v>24. 7. 2023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 xml:space="preserve">Domov pro osoby se zdravotním postižením Pramen v </v>
      </c>
      <c r="G93" s="41"/>
      <c r="H93" s="41"/>
      <c r="I93" s="33" t="s">
        <v>32</v>
      </c>
      <c r="J93" s="37" t="str">
        <f>E23</f>
        <v>Ing. Tomáš Prinz, DiS.</v>
      </c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5.6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>Ing. Nikola Prinzová, DiS.</v>
      </c>
      <c r="K94" s="41"/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8" t="s">
        <v>117</v>
      </c>
      <c r="D96" s="189"/>
      <c r="E96" s="189"/>
      <c r="F96" s="189"/>
      <c r="G96" s="189"/>
      <c r="H96" s="189"/>
      <c r="I96" s="190" t="s">
        <v>118</v>
      </c>
      <c r="J96" s="190" t="s">
        <v>119</v>
      </c>
      <c r="K96" s="190" t="s">
        <v>120</v>
      </c>
      <c r="L96" s="189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1" t="s">
        <v>121</v>
      </c>
      <c r="D98" s="41"/>
      <c r="E98" s="41"/>
      <c r="F98" s="41"/>
      <c r="G98" s="41"/>
      <c r="H98" s="41"/>
      <c r="I98" s="111">
        <f>Q124</f>
        <v>0</v>
      </c>
      <c r="J98" s="111">
        <f>R124</f>
        <v>0</v>
      </c>
      <c r="K98" s="111">
        <f>K124</f>
        <v>0</v>
      </c>
      <c r="L98" s="41"/>
      <c r="M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122</v>
      </c>
    </row>
    <row r="99" spans="1:31" s="9" customFormat="1" ht="24.95" customHeight="1">
      <c r="A99" s="9"/>
      <c r="B99" s="192"/>
      <c r="C99" s="193"/>
      <c r="D99" s="194" t="s">
        <v>123</v>
      </c>
      <c r="E99" s="195"/>
      <c r="F99" s="195"/>
      <c r="G99" s="195"/>
      <c r="H99" s="195"/>
      <c r="I99" s="196">
        <f>Q125</f>
        <v>0</v>
      </c>
      <c r="J99" s="196">
        <f>R125</f>
        <v>0</v>
      </c>
      <c r="K99" s="196">
        <f>K125</f>
        <v>0</v>
      </c>
      <c r="L99" s="193"/>
      <c r="M99" s="19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8"/>
      <c r="C100" s="137"/>
      <c r="D100" s="199" t="s">
        <v>124</v>
      </c>
      <c r="E100" s="200"/>
      <c r="F100" s="200"/>
      <c r="G100" s="200"/>
      <c r="H100" s="200"/>
      <c r="I100" s="201">
        <f>Q126</f>
        <v>0</v>
      </c>
      <c r="J100" s="201">
        <f>R126</f>
        <v>0</v>
      </c>
      <c r="K100" s="201">
        <f>K126</f>
        <v>0</v>
      </c>
      <c r="L100" s="137"/>
      <c r="M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37"/>
      <c r="D101" s="199" t="s">
        <v>354</v>
      </c>
      <c r="E101" s="200"/>
      <c r="F101" s="200"/>
      <c r="G101" s="200"/>
      <c r="H101" s="200"/>
      <c r="I101" s="201">
        <f>Q171</f>
        <v>0</v>
      </c>
      <c r="J101" s="201">
        <f>R171</f>
        <v>0</v>
      </c>
      <c r="K101" s="201">
        <f>K171</f>
        <v>0</v>
      </c>
      <c r="L101" s="137"/>
      <c r="M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37"/>
      <c r="D102" s="199" t="s">
        <v>127</v>
      </c>
      <c r="E102" s="200"/>
      <c r="F102" s="200"/>
      <c r="G102" s="200"/>
      <c r="H102" s="200"/>
      <c r="I102" s="201">
        <f>Q177</f>
        <v>0</v>
      </c>
      <c r="J102" s="201">
        <f>R177</f>
        <v>0</v>
      </c>
      <c r="K102" s="201">
        <f>K177</f>
        <v>0</v>
      </c>
      <c r="L102" s="137"/>
      <c r="M102" s="20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133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17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7" t="str">
        <f>E7</f>
        <v>PDPS - Zahradně architektonické řešení zahrady Domova Pramen</v>
      </c>
      <c r="F112" s="33"/>
      <c r="G112" s="33"/>
      <c r="H112" s="33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3" s="1" customFormat="1" ht="12" customHeight="1">
      <c r="B113" s="22"/>
      <c r="C113" s="33" t="s">
        <v>112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1"/>
    </row>
    <row r="114" spans="1:31" s="2" customFormat="1" ht="16.5" customHeight="1">
      <c r="A114" s="39"/>
      <c r="B114" s="40"/>
      <c r="C114" s="41"/>
      <c r="D114" s="41"/>
      <c r="E114" s="187" t="s">
        <v>268</v>
      </c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269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30" customHeight="1">
      <c r="A116" s="39"/>
      <c r="B116" s="40"/>
      <c r="C116" s="41"/>
      <c r="D116" s="41"/>
      <c r="E116" s="77" t="str">
        <f>E11</f>
        <v>SO 101.B - Příprava staveniště - plocha zařízení staveniště, manipulační cesta</v>
      </c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21</v>
      </c>
      <c r="D118" s="41"/>
      <c r="E118" s="41"/>
      <c r="F118" s="28" t="str">
        <f>F14</f>
        <v>Michov</v>
      </c>
      <c r="G118" s="41"/>
      <c r="H118" s="41"/>
      <c r="I118" s="33" t="s">
        <v>23</v>
      </c>
      <c r="J118" s="80" t="str">
        <f>IF(J14="","",J14)</f>
        <v>24. 7. 2023</v>
      </c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25</v>
      </c>
      <c r="D120" s="41"/>
      <c r="E120" s="41"/>
      <c r="F120" s="28" t="str">
        <f>E17</f>
        <v xml:space="preserve">Domov pro osoby se zdravotním postižením Pramen v </v>
      </c>
      <c r="G120" s="41"/>
      <c r="H120" s="41"/>
      <c r="I120" s="33" t="s">
        <v>32</v>
      </c>
      <c r="J120" s="37" t="str">
        <f>E23</f>
        <v>Ing. Tomáš Prinz, DiS.</v>
      </c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30</v>
      </c>
      <c r="D121" s="41"/>
      <c r="E121" s="41"/>
      <c r="F121" s="28" t="str">
        <f>IF(E20="","",E20)</f>
        <v>Vyplň údaj</v>
      </c>
      <c r="G121" s="41"/>
      <c r="H121" s="41"/>
      <c r="I121" s="33" t="s">
        <v>35</v>
      </c>
      <c r="J121" s="37" t="str">
        <f>E26</f>
        <v>Ing. Nikola Prinzová, DiS.</v>
      </c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3"/>
      <c r="B123" s="204"/>
      <c r="C123" s="205" t="s">
        <v>134</v>
      </c>
      <c r="D123" s="206" t="s">
        <v>63</v>
      </c>
      <c r="E123" s="206" t="s">
        <v>59</v>
      </c>
      <c r="F123" s="206" t="s">
        <v>60</v>
      </c>
      <c r="G123" s="206" t="s">
        <v>135</v>
      </c>
      <c r="H123" s="206" t="s">
        <v>136</v>
      </c>
      <c r="I123" s="206" t="s">
        <v>137</v>
      </c>
      <c r="J123" s="206" t="s">
        <v>138</v>
      </c>
      <c r="K123" s="206" t="s">
        <v>120</v>
      </c>
      <c r="L123" s="207" t="s">
        <v>139</v>
      </c>
      <c r="M123" s="208"/>
      <c r="N123" s="101" t="s">
        <v>1</v>
      </c>
      <c r="O123" s="102" t="s">
        <v>42</v>
      </c>
      <c r="P123" s="102" t="s">
        <v>140</v>
      </c>
      <c r="Q123" s="102" t="s">
        <v>141</v>
      </c>
      <c r="R123" s="102" t="s">
        <v>142</v>
      </c>
      <c r="S123" s="102" t="s">
        <v>143</v>
      </c>
      <c r="T123" s="102" t="s">
        <v>144</v>
      </c>
      <c r="U123" s="102" t="s">
        <v>145</v>
      </c>
      <c r="V123" s="102" t="s">
        <v>146</v>
      </c>
      <c r="W123" s="102" t="s">
        <v>147</v>
      </c>
      <c r="X123" s="103" t="s">
        <v>148</v>
      </c>
      <c r="Y123" s="203"/>
      <c r="Z123" s="203"/>
      <c r="AA123" s="203"/>
      <c r="AB123" s="203"/>
      <c r="AC123" s="203"/>
      <c r="AD123" s="203"/>
      <c r="AE123" s="203"/>
    </row>
    <row r="124" spans="1:63" s="2" customFormat="1" ht="22.8" customHeight="1">
      <c r="A124" s="39"/>
      <c r="B124" s="40"/>
      <c r="C124" s="108" t="s">
        <v>149</v>
      </c>
      <c r="D124" s="41"/>
      <c r="E124" s="41"/>
      <c r="F124" s="41"/>
      <c r="G124" s="41"/>
      <c r="H124" s="41"/>
      <c r="I124" s="41"/>
      <c r="J124" s="41"/>
      <c r="K124" s="209">
        <f>BK124</f>
        <v>0</v>
      </c>
      <c r="L124" s="41"/>
      <c r="M124" s="45"/>
      <c r="N124" s="104"/>
      <c r="O124" s="210"/>
      <c r="P124" s="105"/>
      <c r="Q124" s="211">
        <f>Q125</f>
        <v>0</v>
      </c>
      <c r="R124" s="211">
        <f>R125</f>
        <v>0</v>
      </c>
      <c r="S124" s="105"/>
      <c r="T124" s="212">
        <f>T125</f>
        <v>0</v>
      </c>
      <c r="U124" s="105"/>
      <c r="V124" s="212">
        <f>V125</f>
        <v>0</v>
      </c>
      <c r="W124" s="105"/>
      <c r="X124" s="213">
        <f>X125</f>
        <v>360.57</v>
      </c>
      <c r="Y124" s="39"/>
      <c r="Z124" s="39"/>
      <c r="AA124" s="39"/>
      <c r="AB124" s="39"/>
      <c r="AC124" s="39"/>
      <c r="AD124" s="39"/>
      <c r="AE124" s="39"/>
      <c r="AT124" s="18" t="s">
        <v>79</v>
      </c>
      <c r="AU124" s="18" t="s">
        <v>122</v>
      </c>
      <c r="BK124" s="214">
        <f>BK125</f>
        <v>0</v>
      </c>
    </row>
    <row r="125" spans="1:63" s="12" customFormat="1" ht="25.9" customHeight="1">
      <c r="A125" s="12"/>
      <c r="B125" s="215"/>
      <c r="C125" s="216"/>
      <c r="D125" s="217" t="s">
        <v>79</v>
      </c>
      <c r="E125" s="218" t="s">
        <v>150</v>
      </c>
      <c r="F125" s="218" t="s">
        <v>151</v>
      </c>
      <c r="G125" s="216"/>
      <c r="H125" s="216"/>
      <c r="I125" s="219"/>
      <c r="J125" s="219"/>
      <c r="K125" s="220">
        <f>BK125</f>
        <v>0</v>
      </c>
      <c r="L125" s="216"/>
      <c r="M125" s="221"/>
      <c r="N125" s="222"/>
      <c r="O125" s="223"/>
      <c r="P125" s="223"/>
      <c r="Q125" s="224">
        <f>Q126+Q171+Q177</f>
        <v>0</v>
      </c>
      <c r="R125" s="224">
        <f>R126+R171+R177</f>
        <v>0</v>
      </c>
      <c r="S125" s="223"/>
      <c r="T125" s="225">
        <f>T126+T171+T177</f>
        <v>0</v>
      </c>
      <c r="U125" s="223"/>
      <c r="V125" s="225">
        <f>V126+V171+V177</f>
        <v>0</v>
      </c>
      <c r="W125" s="223"/>
      <c r="X125" s="226">
        <f>X126+X171+X177</f>
        <v>360.57</v>
      </c>
      <c r="Y125" s="12"/>
      <c r="Z125" s="12"/>
      <c r="AA125" s="12"/>
      <c r="AB125" s="12"/>
      <c r="AC125" s="12"/>
      <c r="AD125" s="12"/>
      <c r="AE125" s="12"/>
      <c r="AR125" s="227" t="s">
        <v>88</v>
      </c>
      <c r="AT125" s="228" t="s">
        <v>79</v>
      </c>
      <c r="AU125" s="228" t="s">
        <v>80</v>
      </c>
      <c r="AY125" s="227" t="s">
        <v>152</v>
      </c>
      <c r="BK125" s="229">
        <f>BK126+BK171+BK177</f>
        <v>0</v>
      </c>
    </row>
    <row r="126" spans="1:63" s="12" customFormat="1" ht="22.8" customHeight="1">
      <c r="A126" s="12"/>
      <c r="B126" s="215"/>
      <c r="C126" s="216"/>
      <c r="D126" s="217" t="s">
        <v>79</v>
      </c>
      <c r="E126" s="230" t="s">
        <v>88</v>
      </c>
      <c r="F126" s="230" t="s">
        <v>153</v>
      </c>
      <c r="G126" s="216"/>
      <c r="H126" s="216"/>
      <c r="I126" s="219"/>
      <c r="J126" s="219"/>
      <c r="K126" s="231">
        <f>BK126</f>
        <v>0</v>
      </c>
      <c r="L126" s="216"/>
      <c r="M126" s="221"/>
      <c r="N126" s="222"/>
      <c r="O126" s="223"/>
      <c r="P126" s="223"/>
      <c r="Q126" s="224">
        <f>SUM(Q127:Q170)</f>
        <v>0</v>
      </c>
      <c r="R126" s="224">
        <f>SUM(R127:R170)</f>
        <v>0</v>
      </c>
      <c r="S126" s="223"/>
      <c r="T126" s="225">
        <f>SUM(T127:T170)</f>
        <v>0</v>
      </c>
      <c r="U126" s="223"/>
      <c r="V126" s="225">
        <f>SUM(V127:V170)</f>
        <v>0</v>
      </c>
      <c r="W126" s="223"/>
      <c r="X126" s="226">
        <f>SUM(X127:X170)</f>
        <v>360.57</v>
      </c>
      <c r="Y126" s="12"/>
      <c r="Z126" s="12"/>
      <c r="AA126" s="12"/>
      <c r="AB126" s="12"/>
      <c r="AC126" s="12"/>
      <c r="AD126" s="12"/>
      <c r="AE126" s="12"/>
      <c r="AR126" s="227" t="s">
        <v>88</v>
      </c>
      <c r="AT126" s="228" t="s">
        <v>79</v>
      </c>
      <c r="AU126" s="228" t="s">
        <v>88</v>
      </c>
      <c r="AY126" s="227" t="s">
        <v>152</v>
      </c>
      <c r="BK126" s="229">
        <f>SUM(BK127:BK170)</f>
        <v>0</v>
      </c>
    </row>
    <row r="127" spans="1:65" s="2" customFormat="1" ht="66.75" customHeight="1">
      <c r="A127" s="39"/>
      <c r="B127" s="40"/>
      <c r="C127" s="232" t="s">
        <v>88</v>
      </c>
      <c r="D127" s="232" t="s">
        <v>154</v>
      </c>
      <c r="E127" s="233" t="s">
        <v>355</v>
      </c>
      <c r="F127" s="234" t="s">
        <v>356</v>
      </c>
      <c r="G127" s="235" t="s">
        <v>157</v>
      </c>
      <c r="H127" s="236">
        <v>707</v>
      </c>
      <c r="I127" s="237"/>
      <c r="J127" s="237"/>
      <c r="K127" s="238">
        <f>ROUND(P127*H127,2)</f>
        <v>0</v>
      </c>
      <c r="L127" s="234" t="s">
        <v>1</v>
      </c>
      <c r="M127" s="45"/>
      <c r="N127" s="239" t="s">
        <v>1</v>
      </c>
      <c r="O127" s="240" t="s">
        <v>43</v>
      </c>
      <c r="P127" s="241">
        <f>I127+J127</f>
        <v>0</v>
      </c>
      <c r="Q127" s="241">
        <f>ROUND(I127*H127,2)</f>
        <v>0</v>
      </c>
      <c r="R127" s="241">
        <f>ROUND(J127*H127,2)</f>
        <v>0</v>
      </c>
      <c r="S127" s="92"/>
      <c r="T127" s="242">
        <f>S127*H127</f>
        <v>0</v>
      </c>
      <c r="U127" s="242">
        <v>0</v>
      </c>
      <c r="V127" s="242">
        <f>U127*H127</f>
        <v>0</v>
      </c>
      <c r="W127" s="242">
        <v>0.51</v>
      </c>
      <c r="X127" s="243">
        <f>W127*H127</f>
        <v>360.57</v>
      </c>
      <c r="Y127" s="39"/>
      <c r="Z127" s="39"/>
      <c r="AA127" s="39"/>
      <c r="AB127" s="39"/>
      <c r="AC127" s="39"/>
      <c r="AD127" s="39"/>
      <c r="AE127" s="39"/>
      <c r="AR127" s="244" t="s">
        <v>159</v>
      </c>
      <c r="AT127" s="244" t="s">
        <v>154</v>
      </c>
      <c r="AU127" s="244" t="s">
        <v>90</v>
      </c>
      <c r="AY127" s="18" t="s">
        <v>152</v>
      </c>
      <c r="BE127" s="245">
        <f>IF(O127="základní",K127,0)</f>
        <v>0</v>
      </c>
      <c r="BF127" s="245">
        <f>IF(O127="snížená",K127,0)</f>
        <v>0</v>
      </c>
      <c r="BG127" s="245">
        <f>IF(O127="zákl. přenesená",K127,0)</f>
        <v>0</v>
      </c>
      <c r="BH127" s="245">
        <f>IF(O127="sníž. přenesená",K127,0)</f>
        <v>0</v>
      </c>
      <c r="BI127" s="245">
        <f>IF(O127="nulová",K127,0)</f>
        <v>0</v>
      </c>
      <c r="BJ127" s="18" t="s">
        <v>88</v>
      </c>
      <c r="BK127" s="245">
        <f>ROUND(P127*H127,2)</f>
        <v>0</v>
      </c>
      <c r="BL127" s="18" t="s">
        <v>159</v>
      </c>
      <c r="BM127" s="244" t="s">
        <v>357</v>
      </c>
    </row>
    <row r="128" spans="1:47" s="2" customFormat="1" ht="12">
      <c r="A128" s="39"/>
      <c r="B128" s="40"/>
      <c r="C128" s="41"/>
      <c r="D128" s="253" t="s">
        <v>344</v>
      </c>
      <c r="E128" s="41"/>
      <c r="F128" s="298" t="s">
        <v>358</v>
      </c>
      <c r="G128" s="41"/>
      <c r="H128" s="41"/>
      <c r="I128" s="248"/>
      <c r="J128" s="248"/>
      <c r="K128" s="41"/>
      <c r="L128" s="41"/>
      <c r="M128" s="45"/>
      <c r="N128" s="249"/>
      <c r="O128" s="250"/>
      <c r="P128" s="92"/>
      <c r="Q128" s="92"/>
      <c r="R128" s="92"/>
      <c r="S128" s="92"/>
      <c r="T128" s="92"/>
      <c r="U128" s="92"/>
      <c r="V128" s="92"/>
      <c r="W128" s="92"/>
      <c r="X128" s="93"/>
      <c r="Y128" s="39"/>
      <c r="Z128" s="39"/>
      <c r="AA128" s="39"/>
      <c r="AB128" s="39"/>
      <c r="AC128" s="39"/>
      <c r="AD128" s="39"/>
      <c r="AE128" s="39"/>
      <c r="AT128" s="18" t="s">
        <v>344</v>
      </c>
      <c r="AU128" s="18" t="s">
        <v>90</v>
      </c>
    </row>
    <row r="129" spans="1:65" s="2" customFormat="1" ht="24.15" customHeight="1">
      <c r="A129" s="39"/>
      <c r="B129" s="40"/>
      <c r="C129" s="232" t="s">
        <v>90</v>
      </c>
      <c r="D129" s="232" t="s">
        <v>154</v>
      </c>
      <c r="E129" s="233" t="s">
        <v>359</v>
      </c>
      <c r="F129" s="234" t="s">
        <v>360</v>
      </c>
      <c r="G129" s="235" t="s">
        <v>157</v>
      </c>
      <c r="H129" s="236">
        <v>2658</v>
      </c>
      <c r="I129" s="237"/>
      <c r="J129" s="237"/>
      <c r="K129" s="238">
        <f>ROUND(P129*H129,2)</f>
        <v>0</v>
      </c>
      <c r="L129" s="234" t="s">
        <v>158</v>
      </c>
      <c r="M129" s="45"/>
      <c r="N129" s="239" t="s">
        <v>1</v>
      </c>
      <c r="O129" s="240" t="s">
        <v>43</v>
      </c>
      <c r="P129" s="241">
        <f>I129+J129</f>
        <v>0</v>
      </c>
      <c r="Q129" s="241">
        <f>ROUND(I129*H129,2)</f>
        <v>0</v>
      </c>
      <c r="R129" s="241">
        <f>ROUND(J129*H129,2)</f>
        <v>0</v>
      </c>
      <c r="S129" s="92"/>
      <c r="T129" s="242">
        <f>S129*H129</f>
        <v>0</v>
      </c>
      <c r="U129" s="242">
        <v>0</v>
      </c>
      <c r="V129" s="242">
        <f>U129*H129</f>
        <v>0</v>
      </c>
      <c r="W129" s="242">
        <v>0</v>
      </c>
      <c r="X129" s="243">
        <f>W129*H129</f>
        <v>0</v>
      </c>
      <c r="Y129" s="39"/>
      <c r="Z129" s="39"/>
      <c r="AA129" s="39"/>
      <c r="AB129" s="39"/>
      <c r="AC129" s="39"/>
      <c r="AD129" s="39"/>
      <c r="AE129" s="39"/>
      <c r="AR129" s="244" t="s">
        <v>159</v>
      </c>
      <c r="AT129" s="244" t="s">
        <v>154</v>
      </c>
      <c r="AU129" s="244" t="s">
        <v>90</v>
      </c>
      <c r="AY129" s="18" t="s">
        <v>152</v>
      </c>
      <c r="BE129" s="245">
        <f>IF(O129="základní",K129,0)</f>
        <v>0</v>
      </c>
      <c r="BF129" s="245">
        <f>IF(O129="snížená",K129,0)</f>
        <v>0</v>
      </c>
      <c r="BG129" s="245">
        <f>IF(O129="zákl. přenesená",K129,0)</f>
        <v>0</v>
      </c>
      <c r="BH129" s="245">
        <f>IF(O129="sníž. přenesená",K129,0)</f>
        <v>0</v>
      </c>
      <c r="BI129" s="245">
        <f>IF(O129="nulová",K129,0)</f>
        <v>0</v>
      </c>
      <c r="BJ129" s="18" t="s">
        <v>88</v>
      </c>
      <c r="BK129" s="245">
        <f>ROUND(P129*H129,2)</f>
        <v>0</v>
      </c>
      <c r="BL129" s="18" t="s">
        <v>159</v>
      </c>
      <c r="BM129" s="244" t="s">
        <v>361</v>
      </c>
    </row>
    <row r="130" spans="1:47" s="2" customFormat="1" ht="12">
      <c r="A130" s="39"/>
      <c r="B130" s="40"/>
      <c r="C130" s="41"/>
      <c r="D130" s="246" t="s">
        <v>161</v>
      </c>
      <c r="E130" s="41"/>
      <c r="F130" s="247" t="s">
        <v>362</v>
      </c>
      <c r="G130" s="41"/>
      <c r="H130" s="41"/>
      <c r="I130" s="248"/>
      <c r="J130" s="248"/>
      <c r="K130" s="41"/>
      <c r="L130" s="41"/>
      <c r="M130" s="45"/>
      <c r="N130" s="249"/>
      <c r="O130" s="250"/>
      <c r="P130" s="92"/>
      <c r="Q130" s="92"/>
      <c r="R130" s="92"/>
      <c r="S130" s="92"/>
      <c r="T130" s="92"/>
      <c r="U130" s="92"/>
      <c r="V130" s="92"/>
      <c r="W130" s="92"/>
      <c r="X130" s="93"/>
      <c r="Y130" s="39"/>
      <c r="Z130" s="39"/>
      <c r="AA130" s="39"/>
      <c r="AB130" s="39"/>
      <c r="AC130" s="39"/>
      <c r="AD130" s="39"/>
      <c r="AE130" s="39"/>
      <c r="AT130" s="18" t="s">
        <v>161</v>
      </c>
      <c r="AU130" s="18" t="s">
        <v>90</v>
      </c>
    </row>
    <row r="131" spans="1:51" s="13" customFormat="1" ht="12">
      <c r="A131" s="13"/>
      <c r="B131" s="251"/>
      <c r="C131" s="252"/>
      <c r="D131" s="253" t="s">
        <v>177</v>
      </c>
      <c r="E131" s="254" t="s">
        <v>1</v>
      </c>
      <c r="F131" s="255" t="s">
        <v>363</v>
      </c>
      <c r="G131" s="252"/>
      <c r="H131" s="256">
        <v>2599</v>
      </c>
      <c r="I131" s="257"/>
      <c r="J131" s="257"/>
      <c r="K131" s="252"/>
      <c r="L131" s="252"/>
      <c r="M131" s="258"/>
      <c r="N131" s="259"/>
      <c r="O131" s="260"/>
      <c r="P131" s="260"/>
      <c r="Q131" s="260"/>
      <c r="R131" s="260"/>
      <c r="S131" s="260"/>
      <c r="T131" s="260"/>
      <c r="U131" s="260"/>
      <c r="V131" s="260"/>
      <c r="W131" s="260"/>
      <c r="X131" s="261"/>
      <c r="Y131" s="13"/>
      <c r="Z131" s="13"/>
      <c r="AA131" s="13"/>
      <c r="AB131" s="13"/>
      <c r="AC131" s="13"/>
      <c r="AD131" s="13"/>
      <c r="AE131" s="13"/>
      <c r="AT131" s="262" t="s">
        <v>177</v>
      </c>
      <c r="AU131" s="262" t="s">
        <v>90</v>
      </c>
      <c r="AV131" s="13" t="s">
        <v>90</v>
      </c>
      <c r="AW131" s="13" t="s">
        <v>5</v>
      </c>
      <c r="AX131" s="13" t="s">
        <v>80</v>
      </c>
      <c r="AY131" s="262" t="s">
        <v>152</v>
      </c>
    </row>
    <row r="132" spans="1:51" s="13" customFormat="1" ht="12">
      <c r="A132" s="13"/>
      <c r="B132" s="251"/>
      <c r="C132" s="252"/>
      <c r="D132" s="253" t="s">
        <v>177</v>
      </c>
      <c r="E132" s="254" t="s">
        <v>1</v>
      </c>
      <c r="F132" s="255" t="s">
        <v>364</v>
      </c>
      <c r="G132" s="252"/>
      <c r="H132" s="256">
        <v>59</v>
      </c>
      <c r="I132" s="257"/>
      <c r="J132" s="257"/>
      <c r="K132" s="252"/>
      <c r="L132" s="252"/>
      <c r="M132" s="258"/>
      <c r="N132" s="259"/>
      <c r="O132" s="260"/>
      <c r="P132" s="260"/>
      <c r="Q132" s="260"/>
      <c r="R132" s="260"/>
      <c r="S132" s="260"/>
      <c r="T132" s="260"/>
      <c r="U132" s="260"/>
      <c r="V132" s="260"/>
      <c r="W132" s="260"/>
      <c r="X132" s="261"/>
      <c r="Y132" s="13"/>
      <c r="Z132" s="13"/>
      <c r="AA132" s="13"/>
      <c r="AB132" s="13"/>
      <c r="AC132" s="13"/>
      <c r="AD132" s="13"/>
      <c r="AE132" s="13"/>
      <c r="AT132" s="262" t="s">
        <v>177</v>
      </c>
      <c r="AU132" s="262" t="s">
        <v>90</v>
      </c>
      <c r="AV132" s="13" t="s">
        <v>90</v>
      </c>
      <c r="AW132" s="13" t="s">
        <v>5</v>
      </c>
      <c r="AX132" s="13" t="s">
        <v>80</v>
      </c>
      <c r="AY132" s="262" t="s">
        <v>152</v>
      </c>
    </row>
    <row r="133" spans="1:51" s="14" customFormat="1" ht="12">
      <c r="A133" s="14"/>
      <c r="B133" s="263"/>
      <c r="C133" s="264"/>
      <c r="D133" s="253" t="s">
        <v>177</v>
      </c>
      <c r="E133" s="265" t="s">
        <v>1</v>
      </c>
      <c r="F133" s="266" t="s">
        <v>180</v>
      </c>
      <c r="G133" s="264"/>
      <c r="H133" s="267">
        <v>2658</v>
      </c>
      <c r="I133" s="268"/>
      <c r="J133" s="268"/>
      <c r="K133" s="264"/>
      <c r="L133" s="264"/>
      <c r="M133" s="269"/>
      <c r="N133" s="270"/>
      <c r="O133" s="271"/>
      <c r="P133" s="271"/>
      <c r="Q133" s="271"/>
      <c r="R133" s="271"/>
      <c r="S133" s="271"/>
      <c r="T133" s="271"/>
      <c r="U133" s="271"/>
      <c r="V133" s="271"/>
      <c r="W133" s="271"/>
      <c r="X133" s="272"/>
      <c r="Y133" s="14"/>
      <c r="Z133" s="14"/>
      <c r="AA133" s="14"/>
      <c r="AB133" s="14"/>
      <c r="AC133" s="14"/>
      <c r="AD133" s="14"/>
      <c r="AE133" s="14"/>
      <c r="AT133" s="273" t="s">
        <v>177</v>
      </c>
      <c r="AU133" s="273" t="s">
        <v>90</v>
      </c>
      <c r="AV133" s="14" t="s">
        <v>159</v>
      </c>
      <c r="AW133" s="14" t="s">
        <v>5</v>
      </c>
      <c r="AX133" s="14" t="s">
        <v>88</v>
      </c>
      <c r="AY133" s="273" t="s">
        <v>152</v>
      </c>
    </row>
    <row r="134" spans="1:65" s="2" customFormat="1" ht="33" customHeight="1">
      <c r="A134" s="39"/>
      <c r="B134" s="40"/>
      <c r="C134" s="232" t="s">
        <v>172</v>
      </c>
      <c r="D134" s="232" t="s">
        <v>154</v>
      </c>
      <c r="E134" s="233" t="s">
        <v>365</v>
      </c>
      <c r="F134" s="234" t="s">
        <v>366</v>
      </c>
      <c r="G134" s="235" t="s">
        <v>167</v>
      </c>
      <c r="H134" s="236">
        <v>141.2</v>
      </c>
      <c r="I134" s="237"/>
      <c r="J134" s="237"/>
      <c r="K134" s="238">
        <f>ROUND(P134*H134,2)</f>
        <v>0</v>
      </c>
      <c r="L134" s="234" t="s">
        <v>158</v>
      </c>
      <c r="M134" s="45"/>
      <c r="N134" s="239" t="s">
        <v>1</v>
      </c>
      <c r="O134" s="240" t="s">
        <v>43</v>
      </c>
      <c r="P134" s="241">
        <f>I134+J134</f>
        <v>0</v>
      </c>
      <c r="Q134" s="241">
        <f>ROUND(I134*H134,2)</f>
        <v>0</v>
      </c>
      <c r="R134" s="241">
        <f>ROUND(J134*H134,2)</f>
        <v>0</v>
      </c>
      <c r="S134" s="92"/>
      <c r="T134" s="242">
        <f>S134*H134</f>
        <v>0</v>
      </c>
      <c r="U134" s="242">
        <v>0</v>
      </c>
      <c r="V134" s="242">
        <f>U134*H134</f>
        <v>0</v>
      </c>
      <c r="W134" s="242">
        <v>0</v>
      </c>
      <c r="X134" s="243">
        <f>W134*H134</f>
        <v>0</v>
      </c>
      <c r="Y134" s="39"/>
      <c r="Z134" s="39"/>
      <c r="AA134" s="39"/>
      <c r="AB134" s="39"/>
      <c r="AC134" s="39"/>
      <c r="AD134" s="39"/>
      <c r="AE134" s="39"/>
      <c r="AR134" s="244" t="s">
        <v>159</v>
      </c>
      <c r="AT134" s="244" t="s">
        <v>154</v>
      </c>
      <c r="AU134" s="244" t="s">
        <v>90</v>
      </c>
      <c r="AY134" s="18" t="s">
        <v>152</v>
      </c>
      <c r="BE134" s="245">
        <f>IF(O134="základní",K134,0)</f>
        <v>0</v>
      </c>
      <c r="BF134" s="245">
        <f>IF(O134="snížená",K134,0)</f>
        <v>0</v>
      </c>
      <c r="BG134" s="245">
        <f>IF(O134="zákl. přenesená",K134,0)</f>
        <v>0</v>
      </c>
      <c r="BH134" s="245">
        <f>IF(O134="sníž. přenesená",K134,0)</f>
        <v>0</v>
      </c>
      <c r="BI134" s="245">
        <f>IF(O134="nulová",K134,0)</f>
        <v>0</v>
      </c>
      <c r="BJ134" s="18" t="s">
        <v>88</v>
      </c>
      <c r="BK134" s="245">
        <f>ROUND(P134*H134,2)</f>
        <v>0</v>
      </c>
      <c r="BL134" s="18" t="s">
        <v>159</v>
      </c>
      <c r="BM134" s="244" t="s">
        <v>367</v>
      </c>
    </row>
    <row r="135" spans="1:47" s="2" customFormat="1" ht="12">
      <c r="A135" s="39"/>
      <c r="B135" s="40"/>
      <c r="C135" s="41"/>
      <c r="D135" s="246" t="s">
        <v>161</v>
      </c>
      <c r="E135" s="41"/>
      <c r="F135" s="247" t="s">
        <v>368</v>
      </c>
      <c r="G135" s="41"/>
      <c r="H135" s="41"/>
      <c r="I135" s="248"/>
      <c r="J135" s="248"/>
      <c r="K135" s="41"/>
      <c r="L135" s="41"/>
      <c r="M135" s="45"/>
      <c r="N135" s="249"/>
      <c r="O135" s="250"/>
      <c r="P135" s="92"/>
      <c r="Q135" s="92"/>
      <c r="R135" s="92"/>
      <c r="S135" s="92"/>
      <c r="T135" s="92"/>
      <c r="U135" s="92"/>
      <c r="V135" s="92"/>
      <c r="W135" s="92"/>
      <c r="X135" s="93"/>
      <c r="Y135" s="39"/>
      <c r="Z135" s="39"/>
      <c r="AA135" s="39"/>
      <c r="AB135" s="39"/>
      <c r="AC135" s="39"/>
      <c r="AD135" s="39"/>
      <c r="AE135" s="39"/>
      <c r="AT135" s="18" t="s">
        <v>161</v>
      </c>
      <c r="AU135" s="18" t="s">
        <v>90</v>
      </c>
    </row>
    <row r="136" spans="1:47" s="2" customFormat="1" ht="12">
      <c r="A136" s="39"/>
      <c r="B136" s="40"/>
      <c r="C136" s="41"/>
      <c r="D136" s="253" t="s">
        <v>344</v>
      </c>
      <c r="E136" s="41"/>
      <c r="F136" s="298" t="s">
        <v>369</v>
      </c>
      <c r="G136" s="41"/>
      <c r="H136" s="41"/>
      <c r="I136" s="248"/>
      <c r="J136" s="248"/>
      <c r="K136" s="41"/>
      <c r="L136" s="41"/>
      <c r="M136" s="45"/>
      <c r="N136" s="249"/>
      <c r="O136" s="250"/>
      <c r="P136" s="92"/>
      <c r="Q136" s="92"/>
      <c r="R136" s="92"/>
      <c r="S136" s="92"/>
      <c r="T136" s="92"/>
      <c r="U136" s="92"/>
      <c r="V136" s="92"/>
      <c r="W136" s="92"/>
      <c r="X136" s="93"/>
      <c r="Y136" s="39"/>
      <c r="Z136" s="39"/>
      <c r="AA136" s="39"/>
      <c r="AB136" s="39"/>
      <c r="AC136" s="39"/>
      <c r="AD136" s="39"/>
      <c r="AE136" s="39"/>
      <c r="AT136" s="18" t="s">
        <v>344</v>
      </c>
      <c r="AU136" s="18" t="s">
        <v>90</v>
      </c>
    </row>
    <row r="137" spans="1:51" s="13" customFormat="1" ht="12">
      <c r="A137" s="13"/>
      <c r="B137" s="251"/>
      <c r="C137" s="252"/>
      <c r="D137" s="253" t="s">
        <v>177</v>
      </c>
      <c r="E137" s="254" t="s">
        <v>1</v>
      </c>
      <c r="F137" s="255" t="s">
        <v>370</v>
      </c>
      <c r="G137" s="252"/>
      <c r="H137" s="256">
        <v>92.6</v>
      </c>
      <c r="I137" s="257"/>
      <c r="J137" s="257"/>
      <c r="K137" s="252"/>
      <c r="L137" s="252"/>
      <c r="M137" s="258"/>
      <c r="N137" s="259"/>
      <c r="O137" s="260"/>
      <c r="P137" s="260"/>
      <c r="Q137" s="260"/>
      <c r="R137" s="260"/>
      <c r="S137" s="260"/>
      <c r="T137" s="260"/>
      <c r="U137" s="260"/>
      <c r="V137" s="260"/>
      <c r="W137" s="260"/>
      <c r="X137" s="261"/>
      <c r="Y137" s="13"/>
      <c r="Z137" s="13"/>
      <c r="AA137" s="13"/>
      <c r="AB137" s="13"/>
      <c r="AC137" s="13"/>
      <c r="AD137" s="13"/>
      <c r="AE137" s="13"/>
      <c r="AT137" s="262" t="s">
        <v>177</v>
      </c>
      <c r="AU137" s="262" t="s">
        <v>90</v>
      </c>
      <c r="AV137" s="13" t="s">
        <v>90</v>
      </c>
      <c r="AW137" s="13" t="s">
        <v>5</v>
      </c>
      <c r="AX137" s="13" t="s">
        <v>80</v>
      </c>
      <c r="AY137" s="262" t="s">
        <v>152</v>
      </c>
    </row>
    <row r="138" spans="1:51" s="13" customFormat="1" ht="12">
      <c r="A138" s="13"/>
      <c r="B138" s="251"/>
      <c r="C138" s="252"/>
      <c r="D138" s="253" t="s">
        <v>177</v>
      </c>
      <c r="E138" s="254" t="s">
        <v>1</v>
      </c>
      <c r="F138" s="255" t="s">
        <v>371</v>
      </c>
      <c r="G138" s="252"/>
      <c r="H138" s="256">
        <v>48.6</v>
      </c>
      <c r="I138" s="257"/>
      <c r="J138" s="257"/>
      <c r="K138" s="252"/>
      <c r="L138" s="252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3"/>
      <c r="Z138" s="13"/>
      <c r="AA138" s="13"/>
      <c r="AB138" s="13"/>
      <c r="AC138" s="13"/>
      <c r="AD138" s="13"/>
      <c r="AE138" s="13"/>
      <c r="AT138" s="262" t="s">
        <v>177</v>
      </c>
      <c r="AU138" s="262" t="s">
        <v>90</v>
      </c>
      <c r="AV138" s="13" t="s">
        <v>90</v>
      </c>
      <c r="AW138" s="13" t="s">
        <v>5</v>
      </c>
      <c r="AX138" s="13" t="s">
        <v>80</v>
      </c>
      <c r="AY138" s="262" t="s">
        <v>152</v>
      </c>
    </row>
    <row r="139" spans="1:51" s="14" customFormat="1" ht="12">
      <c r="A139" s="14"/>
      <c r="B139" s="263"/>
      <c r="C139" s="264"/>
      <c r="D139" s="253" t="s">
        <v>177</v>
      </c>
      <c r="E139" s="265" t="s">
        <v>1</v>
      </c>
      <c r="F139" s="266" t="s">
        <v>180</v>
      </c>
      <c r="G139" s="264"/>
      <c r="H139" s="267">
        <v>141.2</v>
      </c>
      <c r="I139" s="268"/>
      <c r="J139" s="268"/>
      <c r="K139" s="264"/>
      <c r="L139" s="264"/>
      <c r="M139" s="269"/>
      <c r="N139" s="270"/>
      <c r="O139" s="271"/>
      <c r="P139" s="271"/>
      <c r="Q139" s="271"/>
      <c r="R139" s="271"/>
      <c r="S139" s="271"/>
      <c r="T139" s="271"/>
      <c r="U139" s="271"/>
      <c r="V139" s="271"/>
      <c r="W139" s="271"/>
      <c r="X139" s="272"/>
      <c r="Y139" s="14"/>
      <c r="Z139" s="14"/>
      <c r="AA139" s="14"/>
      <c r="AB139" s="14"/>
      <c r="AC139" s="14"/>
      <c r="AD139" s="14"/>
      <c r="AE139" s="14"/>
      <c r="AT139" s="273" t="s">
        <v>177</v>
      </c>
      <c r="AU139" s="273" t="s">
        <v>90</v>
      </c>
      <c r="AV139" s="14" t="s">
        <v>159</v>
      </c>
      <c r="AW139" s="14" t="s">
        <v>5</v>
      </c>
      <c r="AX139" s="14" t="s">
        <v>88</v>
      </c>
      <c r="AY139" s="273" t="s">
        <v>152</v>
      </c>
    </row>
    <row r="140" spans="1:65" s="2" customFormat="1" ht="62.7" customHeight="1">
      <c r="A140" s="39"/>
      <c r="B140" s="40"/>
      <c r="C140" s="232" t="s">
        <v>159</v>
      </c>
      <c r="D140" s="232" t="s">
        <v>154</v>
      </c>
      <c r="E140" s="233" t="s">
        <v>372</v>
      </c>
      <c r="F140" s="234" t="s">
        <v>373</v>
      </c>
      <c r="G140" s="235" t="s">
        <v>167</v>
      </c>
      <c r="H140" s="236">
        <v>141.2</v>
      </c>
      <c r="I140" s="237"/>
      <c r="J140" s="237"/>
      <c r="K140" s="238">
        <f>ROUND(P140*H140,2)</f>
        <v>0</v>
      </c>
      <c r="L140" s="234" t="s">
        <v>158</v>
      </c>
      <c r="M140" s="45"/>
      <c r="N140" s="239" t="s">
        <v>1</v>
      </c>
      <c r="O140" s="240" t="s">
        <v>43</v>
      </c>
      <c r="P140" s="241">
        <f>I140+J140</f>
        <v>0</v>
      </c>
      <c r="Q140" s="241">
        <f>ROUND(I140*H140,2)</f>
        <v>0</v>
      </c>
      <c r="R140" s="241">
        <f>ROUND(J140*H140,2)</f>
        <v>0</v>
      </c>
      <c r="S140" s="92"/>
      <c r="T140" s="242">
        <f>S140*H140</f>
        <v>0</v>
      </c>
      <c r="U140" s="242">
        <v>0</v>
      </c>
      <c r="V140" s="242">
        <f>U140*H140</f>
        <v>0</v>
      </c>
      <c r="W140" s="242">
        <v>0</v>
      </c>
      <c r="X140" s="243">
        <f>W140*H140</f>
        <v>0</v>
      </c>
      <c r="Y140" s="39"/>
      <c r="Z140" s="39"/>
      <c r="AA140" s="39"/>
      <c r="AB140" s="39"/>
      <c r="AC140" s="39"/>
      <c r="AD140" s="39"/>
      <c r="AE140" s="39"/>
      <c r="AR140" s="244" t="s">
        <v>159</v>
      </c>
      <c r="AT140" s="244" t="s">
        <v>154</v>
      </c>
      <c r="AU140" s="244" t="s">
        <v>90</v>
      </c>
      <c r="AY140" s="18" t="s">
        <v>152</v>
      </c>
      <c r="BE140" s="245">
        <f>IF(O140="základní",K140,0)</f>
        <v>0</v>
      </c>
      <c r="BF140" s="245">
        <f>IF(O140="snížená",K140,0)</f>
        <v>0</v>
      </c>
      <c r="BG140" s="245">
        <f>IF(O140="zákl. přenesená",K140,0)</f>
        <v>0</v>
      </c>
      <c r="BH140" s="245">
        <f>IF(O140="sníž. přenesená",K140,0)</f>
        <v>0</v>
      </c>
      <c r="BI140" s="245">
        <f>IF(O140="nulová",K140,0)</f>
        <v>0</v>
      </c>
      <c r="BJ140" s="18" t="s">
        <v>88</v>
      </c>
      <c r="BK140" s="245">
        <f>ROUND(P140*H140,2)</f>
        <v>0</v>
      </c>
      <c r="BL140" s="18" t="s">
        <v>159</v>
      </c>
      <c r="BM140" s="244" t="s">
        <v>374</v>
      </c>
    </row>
    <row r="141" spans="1:47" s="2" customFormat="1" ht="12">
      <c r="A141" s="39"/>
      <c r="B141" s="40"/>
      <c r="C141" s="41"/>
      <c r="D141" s="246" t="s">
        <v>161</v>
      </c>
      <c r="E141" s="41"/>
      <c r="F141" s="247" t="s">
        <v>375</v>
      </c>
      <c r="G141" s="41"/>
      <c r="H141" s="41"/>
      <c r="I141" s="248"/>
      <c r="J141" s="248"/>
      <c r="K141" s="41"/>
      <c r="L141" s="41"/>
      <c r="M141" s="45"/>
      <c r="N141" s="249"/>
      <c r="O141" s="250"/>
      <c r="P141" s="92"/>
      <c r="Q141" s="92"/>
      <c r="R141" s="92"/>
      <c r="S141" s="92"/>
      <c r="T141" s="92"/>
      <c r="U141" s="92"/>
      <c r="V141" s="92"/>
      <c r="W141" s="92"/>
      <c r="X141" s="93"/>
      <c r="Y141" s="39"/>
      <c r="Z141" s="39"/>
      <c r="AA141" s="39"/>
      <c r="AB141" s="39"/>
      <c r="AC141" s="39"/>
      <c r="AD141" s="39"/>
      <c r="AE141" s="39"/>
      <c r="AT141" s="18" t="s">
        <v>161</v>
      </c>
      <c r="AU141" s="18" t="s">
        <v>90</v>
      </c>
    </row>
    <row r="142" spans="1:47" s="2" customFormat="1" ht="12">
      <c r="A142" s="39"/>
      <c r="B142" s="40"/>
      <c r="C142" s="41"/>
      <c r="D142" s="253" t="s">
        <v>344</v>
      </c>
      <c r="E142" s="41"/>
      <c r="F142" s="298" t="s">
        <v>369</v>
      </c>
      <c r="G142" s="41"/>
      <c r="H142" s="41"/>
      <c r="I142" s="248"/>
      <c r="J142" s="248"/>
      <c r="K142" s="41"/>
      <c r="L142" s="41"/>
      <c r="M142" s="45"/>
      <c r="N142" s="249"/>
      <c r="O142" s="250"/>
      <c r="P142" s="92"/>
      <c r="Q142" s="92"/>
      <c r="R142" s="92"/>
      <c r="S142" s="92"/>
      <c r="T142" s="92"/>
      <c r="U142" s="92"/>
      <c r="V142" s="92"/>
      <c r="W142" s="92"/>
      <c r="X142" s="93"/>
      <c r="Y142" s="39"/>
      <c r="Z142" s="39"/>
      <c r="AA142" s="39"/>
      <c r="AB142" s="39"/>
      <c r="AC142" s="39"/>
      <c r="AD142" s="39"/>
      <c r="AE142" s="39"/>
      <c r="AT142" s="18" t="s">
        <v>344</v>
      </c>
      <c r="AU142" s="18" t="s">
        <v>90</v>
      </c>
    </row>
    <row r="143" spans="1:51" s="13" customFormat="1" ht="12">
      <c r="A143" s="13"/>
      <c r="B143" s="251"/>
      <c r="C143" s="252"/>
      <c r="D143" s="253" t="s">
        <v>177</v>
      </c>
      <c r="E143" s="254" t="s">
        <v>1</v>
      </c>
      <c r="F143" s="255" t="s">
        <v>370</v>
      </c>
      <c r="G143" s="252"/>
      <c r="H143" s="256">
        <v>92.6</v>
      </c>
      <c r="I143" s="257"/>
      <c r="J143" s="257"/>
      <c r="K143" s="252"/>
      <c r="L143" s="252"/>
      <c r="M143" s="258"/>
      <c r="N143" s="259"/>
      <c r="O143" s="260"/>
      <c r="P143" s="260"/>
      <c r="Q143" s="260"/>
      <c r="R143" s="260"/>
      <c r="S143" s="260"/>
      <c r="T143" s="260"/>
      <c r="U143" s="260"/>
      <c r="V143" s="260"/>
      <c r="W143" s="260"/>
      <c r="X143" s="261"/>
      <c r="Y143" s="13"/>
      <c r="Z143" s="13"/>
      <c r="AA143" s="13"/>
      <c r="AB143" s="13"/>
      <c r="AC143" s="13"/>
      <c r="AD143" s="13"/>
      <c r="AE143" s="13"/>
      <c r="AT143" s="262" t="s">
        <v>177</v>
      </c>
      <c r="AU143" s="262" t="s">
        <v>90</v>
      </c>
      <c r="AV143" s="13" t="s">
        <v>90</v>
      </c>
      <c r="AW143" s="13" t="s">
        <v>5</v>
      </c>
      <c r="AX143" s="13" t="s">
        <v>80</v>
      </c>
      <c r="AY143" s="262" t="s">
        <v>152</v>
      </c>
    </row>
    <row r="144" spans="1:51" s="13" customFormat="1" ht="12">
      <c r="A144" s="13"/>
      <c r="B144" s="251"/>
      <c r="C144" s="252"/>
      <c r="D144" s="253" t="s">
        <v>177</v>
      </c>
      <c r="E144" s="254" t="s">
        <v>1</v>
      </c>
      <c r="F144" s="255" t="s">
        <v>371</v>
      </c>
      <c r="G144" s="252"/>
      <c r="H144" s="256">
        <v>48.6</v>
      </c>
      <c r="I144" s="257"/>
      <c r="J144" s="257"/>
      <c r="K144" s="252"/>
      <c r="L144" s="252"/>
      <c r="M144" s="258"/>
      <c r="N144" s="259"/>
      <c r="O144" s="260"/>
      <c r="P144" s="260"/>
      <c r="Q144" s="260"/>
      <c r="R144" s="260"/>
      <c r="S144" s="260"/>
      <c r="T144" s="260"/>
      <c r="U144" s="260"/>
      <c r="V144" s="260"/>
      <c r="W144" s="260"/>
      <c r="X144" s="261"/>
      <c r="Y144" s="13"/>
      <c r="Z144" s="13"/>
      <c r="AA144" s="13"/>
      <c r="AB144" s="13"/>
      <c r="AC144" s="13"/>
      <c r="AD144" s="13"/>
      <c r="AE144" s="13"/>
      <c r="AT144" s="262" t="s">
        <v>177</v>
      </c>
      <c r="AU144" s="262" t="s">
        <v>90</v>
      </c>
      <c r="AV144" s="13" t="s">
        <v>90</v>
      </c>
      <c r="AW144" s="13" t="s">
        <v>5</v>
      </c>
      <c r="AX144" s="13" t="s">
        <v>80</v>
      </c>
      <c r="AY144" s="262" t="s">
        <v>152</v>
      </c>
    </row>
    <row r="145" spans="1:51" s="14" customFormat="1" ht="12">
      <c r="A145" s="14"/>
      <c r="B145" s="263"/>
      <c r="C145" s="264"/>
      <c r="D145" s="253" t="s">
        <v>177</v>
      </c>
      <c r="E145" s="265" t="s">
        <v>1</v>
      </c>
      <c r="F145" s="266" t="s">
        <v>180</v>
      </c>
      <c r="G145" s="264"/>
      <c r="H145" s="267">
        <v>141.2</v>
      </c>
      <c r="I145" s="268"/>
      <c r="J145" s="268"/>
      <c r="K145" s="264"/>
      <c r="L145" s="264"/>
      <c r="M145" s="269"/>
      <c r="N145" s="270"/>
      <c r="O145" s="271"/>
      <c r="P145" s="271"/>
      <c r="Q145" s="271"/>
      <c r="R145" s="271"/>
      <c r="S145" s="271"/>
      <c r="T145" s="271"/>
      <c r="U145" s="271"/>
      <c r="V145" s="271"/>
      <c r="W145" s="271"/>
      <c r="X145" s="272"/>
      <c r="Y145" s="14"/>
      <c r="Z145" s="14"/>
      <c r="AA145" s="14"/>
      <c r="AB145" s="14"/>
      <c r="AC145" s="14"/>
      <c r="AD145" s="14"/>
      <c r="AE145" s="14"/>
      <c r="AT145" s="273" t="s">
        <v>177</v>
      </c>
      <c r="AU145" s="273" t="s">
        <v>90</v>
      </c>
      <c r="AV145" s="14" t="s">
        <v>159</v>
      </c>
      <c r="AW145" s="14" t="s">
        <v>5</v>
      </c>
      <c r="AX145" s="14" t="s">
        <v>88</v>
      </c>
      <c r="AY145" s="273" t="s">
        <v>152</v>
      </c>
    </row>
    <row r="146" spans="1:65" s="2" customFormat="1" ht="62.7" customHeight="1">
      <c r="A146" s="39"/>
      <c r="B146" s="40"/>
      <c r="C146" s="232" t="s">
        <v>187</v>
      </c>
      <c r="D146" s="232" t="s">
        <v>154</v>
      </c>
      <c r="E146" s="233" t="s">
        <v>281</v>
      </c>
      <c r="F146" s="234" t="s">
        <v>282</v>
      </c>
      <c r="G146" s="235" t="s">
        <v>167</v>
      </c>
      <c r="H146" s="236">
        <v>477.9</v>
      </c>
      <c r="I146" s="237"/>
      <c r="J146" s="237"/>
      <c r="K146" s="238">
        <f>ROUND(P146*H146,2)</f>
        <v>0</v>
      </c>
      <c r="L146" s="234" t="s">
        <v>158</v>
      </c>
      <c r="M146" s="45"/>
      <c r="N146" s="239" t="s">
        <v>1</v>
      </c>
      <c r="O146" s="240" t="s">
        <v>43</v>
      </c>
      <c r="P146" s="241">
        <f>I146+J146</f>
        <v>0</v>
      </c>
      <c r="Q146" s="241">
        <f>ROUND(I146*H146,2)</f>
        <v>0</v>
      </c>
      <c r="R146" s="241">
        <f>ROUND(J146*H146,2)</f>
        <v>0</v>
      </c>
      <c r="S146" s="92"/>
      <c r="T146" s="242">
        <f>S146*H146</f>
        <v>0</v>
      </c>
      <c r="U146" s="242">
        <v>0</v>
      </c>
      <c r="V146" s="242">
        <f>U146*H146</f>
        <v>0</v>
      </c>
      <c r="W146" s="242">
        <v>0</v>
      </c>
      <c r="X146" s="243">
        <f>W146*H146</f>
        <v>0</v>
      </c>
      <c r="Y146" s="39"/>
      <c r="Z146" s="39"/>
      <c r="AA146" s="39"/>
      <c r="AB146" s="39"/>
      <c r="AC146" s="39"/>
      <c r="AD146" s="39"/>
      <c r="AE146" s="39"/>
      <c r="AR146" s="244" t="s">
        <v>159</v>
      </c>
      <c r="AT146" s="244" t="s">
        <v>154</v>
      </c>
      <c r="AU146" s="244" t="s">
        <v>90</v>
      </c>
      <c r="AY146" s="18" t="s">
        <v>152</v>
      </c>
      <c r="BE146" s="245">
        <f>IF(O146="základní",K146,0)</f>
        <v>0</v>
      </c>
      <c r="BF146" s="245">
        <f>IF(O146="snížená",K146,0)</f>
        <v>0</v>
      </c>
      <c r="BG146" s="245">
        <f>IF(O146="zákl. přenesená",K146,0)</f>
        <v>0</v>
      </c>
      <c r="BH146" s="245">
        <f>IF(O146="sníž. přenesená",K146,0)</f>
        <v>0</v>
      </c>
      <c r="BI146" s="245">
        <f>IF(O146="nulová",K146,0)</f>
        <v>0</v>
      </c>
      <c r="BJ146" s="18" t="s">
        <v>88</v>
      </c>
      <c r="BK146" s="245">
        <f>ROUND(P146*H146,2)</f>
        <v>0</v>
      </c>
      <c r="BL146" s="18" t="s">
        <v>159</v>
      </c>
      <c r="BM146" s="244" t="s">
        <v>376</v>
      </c>
    </row>
    <row r="147" spans="1:47" s="2" customFormat="1" ht="12">
      <c r="A147" s="39"/>
      <c r="B147" s="40"/>
      <c r="C147" s="41"/>
      <c r="D147" s="246" t="s">
        <v>161</v>
      </c>
      <c r="E147" s="41"/>
      <c r="F147" s="247" t="s">
        <v>284</v>
      </c>
      <c r="G147" s="41"/>
      <c r="H147" s="41"/>
      <c r="I147" s="248"/>
      <c r="J147" s="248"/>
      <c r="K147" s="41"/>
      <c r="L147" s="41"/>
      <c r="M147" s="45"/>
      <c r="N147" s="249"/>
      <c r="O147" s="250"/>
      <c r="P147" s="92"/>
      <c r="Q147" s="92"/>
      <c r="R147" s="92"/>
      <c r="S147" s="92"/>
      <c r="T147" s="92"/>
      <c r="U147" s="92"/>
      <c r="V147" s="92"/>
      <c r="W147" s="92"/>
      <c r="X147" s="93"/>
      <c r="Y147" s="39"/>
      <c r="Z147" s="39"/>
      <c r="AA147" s="39"/>
      <c r="AB147" s="39"/>
      <c r="AC147" s="39"/>
      <c r="AD147" s="39"/>
      <c r="AE147" s="39"/>
      <c r="AT147" s="18" t="s">
        <v>161</v>
      </c>
      <c r="AU147" s="18" t="s">
        <v>90</v>
      </c>
    </row>
    <row r="148" spans="1:51" s="13" customFormat="1" ht="12">
      <c r="A148" s="13"/>
      <c r="B148" s="251"/>
      <c r="C148" s="252"/>
      <c r="D148" s="253" t="s">
        <v>177</v>
      </c>
      <c r="E148" s="254" t="s">
        <v>1</v>
      </c>
      <c r="F148" s="255" t="s">
        <v>377</v>
      </c>
      <c r="G148" s="252"/>
      <c r="H148" s="256">
        <v>212.1</v>
      </c>
      <c r="I148" s="257"/>
      <c r="J148" s="257"/>
      <c r="K148" s="252"/>
      <c r="L148" s="252"/>
      <c r="M148" s="258"/>
      <c r="N148" s="259"/>
      <c r="O148" s="260"/>
      <c r="P148" s="260"/>
      <c r="Q148" s="260"/>
      <c r="R148" s="260"/>
      <c r="S148" s="260"/>
      <c r="T148" s="260"/>
      <c r="U148" s="260"/>
      <c r="V148" s="260"/>
      <c r="W148" s="260"/>
      <c r="X148" s="261"/>
      <c r="Y148" s="13"/>
      <c r="Z148" s="13"/>
      <c r="AA148" s="13"/>
      <c r="AB148" s="13"/>
      <c r="AC148" s="13"/>
      <c r="AD148" s="13"/>
      <c r="AE148" s="13"/>
      <c r="AT148" s="262" t="s">
        <v>177</v>
      </c>
      <c r="AU148" s="262" t="s">
        <v>90</v>
      </c>
      <c r="AV148" s="13" t="s">
        <v>90</v>
      </c>
      <c r="AW148" s="13" t="s">
        <v>5</v>
      </c>
      <c r="AX148" s="13" t="s">
        <v>80</v>
      </c>
      <c r="AY148" s="262" t="s">
        <v>152</v>
      </c>
    </row>
    <row r="149" spans="1:51" s="13" customFormat="1" ht="12">
      <c r="A149" s="13"/>
      <c r="B149" s="251"/>
      <c r="C149" s="252"/>
      <c r="D149" s="253" t="s">
        <v>177</v>
      </c>
      <c r="E149" s="254" t="s">
        <v>1</v>
      </c>
      <c r="F149" s="255" t="s">
        <v>378</v>
      </c>
      <c r="G149" s="252"/>
      <c r="H149" s="256">
        <v>259.9</v>
      </c>
      <c r="I149" s="257"/>
      <c r="J149" s="257"/>
      <c r="K149" s="252"/>
      <c r="L149" s="252"/>
      <c r="M149" s="258"/>
      <c r="N149" s="259"/>
      <c r="O149" s="260"/>
      <c r="P149" s="260"/>
      <c r="Q149" s="260"/>
      <c r="R149" s="260"/>
      <c r="S149" s="260"/>
      <c r="T149" s="260"/>
      <c r="U149" s="260"/>
      <c r="V149" s="260"/>
      <c r="W149" s="260"/>
      <c r="X149" s="261"/>
      <c r="Y149" s="13"/>
      <c r="Z149" s="13"/>
      <c r="AA149" s="13"/>
      <c r="AB149" s="13"/>
      <c r="AC149" s="13"/>
      <c r="AD149" s="13"/>
      <c r="AE149" s="13"/>
      <c r="AT149" s="262" t="s">
        <v>177</v>
      </c>
      <c r="AU149" s="262" t="s">
        <v>90</v>
      </c>
      <c r="AV149" s="13" t="s">
        <v>90</v>
      </c>
      <c r="AW149" s="13" t="s">
        <v>5</v>
      </c>
      <c r="AX149" s="13" t="s">
        <v>80</v>
      </c>
      <c r="AY149" s="262" t="s">
        <v>152</v>
      </c>
    </row>
    <row r="150" spans="1:51" s="13" customFormat="1" ht="12">
      <c r="A150" s="13"/>
      <c r="B150" s="251"/>
      <c r="C150" s="252"/>
      <c r="D150" s="253" t="s">
        <v>177</v>
      </c>
      <c r="E150" s="254" t="s">
        <v>1</v>
      </c>
      <c r="F150" s="255" t="s">
        <v>379</v>
      </c>
      <c r="G150" s="252"/>
      <c r="H150" s="256">
        <v>5.9</v>
      </c>
      <c r="I150" s="257"/>
      <c r="J150" s="257"/>
      <c r="K150" s="252"/>
      <c r="L150" s="252"/>
      <c r="M150" s="258"/>
      <c r="N150" s="259"/>
      <c r="O150" s="260"/>
      <c r="P150" s="260"/>
      <c r="Q150" s="260"/>
      <c r="R150" s="260"/>
      <c r="S150" s="260"/>
      <c r="T150" s="260"/>
      <c r="U150" s="260"/>
      <c r="V150" s="260"/>
      <c r="W150" s="260"/>
      <c r="X150" s="261"/>
      <c r="Y150" s="13"/>
      <c r="Z150" s="13"/>
      <c r="AA150" s="13"/>
      <c r="AB150" s="13"/>
      <c r="AC150" s="13"/>
      <c r="AD150" s="13"/>
      <c r="AE150" s="13"/>
      <c r="AT150" s="262" t="s">
        <v>177</v>
      </c>
      <c r="AU150" s="262" t="s">
        <v>90</v>
      </c>
      <c r="AV150" s="13" t="s">
        <v>90</v>
      </c>
      <c r="AW150" s="13" t="s">
        <v>5</v>
      </c>
      <c r="AX150" s="13" t="s">
        <v>80</v>
      </c>
      <c r="AY150" s="262" t="s">
        <v>152</v>
      </c>
    </row>
    <row r="151" spans="1:51" s="14" customFormat="1" ht="12">
      <c r="A151" s="14"/>
      <c r="B151" s="263"/>
      <c r="C151" s="264"/>
      <c r="D151" s="253" t="s">
        <v>177</v>
      </c>
      <c r="E151" s="265" t="s">
        <v>1</v>
      </c>
      <c r="F151" s="266" t="s">
        <v>180</v>
      </c>
      <c r="G151" s="264"/>
      <c r="H151" s="267">
        <v>477.9</v>
      </c>
      <c r="I151" s="268"/>
      <c r="J151" s="268"/>
      <c r="K151" s="264"/>
      <c r="L151" s="264"/>
      <c r="M151" s="269"/>
      <c r="N151" s="270"/>
      <c r="O151" s="271"/>
      <c r="P151" s="271"/>
      <c r="Q151" s="271"/>
      <c r="R151" s="271"/>
      <c r="S151" s="271"/>
      <c r="T151" s="271"/>
      <c r="U151" s="271"/>
      <c r="V151" s="271"/>
      <c r="W151" s="271"/>
      <c r="X151" s="272"/>
      <c r="Y151" s="14"/>
      <c r="Z151" s="14"/>
      <c r="AA151" s="14"/>
      <c r="AB151" s="14"/>
      <c r="AC151" s="14"/>
      <c r="AD151" s="14"/>
      <c r="AE151" s="14"/>
      <c r="AT151" s="273" t="s">
        <v>177</v>
      </c>
      <c r="AU151" s="273" t="s">
        <v>90</v>
      </c>
      <c r="AV151" s="14" t="s">
        <v>159</v>
      </c>
      <c r="AW151" s="14" t="s">
        <v>5</v>
      </c>
      <c r="AX151" s="14" t="s">
        <v>88</v>
      </c>
      <c r="AY151" s="273" t="s">
        <v>152</v>
      </c>
    </row>
    <row r="152" spans="1:65" s="2" customFormat="1" ht="44.25" customHeight="1">
      <c r="A152" s="39"/>
      <c r="B152" s="40"/>
      <c r="C152" s="232" t="s">
        <v>193</v>
      </c>
      <c r="D152" s="232" t="s">
        <v>154</v>
      </c>
      <c r="E152" s="233" t="s">
        <v>297</v>
      </c>
      <c r="F152" s="234" t="s">
        <v>298</v>
      </c>
      <c r="G152" s="235" t="s">
        <v>167</v>
      </c>
      <c r="H152" s="236">
        <v>265.8</v>
      </c>
      <c r="I152" s="237"/>
      <c r="J152" s="237"/>
      <c r="K152" s="238">
        <f>ROUND(P152*H152,2)</f>
        <v>0</v>
      </c>
      <c r="L152" s="234" t="s">
        <v>158</v>
      </c>
      <c r="M152" s="45"/>
      <c r="N152" s="239" t="s">
        <v>1</v>
      </c>
      <c r="O152" s="240" t="s">
        <v>43</v>
      </c>
      <c r="P152" s="241">
        <f>I152+J152</f>
        <v>0</v>
      </c>
      <c r="Q152" s="241">
        <f>ROUND(I152*H152,2)</f>
        <v>0</v>
      </c>
      <c r="R152" s="241">
        <f>ROUND(J152*H152,2)</f>
        <v>0</v>
      </c>
      <c r="S152" s="92"/>
      <c r="T152" s="242">
        <f>S152*H152</f>
        <v>0</v>
      </c>
      <c r="U152" s="242">
        <v>0</v>
      </c>
      <c r="V152" s="242">
        <f>U152*H152</f>
        <v>0</v>
      </c>
      <c r="W152" s="242">
        <v>0</v>
      </c>
      <c r="X152" s="243">
        <f>W152*H152</f>
        <v>0</v>
      </c>
      <c r="Y152" s="39"/>
      <c r="Z152" s="39"/>
      <c r="AA152" s="39"/>
      <c r="AB152" s="39"/>
      <c r="AC152" s="39"/>
      <c r="AD152" s="39"/>
      <c r="AE152" s="39"/>
      <c r="AR152" s="244" t="s">
        <v>159</v>
      </c>
      <c r="AT152" s="244" t="s">
        <v>154</v>
      </c>
      <c r="AU152" s="244" t="s">
        <v>90</v>
      </c>
      <c r="AY152" s="18" t="s">
        <v>152</v>
      </c>
      <c r="BE152" s="245">
        <f>IF(O152="základní",K152,0)</f>
        <v>0</v>
      </c>
      <c r="BF152" s="245">
        <f>IF(O152="snížená",K152,0)</f>
        <v>0</v>
      </c>
      <c r="BG152" s="245">
        <f>IF(O152="zákl. přenesená",K152,0)</f>
        <v>0</v>
      </c>
      <c r="BH152" s="245">
        <f>IF(O152="sníž. přenesená",K152,0)</f>
        <v>0</v>
      </c>
      <c r="BI152" s="245">
        <f>IF(O152="nulová",K152,0)</f>
        <v>0</v>
      </c>
      <c r="BJ152" s="18" t="s">
        <v>88</v>
      </c>
      <c r="BK152" s="245">
        <f>ROUND(P152*H152,2)</f>
        <v>0</v>
      </c>
      <c r="BL152" s="18" t="s">
        <v>159</v>
      </c>
      <c r="BM152" s="244" t="s">
        <v>380</v>
      </c>
    </row>
    <row r="153" spans="1:47" s="2" customFormat="1" ht="12">
      <c r="A153" s="39"/>
      <c r="B153" s="40"/>
      <c r="C153" s="41"/>
      <c r="D153" s="246" t="s">
        <v>161</v>
      </c>
      <c r="E153" s="41"/>
      <c r="F153" s="247" t="s">
        <v>300</v>
      </c>
      <c r="G153" s="41"/>
      <c r="H153" s="41"/>
      <c r="I153" s="248"/>
      <c r="J153" s="248"/>
      <c r="K153" s="41"/>
      <c r="L153" s="41"/>
      <c r="M153" s="45"/>
      <c r="N153" s="249"/>
      <c r="O153" s="250"/>
      <c r="P153" s="92"/>
      <c r="Q153" s="92"/>
      <c r="R153" s="92"/>
      <c r="S153" s="92"/>
      <c r="T153" s="92"/>
      <c r="U153" s="92"/>
      <c r="V153" s="92"/>
      <c r="W153" s="92"/>
      <c r="X153" s="93"/>
      <c r="Y153" s="39"/>
      <c r="Z153" s="39"/>
      <c r="AA153" s="39"/>
      <c r="AB153" s="39"/>
      <c r="AC153" s="39"/>
      <c r="AD153" s="39"/>
      <c r="AE153" s="39"/>
      <c r="AT153" s="18" t="s">
        <v>161</v>
      </c>
      <c r="AU153" s="18" t="s">
        <v>90</v>
      </c>
    </row>
    <row r="154" spans="1:51" s="13" customFormat="1" ht="12">
      <c r="A154" s="13"/>
      <c r="B154" s="251"/>
      <c r="C154" s="252"/>
      <c r="D154" s="253" t="s">
        <v>177</v>
      </c>
      <c r="E154" s="254" t="s">
        <v>1</v>
      </c>
      <c r="F154" s="255" t="s">
        <v>379</v>
      </c>
      <c r="G154" s="252"/>
      <c r="H154" s="256">
        <v>5.9</v>
      </c>
      <c r="I154" s="257"/>
      <c r="J154" s="257"/>
      <c r="K154" s="252"/>
      <c r="L154" s="252"/>
      <c r="M154" s="258"/>
      <c r="N154" s="259"/>
      <c r="O154" s="260"/>
      <c r="P154" s="260"/>
      <c r="Q154" s="260"/>
      <c r="R154" s="260"/>
      <c r="S154" s="260"/>
      <c r="T154" s="260"/>
      <c r="U154" s="260"/>
      <c r="V154" s="260"/>
      <c r="W154" s="260"/>
      <c r="X154" s="261"/>
      <c r="Y154" s="13"/>
      <c r="Z154" s="13"/>
      <c r="AA154" s="13"/>
      <c r="AB154" s="13"/>
      <c r="AC154" s="13"/>
      <c r="AD154" s="13"/>
      <c r="AE154" s="13"/>
      <c r="AT154" s="262" t="s">
        <v>177</v>
      </c>
      <c r="AU154" s="262" t="s">
        <v>90</v>
      </c>
      <c r="AV154" s="13" t="s">
        <v>90</v>
      </c>
      <c r="AW154" s="13" t="s">
        <v>5</v>
      </c>
      <c r="AX154" s="13" t="s">
        <v>80</v>
      </c>
      <c r="AY154" s="262" t="s">
        <v>152</v>
      </c>
    </row>
    <row r="155" spans="1:51" s="13" customFormat="1" ht="12">
      <c r="A155" s="13"/>
      <c r="B155" s="251"/>
      <c r="C155" s="252"/>
      <c r="D155" s="253" t="s">
        <v>177</v>
      </c>
      <c r="E155" s="254" t="s">
        <v>1</v>
      </c>
      <c r="F155" s="255" t="s">
        <v>378</v>
      </c>
      <c r="G155" s="252"/>
      <c r="H155" s="256">
        <v>259.9</v>
      </c>
      <c r="I155" s="257"/>
      <c r="J155" s="257"/>
      <c r="K155" s="252"/>
      <c r="L155" s="252"/>
      <c r="M155" s="258"/>
      <c r="N155" s="259"/>
      <c r="O155" s="260"/>
      <c r="P155" s="260"/>
      <c r="Q155" s="260"/>
      <c r="R155" s="260"/>
      <c r="S155" s="260"/>
      <c r="T155" s="260"/>
      <c r="U155" s="260"/>
      <c r="V155" s="260"/>
      <c r="W155" s="260"/>
      <c r="X155" s="261"/>
      <c r="Y155" s="13"/>
      <c r="Z155" s="13"/>
      <c r="AA155" s="13"/>
      <c r="AB155" s="13"/>
      <c r="AC155" s="13"/>
      <c r="AD155" s="13"/>
      <c r="AE155" s="13"/>
      <c r="AT155" s="262" t="s">
        <v>177</v>
      </c>
      <c r="AU155" s="262" t="s">
        <v>90</v>
      </c>
      <c r="AV155" s="13" t="s">
        <v>90</v>
      </c>
      <c r="AW155" s="13" t="s">
        <v>5</v>
      </c>
      <c r="AX155" s="13" t="s">
        <v>80</v>
      </c>
      <c r="AY155" s="262" t="s">
        <v>152</v>
      </c>
    </row>
    <row r="156" spans="1:51" s="14" customFormat="1" ht="12">
      <c r="A156" s="14"/>
      <c r="B156" s="263"/>
      <c r="C156" s="264"/>
      <c r="D156" s="253" t="s">
        <v>177</v>
      </c>
      <c r="E156" s="265" t="s">
        <v>1</v>
      </c>
      <c r="F156" s="266" t="s">
        <v>180</v>
      </c>
      <c r="G156" s="264"/>
      <c r="H156" s="267">
        <v>265.79999999999995</v>
      </c>
      <c r="I156" s="268"/>
      <c r="J156" s="268"/>
      <c r="K156" s="264"/>
      <c r="L156" s="264"/>
      <c r="M156" s="269"/>
      <c r="N156" s="270"/>
      <c r="O156" s="271"/>
      <c r="P156" s="271"/>
      <c r="Q156" s="271"/>
      <c r="R156" s="271"/>
      <c r="S156" s="271"/>
      <c r="T156" s="271"/>
      <c r="U156" s="271"/>
      <c r="V156" s="271"/>
      <c r="W156" s="271"/>
      <c r="X156" s="272"/>
      <c r="Y156" s="14"/>
      <c r="Z156" s="14"/>
      <c r="AA156" s="14"/>
      <c r="AB156" s="14"/>
      <c r="AC156" s="14"/>
      <c r="AD156" s="14"/>
      <c r="AE156" s="14"/>
      <c r="AT156" s="273" t="s">
        <v>177</v>
      </c>
      <c r="AU156" s="273" t="s">
        <v>90</v>
      </c>
      <c r="AV156" s="14" t="s">
        <v>159</v>
      </c>
      <c r="AW156" s="14" t="s">
        <v>5</v>
      </c>
      <c r="AX156" s="14" t="s">
        <v>88</v>
      </c>
      <c r="AY156" s="273" t="s">
        <v>152</v>
      </c>
    </row>
    <row r="157" spans="1:65" s="2" customFormat="1" ht="44.25" customHeight="1">
      <c r="A157" s="39"/>
      <c r="B157" s="40"/>
      <c r="C157" s="232" t="s">
        <v>200</v>
      </c>
      <c r="D157" s="232" t="s">
        <v>154</v>
      </c>
      <c r="E157" s="233" t="s">
        <v>381</v>
      </c>
      <c r="F157" s="234" t="s">
        <v>382</v>
      </c>
      <c r="G157" s="235" t="s">
        <v>167</v>
      </c>
      <c r="H157" s="236">
        <v>212.1</v>
      </c>
      <c r="I157" s="237"/>
      <c r="J157" s="237"/>
      <c r="K157" s="238">
        <f>ROUND(P157*H157,2)</f>
        <v>0</v>
      </c>
      <c r="L157" s="234" t="s">
        <v>158</v>
      </c>
      <c r="M157" s="45"/>
      <c r="N157" s="239" t="s">
        <v>1</v>
      </c>
      <c r="O157" s="240" t="s">
        <v>43</v>
      </c>
      <c r="P157" s="241">
        <f>I157+J157</f>
        <v>0</v>
      </c>
      <c r="Q157" s="241">
        <f>ROUND(I157*H157,2)</f>
        <v>0</v>
      </c>
      <c r="R157" s="241">
        <f>ROUND(J157*H157,2)</f>
        <v>0</v>
      </c>
      <c r="S157" s="92"/>
      <c r="T157" s="242">
        <f>S157*H157</f>
        <v>0</v>
      </c>
      <c r="U157" s="242">
        <v>0</v>
      </c>
      <c r="V157" s="242">
        <f>U157*H157</f>
        <v>0</v>
      </c>
      <c r="W157" s="242">
        <v>0</v>
      </c>
      <c r="X157" s="243">
        <f>W157*H157</f>
        <v>0</v>
      </c>
      <c r="Y157" s="39"/>
      <c r="Z157" s="39"/>
      <c r="AA157" s="39"/>
      <c r="AB157" s="39"/>
      <c r="AC157" s="39"/>
      <c r="AD157" s="39"/>
      <c r="AE157" s="39"/>
      <c r="AR157" s="244" t="s">
        <v>159</v>
      </c>
      <c r="AT157" s="244" t="s">
        <v>154</v>
      </c>
      <c r="AU157" s="244" t="s">
        <v>90</v>
      </c>
      <c r="AY157" s="18" t="s">
        <v>152</v>
      </c>
      <c r="BE157" s="245">
        <f>IF(O157="základní",K157,0)</f>
        <v>0</v>
      </c>
      <c r="BF157" s="245">
        <f>IF(O157="snížená",K157,0)</f>
        <v>0</v>
      </c>
      <c r="BG157" s="245">
        <f>IF(O157="zákl. přenesená",K157,0)</f>
        <v>0</v>
      </c>
      <c r="BH157" s="245">
        <f>IF(O157="sníž. přenesená",K157,0)</f>
        <v>0</v>
      </c>
      <c r="BI157" s="245">
        <f>IF(O157="nulová",K157,0)</f>
        <v>0</v>
      </c>
      <c r="BJ157" s="18" t="s">
        <v>88</v>
      </c>
      <c r="BK157" s="245">
        <f>ROUND(P157*H157,2)</f>
        <v>0</v>
      </c>
      <c r="BL157" s="18" t="s">
        <v>159</v>
      </c>
      <c r="BM157" s="244" t="s">
        <v>383</v>
      </c>
    </row>
    <row r="158" spans="1:47" s="2" customFormat="1" ht="12">
      <c r="A158" s="39"/>
      <c r="B158" s="40"/>
      <c r="C158" s="41"/>
      <c r="D158" s="246" t="s">
        <v>161</v>
      </c>
      <c r="E158" s="41"/>
      <c r="F158" s="247" t="s">
        <v>384</v>
      </c>
      <c r="G158" s="41"/>
      <c r="H158" s="41"/>
      <c r="I158" s="248"/>
      <c r="J158" s="248"/>
      <c r="K158" s="41"/>
      <c r="L158" s="41"/>
      <c r="M158" s="45"/>
      <c r="N158" s="249"/>
      <c r="O158" s="250"/>
      <c r="P158" s="92"/>
      <c r="Q158" s="92"/>
      <c r="R158" s="92"/>
      <c r="S158" s="92"/>
      <c r="T158" s="92"/>
      <c r="U158" s="92"/>
      <c r="V158" s="92"/>
      <c r="W158" s="92"/>
      <c r="X158" s="93"/>
      <c r="Y158" s="39"/>
      <c r="Z158" s="39"/>
      <c r="AA158" s="39"/>
      <c r="AB158" s="39"/>
      <c r="AC158" s="39"/>
      <c r="AD158" s="39"/>
      <c r="AE158" s="39"/>
      <c r="AT158" s="18" t="s">
        <v>161</v>
      </c>
      <c r="AU158" s="18" t="s">
        <v>90</v>
      </c>
    </row>
    <row r="159" spans="1:47" s="2" customFormat="1" ht="12">
      <c r="A159" s="39"/>
      <c r="B159" s="40"/>
      <c r="C159" s="41"/>
      <c r="D159" s="253" t="s">
        <v>344</v>
      </c>
      <c r="E159" s="41"/>
      <c r="F159" s="298" t="s">
        <v>345</v>
      </c>
      <c r="G159" s="41"/>
      <c r="H159" s="41"/>
      <c r="I159" s="248"/>
      <c r="J159" s="248"/>
      <c r="K159" s="41"/>
      <c r="L159" s="41"/>
      <c r="M159" s="45"/>
      <c r="N159" s="249"/>
      <c r="O159" s="250"/>
      <c r="P159" s="92"/>
      <c r="Q159" s="92"/>
      <c r="R159" s="92"/>
      <c r="S159" s="92"/>
      <c r="T159" s="92"/>
      <c r="U159" s="92"/>
      <c r="V159" s="92"/>
      <c r="W159" s="92"/>
      <c r="X159" s="93"/>
      <c r="Y159" s="39"/>
      <c r="Z159" s="39"/>
      <c r="AA159" s="39"/>
      <c r="AB159" s="39"/>
      <c r="AC159" s="39"/>
      <c r="AD159" s="39"/>
      <c r="AE159" s="39"/>
      <c r="AT159" s="18" t="s">
        <v>344</v>
      </c>
      <c r="AU159" s="18" t="s">
        <v>90</v>
      </c>
    </row>
    <row r="160" spans="1:65" s="2" customFormat="1" ht="33" customHeight="1">
      <c r="A160" s="39"/>
      <c r="B160" s="40"/>
      <c r="C160" s="232" t="s">
        <v>163</v>
      </c>
      <c r="D160" s="232" t="s">
        <v>154</v>
      </c>
      <c r="E160" s="233" t="s">
        <v>385</v>
      </c>
      <c r="F160" s="234" t="s">
        <v>386</v>
      </c>
      <c r="G160" s="235" t="s">
        <v>157</v>
      </c>
      <c r="H160" s="236">
        <v>618</v>
      </c>
      <c r="I160" s="237"/>
      <c r="J160" s="237"/>
      <c r="K160" s="238">
        <f>ROUND(P160*H160,2)</f>
        <v>0</v>
      </c>
      <c r="L160" s="234" t="s">
        <v>158</v>
      </c>
      <c r="M160" s="45"/>
      <c r="N160" s="239" t="s">
        <v>1</v>
      </c>
      <c r="O160" s="240" t="s">
        <v>43</v>
      </c>
      <c r="P160" s="241">
        <f>I160+J160</f>
        <v>0</v>
      </c>
      <c r="Q160" s="241">
        <f>ROUND(I160*H160,2)</f>
        <v>0</v>
      </c>
      <c r="R160" s="241">
        <f>ROUND(J160*H160,2)</f>
        <v>0</v>
      </c>
      <c r="S160" s="92"/>
      <c r="T160" s="242">
        <f>S160*H160</f>
        <v>0</v>
      </c>
      <c r="U160" s="242">
        <v>0</v>
      </c>
      <c r="V160" s="242">
        <f>U160*H160</f>
        <v>0</v>
      </c>
      <c r="W160" s="242">
        <v>0</v>
      </c>
      <c r="X160" s="243">
        <f>W160*H160</f>
        <v>0</v>
      </c>
      <c r="Y160" s="39"/>
      <c r="Z160" s="39"/>
      <c r="AA160" s="39"/>
      <c r="AB160" s="39"/>
      <c r="AC160" s="39"/>
      <c r="AD160" s="39"/>
      <c r="AE160" s="39"/>
      <c r="AR160" s="244" t="s">
        <v>159</v>
      </c>
      <c r="AT160" s="244" t="s">
        <v>154</v>
      </c>
      <c r="AU160" s="244" t="s">
        <v>90</v>
      </c>
      <c r="AY160" s="18" t="s">
        <v>152</v>
      </c>
      <c r="BE160" s="245">
        <f>IF(O160="základní",K160,0)</f>
        <v>0</v>
      </c>
      <c r="BF160" s="245">
        <f>IF(O160="snížená",K160,0)</f>
        <v>0</v>
      </c>
      <c r="BG160" s="245">
        <f>IF(O160="zákl. přenesená",K160,0)</f>
        <v>0</v>
      </c>
      <c r="BH160" s="245">
        <f>IF(O160="sníž. přenesená",K160,0)</f>
        <v>0</v>
      </c>
      <c r="BI160" s="245">
        <f>IF(O160="nulová",K160,0)</f>
        <v>0</v>
      </c>
      <c r="BJ160" s="18" t="s">
        <v>88</v>
      </c>
      <c r="BK160" s="245">
        <f>ROUND(P160*H160,2)</f>
        <v>0</v>
      </c>
      <c r="BL160" s="18" t="s">
        <v>159</v>
      </c>
      <c r="BM160" s="244" t="s">
        <v>387</v>
      </c>
    </row>
    <row r="161" spans="1:47" s="2" customFormat="1" ht="12">
      <c r="A161" s="39"/>
      <c r="B161" s="40"/>
      <c r="C161" s="41"/>
      <c r="D161" s="246" t="s">
        <v>161</v>
      </c>
      <c r="E161" s="41"/>
      <c r="F161" s="247" t="s">
        <v>388</v>
      </c>
      <c r="G161" s="41"/>
      <c r="H161" s="41"/>
      <c r="I161" s="248"/>
      <c r="J161" s="248"/>
      <c r="K161" s="41"/>
      <c r="L161" s="41"/>
      <c r="M161" s="45"/>
      <c r="N161" s="249"/>
      <c r="O161" s="250"/>
      <c r="P161" s="92"/>
      <c r="Q161" s="92"/>
      <c r="R161" s="92"/>
      <c r="S161" s="92"/>
      <c r="T161" s="92"/>
      <c r="U161" s="92"/>
      <c r="V161" s="92"/>
      <c r="W161" s="92"/>
      <c r="X161" s="93"/>
      <c r="Y161" s="39"/>
      <c r="Z161" s="39"/>
      <c r="AA161" s="39"/>
      <c r="AB161" s="39"/>
      <c r="AC161" s="39"/>
      <c r="AD161" s="39"/>
      <c r="AE161" s="39"/>
      <c r="AT161" s="18" t="s">
        <v>161</v>
      </c>
      <c r="AU161" s="18" t="s">
        <v>90</v>
      </c>
    </row>
    <row r="162" spans="1:47" s="2" customFormat="1" ht="12">
      <c r="A162" s="39"/>
      <c r="B162" s="40"/>
      <c r="C162" s="41"/>
      <c r="D162" s="253" t="s">
        <v>344</v>
      </c>
      <c r="E162" s="41"/>
      <c r="F162" s="298" t="s">
        <v>389</v>
      </c>
      <c r="G162" s="41"/>
      <c r="H162" s="41"/>
      <c r="I162" s="248"/>
      <c r="J162" s="248"/>
      <c r="K162" s="41"/>
      <c r="L162" s="41"/>
      <c r="M162" s="45"/>
      <c r="N162" s="249"/>
      <c r="O162" s="250"/>
      <c r="P162" s="92"/>
      <c r="Q162" s="92"/>
      <c r="R162" s="92"/>
      <c r="S162" s="92"/>
      <c r="T162" s="92"/>
      <c r="U162" s="92"/>
      <c r="V162" s="92"/>
      <c r="W162" s="92"/>
      <c r="X162" s="93"/>
      <c r="Y162" s="39"/>
      <c r="Z162" s="39"/>
      <c r="AA162" s="39"/>
      <c r="AB162" s="39"/>
      <c r="AC162" s="39"/>
      <c r="AD162" s="39"/>
      <c r="AE162" s="39"/>
      <c r="AT162" s="18" t="s">
        <v>344</v>
      </c>
      <c r="AU162" s="18" t="s">
        <v>90</v>
      </c>
    </row>
    <row r="163" spans="1:51" s="13" customFormat="1" ht="12">
      <c r="A163" s="13"/>
      <c r="B163" s="251"/>
      <c r="C163" s="252"/>
      <c r="D163" s="253" t="s">
        <v>177</v>
      </c>
      <c r="E163" s="254" t="s">
        <v>1</v>
      </c>
      <c r="F163" s="255" t="s">
        <v>390</v>
      </c>
      <c r="G163" s="252"/>
      <c r="H163" s="256">
        <v>150</v>
      </c>
      <c r="I163" s="257"/>
      <c r="J163" s="257"/>
      <c r="K163" s="252"/>
      <c r="L163" s="252"/>
      <c r="M163" s="258"/>
      <c r="N163" s="259"/>
      <c r="O163" s="260"/>
      <c r="P163" s="260"/>
      <c r="Q163" s="260"/>
      <c r="R163" s="260"/>
      <c r="S163" s="260"/>
      <c r="T163" s="260"/>
      <c r="U163" s="260"/>
      <c r="V163" s="260"/>
      <c r="W163" s="260"/>
      <c r="X163" s="261"/>
      <c r="Y163" s="13"/>
      <c r="Z163" s="13"/>
      <c r="AA163" s="13"/>
      <c r="AB163" s="13"/>
      <c r="AC163" s="13"/>
      <c r="AD163" s="13"/>
      <c r="AE163" s="13"/>
      <c r="AT163" s="262" t="s">
        <v>177</v>
      </c>
      <c r="AU163" s="262" t="s">
        <v>90</v>
      </c>
      <c r="AV163" s="13" t="s">
        <v>90</v>
      </c>
      <c r="AW163" s="13" t="s">
        <v>5</v>
      </c>
      <c r="AX163" s="13" t="s">
        <v>80</v>
      </c>
      <c r="AY163" s="262" t="s">
        <v>152</v>
      </c>
    </row>
    <row r="164" spans="1:51" s="13" customFormat="1" ht="12">
      <c r="A164" s="13"/>
      <c r="B164" s="251"/>
      <c r="C164" s="252"/>
      <c r="D164" s="253" t="s">
        <v>177</v>
      </c>
      <c r="E164" s="254" t="s">
        <v>1</v>
      </c>
      <c r="F164" s="255" t="s">
        <v>391</v>
      </c>
      <c r="G164" s="252"/>
      <c r="H164" s="256">
        <v>468</v>
      </c>
      <c r="I164" s="257"/>
      <c r="J164" s="257"/>
      <c r="K164" s="252"/>
      <c r="L164" s="252"/>
      <c r="M164" s="258"/>
      <c r="N164" s="259"/>
      <c r="O164" s="260"/>
      <c r="P164" s="260"/>
      <c r="Q164" s="260"/>
      <c r="R164" s="260"/>
      <c r="S164" s="260"/>
      <c r="T164" s="260"/>
      <c r="U164" s="260"/>
      <c r="V164" s="260"/>
      <c r="W164" s="260"/>
      <c r="X164" s="261"/>
      <c r="Y164" s="13"/>
      <c r="Z164" s="13"/>
      <c r="AA164" s="13"/>
      <c r="AB164" s="13"/>
      <c r="AC164" s="13"/>
      <c r="AD164" s="13"/>
      <c r="AE164" s="13"/>
      <c r="AT164" s="262" t="s">
        <v>177</v>
      </c>
      <c r="AU164" s="262" t="s">
        <v>90</v>
      </c>
      <c r="AV164" s="13" t="s">
        <v>90</v>
      </c>
      <c r="AW164" s="13" t="s">
        <v>5</v>
      </c>
      <c r="AX164" s="13" t="s">
        <v>80</v>
      </c>
      <c r="AY164" s="262" t="s">
        <v>152</v>
      </c>
    </row>
    <row r="165" spans="1:51" s="14" customFormat="1" ht="12">
      <c r="A165" s="14"/>
      <c r="B165" s="263"/>
      <c r="C165" s="264"/>
      <c r="D165" s="253" t="s">
        <v>177</v>
      </c>
      <c r="E165" s="265" t="s">
        <v>1</v>
      </c>
      <c r="F165" s="266" t="s">
        <v>180</v>
      </c>
      <c r="G165" s="264"/>
      <c r="H165" s="267">
        <v>618</v>
      </c>
      <c r="I165" s="268"/>
      <c r="J165" s="268"/>
      <c r="K165" s="264"/>
      <c r="L165" s="264"/>
      <c r="M165" s="269"/>
      <c r="N165" s="270"/>
      <c r="O165" s="271"/>
      <c r="P165" s="271"/>
      <c r="Q165" s="271"/>
      <c r="R165" s="271"/>
      <c r="S165" s="271"/>
      <c r="T165" s="271"/>
      <c r="U165" s="271"/>
      <c r="V165" s="271"/>
      <c r="W165" s="271"/>
      <c r="X165" s="272"/>
      <c r="Y165" s="14"/>
      <c r="Z165" s="14"/>
      <c r="AA165" s="14"/>
      <c r="AB165" s="14"/>
      <c r="AC165" s="14"/>
      <c r="AD165" s="14"/>
      <c r="AE165" s="14"/>
      <c r="AT165" s="273" t="s">
        <v>177</v>
      </c>
      <c r="AU165" s="273" t="s">
        <v>90</v>
      </c>
      <c r="AV165" s="14" t="s">
        <v>159</v>
      </c>
      <c r="AW165" s="14" t="s">
        <v>5</v>
      </c>
      <c r="AX165" s="14" t="s">
        <v>88</v>
      </c>
      <c r="AY165" s="273" t="s">
        <v>152</v>
      </c>
    </row>
    <row r="166" spans="1:65" s="2" customFormat="1" ht="37.8" customHeight="1">
      <c r="A166" s="39"/>
      <c r="B166" s="40"/>
      <c r="C166" s="232" t="s">
        <v>170</v>
      </c>
      <c r="D166" s="232" t="s">
        <v>154</v>
      </c>
      <c r="E166" s="233" t="s">
        <v>392</v>
      </c>
      <c r="F166" s="234" t="s">
        <v>393</v>
      </c>
      <c r="G166" s="235" t="s">
        <v>157</v>
      </c>
      <c r="H166" s="236">
        <v>295.5</v>
      </c>
      <c r="I166" s="237"/>
      <c r="J166" s="237"/>
      <c r="K166" s="238">
        <f>ROUND(P166*H166,2)</f>
        <v>0</v>
      </c>
      <c r="L166" s="234" t="s">
        <v>158</v>
      </c>
      <c r="M166" s="45"/>
      <c r="N166" s="239" t="s">
        <v>1</v>
      </c>
      <c r="O166" s="240" t="s">
        <v>43</v>
      </c>
      <c r="P166" s="241">
        <f>I166+J166</f>
        <v>0</v>
      </c>
      <c r="Q166" s="241">
        <f>ROUND(I166*H166,2)</f>
        <v>0</v>
      </c>
      <c r="R166" s="241">
        <f>ROUND(J166*H166,2)</f>
        <v>0</v>
      </c>
      <c r="S166" s="92"/>
      <c r="T166" s="242">
        <f>S166*H166</f>
        <v>0</v>
      </c>
      <c r="U166" s="242">
        <v>0</v>
      </c>
      <c r="V166" s="242">
        <f>U166*H166</f>
        <v>0</v>
      </c>
      <c r="W166" s="242">
        <v>0</v>
      </c>
      <c r="X166" s="243">
        <f>W166*H166</f>
        <v>0</v>
      </c>
      <c r="Y166" s="39"/>
      <c r="Z166" s="39"/>
      <c r="AA166" s="39"/>
      <c r="AB166" s="39"/>
      <c r="AC166" s="39"/>
      <c r="AD166" s="39"/>
      <c r="AE166" s="39"/>
      <c r="AR166" s="244" t="s">
        <v>159</v>
      </c>
      <c r="AT166" s="244" t="s">
        <v>154</v>
      </c>
      <c r="AU166" s="244" t="s">
        <v>90</v>
      </c>
      <c r="AY166" s="18" t="s">
        <v>152</v>
      </c>
      <c r="BE166" s="245">
        <f>IF(O166="základní",K166,0)</f>
        <v>0</v>
      </c>
      <c r="BF166" s="245">
        <f>IF(O166="snížená",K166,0)</f>
        <v>0</v>
      </c>
      <c r="BG166" s="245">
        <f>IF(O166="zákl. přenesená",K166,0)</f>
        <v>0</v>
      </c>
      <c r="BH166" s="245">
        <f>IF(O166="sníž. přenesená",K166,0)</f>
        <v>0</v>
      </c>
      <c r="BI166" s="245">
        <f>IF(O166="nulová",K166,0)</f>
        <v>0</v>
      </c>
      <c r="BJ166" s="18" t="s">
        <v>88</v>
      </c>
      <c r="BK166" s="245">
        <f>ROUND(P166*H166,2)</f>
        <v>0</v>
      </c>
      <c r="BL166" s="18" t="s">
        <v>159</v>
      </c>
      <c r="BM166" s="244" t="s">
        <v>394</v>
      </c>
    </row>
    <row r="167" spans="1:47" s="2" customFormat="1" ht="12">
      <c r="A167" s="39"/>
      <c r="B167" s="40"/>
      <c r="C167" s="41"/>
      <c r="D167" s="246" t="s">
        <v>161</v>
      </c>
      <c r="E167" s="41"/>
      <c r="F167" s="247" t="s">
        <v>395</v>
      </c>
      <c r="G167" s="41"/>
      <c r="H167" s="41"/>
      <c r="I167" s="248"/>
      <c r="J167" s="248"/>
      <c r="K167" s="41"/>
      <c r="L167" s="41"/>
      <c r="M167" s="45"/>
      <c r="N167" s="249"/>
      <c r="O167" s="250"/>
      <c r="P167" s="92"/>
      <c r="Q167" s="92"/>
      <c r="R167" s="92"/>
      <c r="S167" s="92"/>
      <c r="T167" s="92"/>
      <c r="U167" s="92"/>
      <c r="V167" s="92"/>
      <c r="W167" s="92"/>
      <c r="X167" s="93"/>
      <c r="Y167" s="39"/>
      <c r="Z167" s="39"/>
      <c r="AA167" s="39"/>
      <c r="AB167" s="39"/>
      <c r="AC167" s="39"/>
      <c r="AD167" s="39"/>
      <c r="AE167" s="39"/>
      <c r="AT167" s="18" t="s">
        <v>161</v>
      </c>
      <c r="AU167" s="18" t="s">
        <v>90</v>
      </c>
    </row>
    <row r="168" spans="1:51" s="13" customFormat="1" ht="12">
      <c r="A168" s="13"/>
      <c r="B168" s="251"/>
      <c r="C168" s="252"/>
      <c r="D168" s="253" t="s">
        <v>177</v>
      </c>
      <c r="E168" s="254" t="s">
        <v>1</v>
      </c>
      <c r="F168" s="255" t="s">
        <v>396</v>
      </c>
      <c r="G168" s="252"/>
      <c r="H168" s="256">
        <v>201</v>
      </c>
      <c r="I168" s="257"/>
      <c r="J168" s="257"/>
      <c r="K168" s="252"/>
      <c r="L168" s="252"/>
      <c r="M168" s="258"/>
      <c r="N168" s="259"/>
      <c r="O168" s="260"/>
      <c r="P168" s="260"/>
      <c r="Q168" s="260"/>
      <c r="R168" s="260"/>
      <c r="S168" s="260"/>
      <c r="T168" s="260"/>
      <c r="U168" s="260"/>
      <c r="V168" s="260"/>
      <c r="W168" s="260"/>
      <c r="X168" s="261"/>
      <c r="Y168" s="13"/>
      <c r="Z168" s="13"/>
      <c r="AA168" s="13"/>
      <c r="AB168" s="13"/>
      <c r="AC168" s="13"/>
      <c r="AD168" s="13"/>
      <c r="AE168" s="13"/>
      <c r="AT168" s="262" t="s">
        <v>177</v>
      </c>
      <c r="AU168" s="262" t="s">
        <v>90</v>
      </c>
      <c r="AV168" s="13" t="s">
        <v>90</v>
      </c>
      <c r="AW168" s="13" t="s">
        <v>5</v>
      </c>
      <c r="AX168" s="13" t="s">
        <v>80</v>
      </c>
      <c r="AY168" s="262" t="s">
        <v>152</v>
      </c>
    </row>
    <row r="169" spans="1:51" s="13" customFormat="1" ht="12">
      <c r="A169" s="13"/>
      <c r="B169" s="251"/>
      <c r="C169" s="252"/>
      <c r="D169" s="253" t="s">
        <v>177</v>
      </c>
      <c r="E169" s="254" t="s">
        <v>1</v>
      </c>
      <c r="F169" s="255" t="s">
        <v>397</v>
      </c>
      <c r="G169" s="252"/>
      <c r="H169" s="256">
        <v>94.5</v>
      </c>
      <c r="I169" s="257"/>
      <c r="J169" s="257"/>
      <c r="K169" s="252"/>
      <c r="L169" s="252"/>
      <c r="M169" s="258"/>
      <c r="N169" s="259"/>
      <c r="O169" s="260"/>
      <c r="P169" s="260"/>
      <c r="Q169" s="260"/>
      <c r="R169" s="260"/>
      <c r="S169" s="260"/>
      <c r="T169" s="260"/>
      <c r="U169" s="260"/>
      <c r="V169" s="260"/>
      <c r="W169" s="260"/>
      <c r="X169" s="261"/>
      <c r="Y169" s="13"/>
      <c r="Z169" s="13"/>
      <c r="AA169" s="13"/>
      <c r="AB169" s="13"/>
      <c r="AC169" s="13"/>
      <c r="AD169" s="13"/>
      <c r="AE169" s="13"/>
      <c r="AT169" s="262" t="s">
        <v>177</v>
      </c>
      <c r="AU169" s="262" t="s">
        <v>90</v>
      </c>
      <c r="AV169" s="13" t="s">
        <v>90</v>
      </c>
      <c r="AW169" s="13" t="s">
        <v>5</v>
      </c>
      <c r="AX169" s="13" t="s">
        <v>80</v>
      </c>
      <c r="AY169" s="262" t="s">
        <v>152</v>
      </c>
    </row>
    <row r="170" spans="1:51" s="14" customFormat="1" ht="12">
      <c r="A170" s="14"/>
      <c r="B170" s="263"/>
      <c r="C170" s="264"/>
      <c r="D170" s="253" t="s">
        <v>177</v>
      </c>
      <c r="E170" s="265" t="s">
        <v>1</v>
      </c>
      <c r="F170" s="266" t="s">
        <v>180</v>
      </c>
      <c r="G170" s="264"/>
      <c r="H170" s="267">
        <v>295.5</v>
      </c>
      <c r="I170" s="268"/>
      <c r="J170" s="268"/>
      <c r="K170" s="264"/>
      <c r="L170" s="264"/>
      <c r="M170" s="269"/>
      <c r="N170" s="270"/>
      <c r="O170" s="271"/>
      <c r="P170" s="271"/>
      <c r="Q170" s="271"/>
      <c r="R170" s="271"/>
      <c r="S170" s="271"/>
      <c r="T170" s="271"/>
      <c r="U170" s="271"/>
      <c r="V170" s="271"/>
      <c r="W170" s="271"/>
      <c r="X170" s="272"/>
      <c r="Y170" s="14"/>
      <c r="Z170" s="14"/>
      <c r="AA170" s="14"/>
      <c r="AB170" s="14"/>
      <c r="AC170" s="14"/>
      <c r="AD170" s="14"/>
      <c r="AE170" s="14"/>
      <c r="AT170" s="273" t="s">
        <v>177</v>
      </c>
      <c r="AU170" s="273" t="s">
        <v>90</v>
      </c>
      <c r="AV170" s="14" t="s">
        <v>159</v>
      </c>
      <c r="AW170" s="14" t="s">
        <v>5</v>
      </c>
      <c r="AX170" s="14" t="s">
        <v>88</v>
      </c>
      <c r="AY170" s="273" t="s">
        <v>152</v>
      </c>
    </row>
    <row r="171" spans="1:63" s="12" customFormat="1" ht="22.8" customHeight="1">
      <c r="A171" s="12"/>
      <c r="B171" s="215"/>
      <c r="C171" s="216"/>
      <c r="D171" s="217" t="s">
        <v>79</v>
      </c>
      <c r="E171" s="230" t="s">
        <v>187</v>
      </c>
      <c r="F171" s="230" t="s">
        <v>398</v>
      </c>
      <c r="G171" s="216"/>
      <c r="H171" s="216"/>
      <c r="I171" s="219"/>
      <c r="J171" s="219"/>
      <c r="K171" s="231">
        <f>BK171</f>
        <v>0</v>
      </c>
      <c r="L171" s="216"/>
      <c r="M171" s="221"/>
      <c r="N171" s="222"/>
      <c r="O171" s="223"/>
      <c r="P171" s="223"/>
      <c r="Q171" s="224">
        <f>SUM(Q172:Q176)</f>
        <v>0</v>
      </c>
      <c r="R171" s="224">
        <f>SUM(R172:R176)</f>
        <v>0</v>
      </c>
      <c r="S171" s="223"/>
      <c r="T171" s="225">
        <f>SUM(T172:T176)</f>
        <v>0</v>
      </c>
      <c r="U171" s="223"/>
      <c r="V171" s="225">
        <f>SUM(V172:V176)</f>
        <v>0</v>
      </c>
      <c r="W171" s="223"/>
      <c r="X171" s="226">
        <f>SUM(X172:X176)</f>
        <v>0</v>
      </c>
      <c r="Y171" s="12"/>
      <c r="Z171" s="12"/>
      <c r="AA171" s="12"/>
      <c r="AB171" s="12"/>
      <c r="AC171" s="12"/>
      <c r="AD171" s="12"/>
      <c r="AE171" s="12"/>
      <c r="AR171" s="227" t="s">
        <v>88</v>
      </c>
      <c r="AT171" s="228" t="s">
        <v>79</v>
      </c>
      <c r="AU171" s="228" t="s">
        <v>88</v>
      </c>
      <c r="AY171" s="227" t="s">
        <v>152</v>
      </c>
      <c r="BK171" s="229">
        <f>SUM(BK172:BK176)</f>
        <v>0</v>
      </c>
    </row>
    <row r="172" spans="1:65" s="2" customFormat="1" ht="37.8" customHeight="1">
      <c r="A172" s="39"/>
      <c r="B172" s="40"/>
      <c r="C172" s="232" t="s">
        <v>216</v>
      </c>
      <c r="D172" s="232" t="s">
        <v>154</v>
      </c>
      <c r="E172" s="233" t="s">
        <v>399</v>
      </c>
      <c r="F172" s="234" t="s">
        <v>400</v>
      </c>
      <c r="G172" s="235" t="s">
        <v>157</v>
      </c>
      <c r="H172" s="236">
        <v>707</v>
      </c>
      <c r="I172" s="237"/>
      <c r="J172" s="237"/>
      <c r="K172" s="238">
        <f>ROUND(P172*H172,2)</f>
        <v>0</v>
      </c>
      <c r="L172" s="234" t="s">
        <v>1</v>
      </c>
      <c r="M172" s="45"/>
      <c r="N172" s="239" t="s">
        <v>1</v>
      </c>
      <c r="O172" s="240" t="s">
        <v>43</v>
      </c>
      <c r="P172" s="241">
        <f>I172+J172</f>
        <v>0</v>
      </c>
      <c r="Q172" s="241">
        <f>ROUND(I172*H172,2)</f>
        <v>0</v>
      </c>
      <c r="R172" s="241">
        <f>ROUND(J172*H172,2)</f>
        <v>0</v>
      </c>
      <c r="S172" s="92"/>
      <c r="T172" s="242">
        <f>S172*H172</f>
        <v>0</v>
      </c>
      <c r="U172" s="242">
        <v>0</v>
      </c>
      <c r="V172" s="242">
        <f>U172*H172</f>
        <v>0</v>
      </c>
      <c r="W172" s="242">
        <v>0</v>
      </c>
      <c r="X172" s="243">
        <f>W172*H172</f>
        <v>0</v>
      </c>
      <c r="Y172" s="39"/>
      <c r="Z172" s="39"/>
      <c r="AA172" s="39"/>
      <c r="AB172" s="39"/>
      <c r="AC172" s="39"/>
      <c r="AD172" s="39"/>
      <c r="AE172" s="39"/>
      <c r="AR172" s="244" t="s">
        <v>159</v>
      </c>
      <c r="AT172" s="244" t="s">
        <v>154</v>
      </c>
      <c r="AU172" s="244" t="s">
        <v>90</v>
      </c>
      <c r="AY172" s="18" t="s">
        <v>152</v>
      </c>
      <c r="BE172" s="245">
        <f>IF(O172="základní",K172,0)</f>
        <v>0</v>
      </c>
      <c r="BF172" s="245">
        <f>IF(O172="snížená",K172,0)</f>
        <v>0</v>
      </c>
      <c r="BG172" s="245">
        <f>IF(O172="zákl. přenesená",K172,0)</f>
        <v>0</v>
      </c>
      <c r="BH172" s="245">
        <f>IF(O172="sníž. přenesená",K172,0)</f>
        <v>0</v>
      </c>
      <c r="BI172" s="245">
        <f>IF(O172="nulová",K172,0)</f>
        <v>0</v>
      </c>
      <c r="BJ172" s="18" t="s">
        <v>88</v>
      </c>
      <c r="BK172" s="245">
        <f>ROUND(P172*H172,2)</f>
        <v>0</v>
      </c>
      <c r="BL172" s="18" t="s">
        <v>159</v>
      </c>
      <c r="BM172" s="244" t="s">
        <v>401</v>
      </c>
    </row>
    <row r="173" spans="1:47" s="2" customFormat="1" ht="12">
      <c r="A173" s="39"/>
      <c r="B173" s="40"/>
      <c r="C173" s="41"/>
      <c r="D173" s="253" t="s">
        <v>344</v>
      </c>
      <c r="E173" s="41"/>
      <c r="F173" s="298" t="s">
        <v>402</v>
      </c>
      <c r="G173" s="41"/>
      <c r="H173" s="41"/>
      <c r="I173" s="248"/>
      <c r="J173" s="248"/>
      <c r="K173" s="41"/>
      <c r="L173" s="41"/>
      <c r="M173" s="45"/>
      <c r="N173" s="249"/>
      <c r="O173" s="250"/>
      <c r="P173" s="92"/>
      <c r="Q173" s="92"/>
      <c r="R173" s="92"/>
      <c r="S173" s="92"/>
      <c r="T173" s="92"/>
      <c r="U173" s="92"/>
      <c r="V173" s="92"/>
      <c r="W173" s="92"/>
      <c r="X173" s="93"/>
      <c r="Y173" s="39"/>
      <c r="Z173" s="39"/>
      <c r="AA173" s="39"/>
      <c r="AB173" s="39"/>
      <c r="AC173" s="39"/>
      <c r="AD173" s="39"/>
      <c r="AE173" s="39"/>
      <c r="AT173" s="18" t="s">
        <v>344</v>
      </c>
      <c r="AU173" s="18" t="s">
        <v>90</v>
      </c>
    </row>
    <row r="174" spans="1:51" s="13" customFormat="1" ht="12">
      <c r="A174" s="13"/>
      <c r="B174" s="251"/>
      <c r="C174" s="252"/>
      <c r="D174" s="253" t="s">
        <v>177</v>
      </c>
      <c r="E174" s="254" t="s">
        <v>1</v>
      </c>
      <c r="F174" s="255" t="s">
        <v>403</v>
      </c>
      <c r="G174" s="252"/>
      <c r="H174" s="256">
        <v>464</v>
      </c>
      <c r="I174" s="257"/>
      <c r="J174" s="257"/>
      <c r="K174" s="252"/>
      <c r="L174" s="252"/>
      <c r="M174" s="258"/>
      <c r="N174" s="259"/>
      <c r="O174" s="260"/>
      <c r="P174" s="260"/>
      <c r="Q174" s="260"/>
      <c r="R174" s="260"/>
      <c r="S174" s="260"/>
      <c r="T174" s="260"/>
      <c r="U174" s="260"/>
      <c r="V174" s="260"/>
      <c r="W174" s="260"/>
      <c r="X174" s="261"/>
      <c r="Y174" s="13"/>
      <c r="Z174" s="13"/>
      <c r="AA174" s="13"/>
      <c r="AB174" s="13"/>
      <c r="AC174" s="13"/>
      <c r="AD174" s="13"/>
      <c r="AE174" s="13"/>
      <c r="AT174" s="262" t="s">
        <v>177</v>
      </c>
      <c r="AU174" s="262" t="s">
        <v>90</v>
      </c>
      <c r="AV174" s="13" t="s">
        <v>90</v>
      </c>
      <c r="AW174" s="13" t="s">
        <v>5</v>
      </c>
      <c r="AX174" s="13" t="s">
        <v>80</v>
      </c>
      <c r="AY174" s="262" t="s">
        <v>152</v>
      </c>
    </row>
    <row r="175" spans="1:51" s="13" customFormat="1" ht="12">
      <c r="A175" s="13"/>
      <c r="B175" s="251"/>
      <c r="C175" s="252"/>
      <c r="D175" s="253" t="s">
        <v>177</v>
      </c>
      <c r="E175" s="254" t="s">
        <v>1</v>
      </c>
      <c r="F175" s="255" t="s">
        <v>404</v>
      </c>
      <c r="G175" s="252"/>
      <c r="H175" s="256">
        <v>243</v>
      </c>
      <c r="I175" s="257"/>
      <c r="J175" s="257"/>
      <c r="K175" s="252"/>
      <c r="L175" s="252"/>
      <c r="M175" s="258"/>
      <c r="N175" s="259"/>
      <c r="O175" s="260"/>
      <c r="P175" s="260"/>
      <c r="Q175" s="260"/>
      <c r="R175" s="260"/>
      <c r="S175" s="260"/>
      <c r="T175" s="260"/>
      <c r="U175" s="260"/>
      <c r="V175" s="260"/>
      <c r="W175" s="260"/>
      <c r="X175" s="261"/>
      <c r="Y175" s="13"/>
      <c r="Z175" s="13"/>
      <c r="AA175" s="13"/>
      <c r="AB175" s="13"/>
      <c r="AC175" s="13"/>
      <c r="AD175" s="13"/>
      <c r="AE175" s="13"/>
      <c r="AT175" s="262" t="s">
        <v>177</v>
      </c>
      <c r="AU175" s="262" t="s">
        <v>90</v>
      </c>
      <c r="AV175" s="13" t="s">
        <v>90</v>
      </c>
      <c r="AW175" s="13" t="s">
        <v>5</v>
      </c>
      <c r="AX175" s="13" t="s">
        <v>80</v>
      </c>
      <c r="AY175" s="262" t="s">
        <v>152</v>
      </c>
    </row>
    <row r="176" spans="1:51" s="14" customFormat="1" ht="12">
      <c r="A176" s="14"/>
      <c r="B176" s="263"/>
      <c r="C176" s="264"/>
      <c r="D176" s="253" t="s">
        <v>177</v>
      </c>
      <c r="E176" s="265" t="s">
        <v>1</v>
      </c>
      <c r="F176" s="266" t="s">
        <v>180</v>
      </c>
      <c r="G176" s="264"/>
      <c r="H176" s="267">
        <v>707</v>
      </c>
      <c r="I176" s="268"/>
      <c r="J176" s="268"/>
      <c r="K176" s="264"/>
      <c r="L176" s="264"/>
      <c r="M176" s="269"/>
      <c r="N176" s="270"/>
      <c r="O176" s="271"/>
      <c r="P176" s="271"/>
      <c r="Q176" s="271"/>
      <c r="R176" s="271"/>
      <c r="S176" s="271"/>
      <c r="T176" s="271"/>
      <c r="U176" s="271"/>
      <c r="V176" s="271"/>
      <c r="W176" s="271"/>
      <c r="X176" s="272"/>
      <c r="Y176" s="14"/>
      <c r="Z176" s="14"/>
      <c r="AA176" s="14"/>
      <c r="AB176" s="14"/>
      <c r="AC176" s="14"/>
      <c r="AD176" s="14"/>
      <c r="AE176" s="14"/>
      <c r="AT176" s="273" t="s">
        <v>177</v>
      </c>
      <c r="AU176" s="273" t="s">
        <v>90</v>
      </c>
      <c r="AV176" s="14" t="s">
        <v>159</v>
      </c>
      <c r="AW176" s="14" t="s">
        <v>5</v>
      </c>
      <c r="AX176" s="14" t="s">
        <v>88</v>
      </c>
      <c r="AY176" s="273" t="s">
        <v>152</v>
      </c>
    </row>
    <row r="177" spans="1:63" s="12" customFormat="1" ht="22.8" customHeight="1">
      <c r="A177" s="12"/>
      <c r="B177" s="215"/>
      <c r="C177" s="216"/>
      <c r="D177" s="217" t="s">
        <v>79</v>
      </c>
      <c r="E177" s="230" t="s">
        <v>209</v>
      </c>
      <c r="F177" s="230" t="s">
        <v>210</v>
      </c>
      <c r="G177" s="216"/>
      <c r="H177" s="216"/>
      <c r="I177" s="219"/>
      <c r="J177" s="219"/>
      <c r="K177" s="231">
        <f>BK177</f>
        <v>0</v>
      </c>
      <c r="L177" s="216"/>
      <c r="M177" s="221"/>
      <c r="N177" s="222"/>
      <c r="O177" s="223"/>
      <c r="P177" s="223"/>
      <c r="Q177" s="224">
        <f>SUM(Q178:Q184)</f>
        <v>0</v>
      </c>
      <c r="R177" s="224">
        <f>SUM(R178:R184)</f>
        <v>0</v>
      </c>
      <c r="S177" s="223"/>
      <c r="T177" s="225">
        <f>SUM(T178:T184)</f>
        <v>0</v>
      </c>
      <c r="U177" s="223"/>
      <c r="V177" s="225">
        <f>SUM(V178:V184)</f>
        <v>0</v>
      </c>
      <c r="W177" s="223"/>
      <c r="X177" s="226">
        <f>SUM(X178:X184)</f>
        <v>0</v>
      </c>
      <c r="Y177" s="12"/>
      <c r="Z177" s="12"/>
      <c r="AA177" s="12"/>
      <c r="AB177" s="12"/>
      <c r="AC177" s="12"/>
      <c r="AD177" s="12"/>
      <c r="AE177" s="12"/>
      <c r="AR177" s="227" t="s">
        <v>88</v>
      </c>
      <c r="AT177" s="228" t="s">
        <v>79</v>
      </c>
      <c r="AU177" s="228" t="s">
        <v>88</v>
      </c>
      <c r="AY177" s="227" t="s">
        <v>152</v>
      </c>
      <c r="BK177" s="229">
        <f>SUM(BK178:BK184)</f>
        <v>0</v>
      </c>
    </row>
    <row r="178" spans="1:65" s="2" customFormat="1" ht="37.8" customHeight="1">
      <c r="A178" s="39"/>
      <c r="B178" s="40"/>
      <c r="C178" s="232" t="s">
        <v>222</v>
      </c>
      <c r="D178" s="232" t="s">
        <v>154</v>
      </c>
      <c r="E178" s="233" t="s">
        <v>340</v>
      </c>
      <c r="F178" s="234" t="s">
        <v>341</v>
      </c>
      <c r="G178" s="235" t="s">
        <v>213</v>
      </c>
      <c r="H178" s="236">
        <v>360.57</v>
      </c>
      <c r="I178" s="237"/>
      <c r="J178" s="237"/>
      <c r="K178" s="238">
        <f>ROUND(P178*H178,2)</f>
        <v>0</v>
      </c>
      <c r="L178" s="234" t="s">
        <v>158</v>
      </c>
      <c r="M178" s="45"/>
      <c r="N178" s="239" t="s">
        <v>1</v>
      </c>
      <c r="O178" s="240" t="s">
        <v>43</v>
      </c>
      <c r="P178" s="241">
        <f>I178+J178</f>
        <v>0</v>
      </c>
      <c r="Q178" s="241">
        <f>ROUND(I178*H178,2)</f>
        <v>0</v>
      </c>
      <c r="R178" s="241">
        <f>ROUND(J178*H178,2)</f>
        <v>0</v>
      </c>
      <c r="S178" s="92"/>
      <c r="T178" s="242">
        <f>S178*H178</f>
        <v>0</v>
      </c>
      <c r="U178" s="242">
        <v>0</v>
      </c>
      <c r="V178" s="242">
        <f>U178*H178</f>
        <v>0</v>
      </c>
      <c r="W178" s="242">
        <v>0</v>
      </c>
      <c r="X178" s="243">
        <f>W178*H178</f>
        <v>0</v>
      </c>
      <c r="Y178" s="39"/>
      <c r="Z178" s="39"/>
      <c r="AA178" s="39"/>
      <c r="AB178" s="39"/>
      <c r="AC178" s="39"/>
      <c r="AD178" s="39"/>
      <c r="AE178" s="39"/>
      <c r="AR178" s="244" t="s">
        <v>159</v>
      </c>
      <c r="AT178" s="244" t="s">
        <v>154</v>
      </c>
      <c r="AU178" s="244" t="s">
        <v>90</v>
      </c>
      <c r="AY178" s="18" t="s">
        <v>152</v>
      </c>
      <c r="BE178" s="245">
        <f>IF(O178="základní",K178,0)</f>
        <v>0</v>
      </c>
      <c r="BF178" s="245">
        <f>IF(O178="snížená",K178,0)</f>
        <v>0</v>
      </c>
      <c r="BG178" s="245">
        <f>IF(O178="zákl. přenesená",K178,0)</f>
        <v>0</v>
      </c>
      <c r="BH178" s="245">
        <f>IF(O178="sníž. přenesená",K178,0)</f>
        <v>0</v>
      </c>
      <c r="BI178" s="245">
        <f>IF(O178="nulová",K178,0)</f>
        <v>0</v>
      </c>
      <c r="BJ178" s="18" t="s">
        <v>88</v>
      </c>
      <c r="BK178" s="245">
        <f>ROUND(P178*H178,2)</f>
        <v>0</v>
      </c>
      <c r="BL178" s="18" t="s">
        <v>159</v>
      </c>
      <c r="BM178" s="244" t="s">
        <v>405</v>
      </c>
    </row>
    <row r="179" spans="1:47" s="2" customFormat="1" ht="12">
      <c r="A179" s="39"/>
      <c r="B179" s="40"/>
      <c r="C179" s="41"/>
      <c r="D179" s="246" t="s">
        <v>161</v>
      </c>
      <c r="E179" s="41"/>
      <c r="F179" s="247" t="s">
        <v>343</v>
      </c>
      <c r="G179" s="41"/>
      <c r="H179" s="41"/>
      <c r="I179" s="248"/>
      <c r="J179" s="248"/>
      <c r="K179" s="41"/>
      <c r="L179" s="41"/>
      <c r="M179" s="45"/>
      <c r="N179" s="249"/>
      <c r="O179" s="250"/>
      <c r="P179" s="92"/>
      <c r="Q179" s="92"/>
      <c r="R179" s="92"/>
      <c r="S179" s="92"/>
      <c r="T179" s="92"/>
      <c r="U179" s="92"/>
      <c r="V179" s="92"/>
      <c r="W179" s="92"/>
      <c r="X179" s="93"/>
      <c r="Y179" s="39"/>
      <c r="Z179" s="39"/>
      <c r="AA179" s="39"/>
      <c r="AB179" s="39"/>
      <c r="AC179" s="39"/>
      <c r="AD179" s="39"/>
      <c r="AE179" s="39"/>
      <c r="AT179" s="18" t="s">
        <v>161</v>
      </c>
      <c r="AU179" s="18" t="s">
        <v>90</v>
      </c>
    </row>
    <row r="180" spans="1:47" s="2" customFormat="1" ht="12">
      <c r="A180" s="39"/>
      <c r="B180" s="40"/>
      <c r="C180" s="41"/>
      <c r="D180" s="253" t="s">
        <v>344</v>
      </c>
      <c r="E180" s="41"/>
      <c r="F180" s="298" t="s">
        <v>345</v>
      </c>
      <c r="G180" s="41"/>
      <c r="H180" s="41"/>
      <c r="I180" s="248"/>
      <c r="J180" s="248"/>
      <c r="K180" s="41"/>
      <c r="L180" s="41"/>
      <c r="M180" s="45"/>
      <c r="N180" s="249"/>
      <c r="O180" s="250"/>
      <c r="P180" s="92"/>
      <c r="Q180" s="92"/>
      <c r="R180" s="92"/>
      <c r="S180" s="92"/>
      <c r="T180" s="92"/>
      <c r="U180" s="92"/>
      <c r="V180" s="92"/>
      <c r="W180" s="92"/>
      <c r="X180" s="93"/>
      <c r="Y180" s="39"/>
      <c r="Z180" s="39"/>
      <c r="AA180" s="39"/>
      <c r="AB180" s="39"/>
      <c r="AC180" s="39"/>
      <c r="AD180" s="39"/>
      <c r="AE180" s="39"/>
      <c r="AT180" s="18" t="s">
        <v>344</v>
      </c>
      <c r="AU180" s="18" t="s">
        <v>90</v>
      </c>
    </row>
    <row r="181" spans="1:65" s="2" customFormat="1" ht="37.8" customHeight="1">
      <c r="A181" s="39"/>
      <c r="B181" s="40"/>
      <c r="C181" s="232" t="s">
        <v>227</v>
      </c>
      <c r="D181" s="232" t="s">
        <v>154</v>
      </c>
      <c r="E181" s="233" t="s">
        <v>347</v>
      </c>
      <c r="F181" s="234" t="s">
        <v>348</v>
      </c>
      <c r="G181" s="235" t="s">
        <v>213</v>
      </c>
      <c r="H181" s="236">
        <v>5047.98</v>
      </c>
      <c r="I181" s="237"/>
      <c r="J181" s="237"/>
      <c r="K181" s="238">
        <f>ROUND(P181*H181,2)</f>
        <v>0</v>
      </c>
      <c r="L181" s="234" t="s">
        <v>158</v>
      </c>
      <c r="M181" s="45"/>
      <c r="N181" s="239" t="s">
        <v>1</v>
      </c>
      <c r="O181" s="240" t="s">
        <v>43</v>
      </c>
      <c r="P181" s="241">
        <f>I181+J181</f>
        <v>0</v>
      </c>
      <c r="Q181" s="241">
        <f>ROUND(I181*H181,2)</f>
        <v>0</v>
      </c>
      <c r="R181" s="241">
        <f>ROUND(J181*H181,2)</f>
        <v>0</v>
      </c>
      <c r="S181" s="92"/>
      <c r="T181" s="242">
        <f>S181*H181</f>
        <v>0</v>
      </c>
      <c r="U181" s="242">
        <v>0</v>
      </c>
      <c r="V181" s="242">
        <f>U181*H181</f>
        <v>0</v>
      </c>
      <c r="W181" s="242">
        <v>0</v>
      </c>
      <c r="X181" s="243">
        <f>W181*H181</f>
        <v>0</v>
      </c>
      <c r="Y181" s="39"/>
      <c r="Z181" s="39"/>
      <c r="AA181" s="39"/>
      <c r="AB181" s="39"/>
      <c r="AC181" s="39"/>
      <c r="AD181" s="39"/>
      <c r="AE181" s="39"/>
      <c r="AR181" s="244" t="s">
        <v>159</v>
      </c>
      <c r="AT181" s="244" t="s">
        <v>154</v>
      </c>
      <c r="AU181" s="244" t="s">
        <v>90</v>
      </c>
      <c r="AY181" s="18" t="s">
        <v>152</v>
      </c>
      <c r="BE181" s="245">
        <f>IF(O181="základní",K181,0)</f>
        <v>0</v>
      </c>
      <c r="BF181" s="245">
        <f>IF(O181="snížená",K181,0)</f>
        <v>0</v>
      </c>
      <c r="BG181" s="245">
        <f>IF(O181="zákl. přenesená",K181,0)</f>
        <v>0</v>
      </c>
      <c r="BH181" s="245">
        <f>IF(O181="sníž. přenesená",K181,0)</f>
        <v>0</v>
      </c>
      <c r="BI181" s="245">
        <f>IF(O181="nulová",K181,0)</f>
        <v>0</v>
      </c>
      <c r="BJ181" s="18" t="s">
        <v>88</v>
      </c>
      <c r="BK181" s="245">
        <f>ROUND(P181*H181,2)</f>
        <v>0</v>
      </c>
      <c r="BL181" s="18" t="s">
        <v>159</v>
      </c>
      <c r="BM181" s="244" t="s">
        <v>406</v>
      </c>
    </row>
    <row r="182" spans="1:47" s="2" customFormat="1" ht="12">
      <c r="A182" s="39"/>
      <c r="B182" s="40"/>
      <c r="C182" s="41"/>
      <c r="D182" s="246" t="s">
        <v>161</v>
      </c>
      <c r="E182" s="41"/>
      <c r="F182" s="247" t="s">
        <v>350</v>
      </c>
      <c r="G182" s="41"/>
      <c r="H182" s="41"/>
      <c r="I182" s="248"/>
      <c r="J182" s="248"/>
      <c r="K182" s="41"/>
      <c r="L182" s="41"/>
      <c r="M182" s="45"/>
      <c r="N182" s="249"/>
      <c r="O182" s="250"/>
      <c r="P182" s="92"/>
      <c r="Q182" s="92"/>
      <c r="R182" s="92"/>
      <c r="S182" s="92"/>
      <c r="T182" s="92"/>
      <c r="U182" s="92"/>
      <c r="V182" s="92"/>
      <c r="W182" s="92"/>
      <c r="X182" s="93"/>
      <c r="Y182" s="39"/>
      <c r="Z182" s="39"/>
      <c r="AA182" s="39"/>
      <c r="AB182" s="39"/>
      <c r="AC182" s="39"/>
      <c r="AD182" s="39"/>
      <c r="AE182" s="39"/>
      <c r="AT182" s="18" t="s">
        <v>161</v>
      </c>
      <c r="AU182" s="18" t="s">
        <v>90</v>
      </c>
    </row>
    <row r="183" spans="1:47" s="2" customFormat="1" ht="12">
      <c r="A183" s="39"/>
      <c r="B183" s="40"/>
      <c r="C183" s="41"/>
      <c r="D183" s="253" t="s">
        <v>344</v>
      </c>
      <c r="E183" s="41"/>
      <c r="F183" s="298" t="s">
        <v>351</v>
      </c>
      <c r="G183" s="41"/>
      <c r="H183" s="41"/>
      <c r="I183" s="248"/>
      <c r="J183" s="248"/>
      <c r="K183" s="41"/>
      <c r="L183" s="41"/>
      <c r="M183" s="45"/>
      <c r="N183" s="249"/>
      <c r="O183" s="250"/>
      <c r="P183" s="92"/>
      <c r="Q183" s="92"/>
      <c r="R183" s="92"/>
      <c r="S183" s="92"/>
      <c r="T183" s="92"/>
      <c r="U183" s="92"/>
      <c r="V183" s="92"/>
      <c r="W183" s="92"/>
      <c r="X183" s="93"/>
      <c r="Y183" s="39"/>
      <c r="Z183" s="39"/>
      <c r="AA183" s="39"/>
      <c r="AB183" s="39"/>
      <c r="AC183" s="39"/>
      <c r="AD183" s="39"/>
      <c r="AE183" s="39"/>
      <c r="AT183" s="18" t="s">
        <v>344</v>
      </c>
      <c r="AU183" s="18" t="s">
        <v>90</v>
      </c>
    </row>
    <row r="184" spans="1:51" s="13" customFormat="1" ht="12">
      <c r="A184" s="13"/>
      <c r="B184" s="251"/>
      <c r="C184" s="252"/>
      <c r="D184" s="253" t="s">
        <v>177</v>
      </c>
      <c r="E184" s="252"/>
      <c r="F184" s="255" t="s">
        <v>407</v>
      </c>
      <c r="G184" s="252"/>
      <c r="H184" s="256">
        <v>5047.98</v>
      </c>
      <c r="I184" s="257"/>
      <c r="J184" s="257"/>
      <c r="K184" s="252"/>
      <c r="L184" s="252"/>
      <c r="M184" s="258"/>
      <c r="N184" s="299"/>
      <c r="O184" s="300"/>
      <c r="P184" s="300"/>
      <c r="Q184" s="300"/>
      <c r="R184" s="300"/>
      <c r="S184" s="300"/>
      <c r="T184" s="300"/>
      <c r="U184" s="300"/>
      <c r="V184" s="300"/>
      <c r="W184" s="300"/>
      <c r="X184" s="301"/>
      <c r="Y184" s="13"/>
      <c r="Z184" s="13"/>
      <c r="AA184" s="13"/>
      <c r="AB184" s="13"/>
      <c r="AC184" s="13"/>
      <c r="AD184" s="13"/>
      <c r="AE184" s="13"/>
      <c r="AT184" s="262" t="s">
        <v>177</v>
      </c>
      <c r="AU184" s="262" t="s">
        <v>90</v>
      </c>
      <c r="AV184" s="13" t="s">
        <v>90</v>
      </c>
      <c r="AW184" s="13" t="s">
        <v>4</v>
      </c>
      <c r="AX184" s="13" t="s">
        <v>88</v>
      </c>
      <c r="AY184" s="262" t="s">
        <v>152</v>
      </c>
    </row>
    <row r="185" spans="1:31" s="2" customFormat="1" ht="6.95" customHeight="1">
      <c r="A185" s="39"/>
      <c r="B185" s="6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45"/>
      <c r="N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password="CC35" sheet="1" objects="1" scenarios="1" formatColumns="0" formatRows="0" autoFilter="0"/>
  <autoFilter ref="C123:L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M2:Z2"/>
  </mergeCells>
  <hyperlinks>
    <hyperlink ref="F130" r:id="rId1" display="https://podminky.urs.cz/item/CS_URS_2023_01/121151103"/>
    <hyperlink ref="F135" r:id="rId2" display="https://podminky.urs.cz/item/CS_URS_2023_01/122151505"/>
    <hyperlink ref="F141" r:id="rId3" display="https://podminky.urs.cz/item/CS_URS_2023_01/162251102"/>
    <hyperlink ref="F147" r:id="rId4" display="https://podminky.urs.cz/item/CS_URS_2023_01/162351103"/>
    <hyperlink ref="F153" r:id="rId5" display="https://podminky.urs.cz/item/CS_URS_2023_01/167151111"/>
    <hyperlink ref="F158" r:id="rId6" display="https://podminky.urs.cz/item/CS_URS_2023_01/171151111"/>
    <hyperlink ref="F161" r:id="rId7" display="https://podminky.urs.cz/item/CS_URS_2023_01/181006113"/>
    <hyperlink ref="F167" r:id="rId8" display="https://podminky.urs.cz/item/CS_URS_2023_01/181351103"/>
    <hyperlink ref="F179" r:id="rId9" display="https://podminky.urs.cz/item/CS_URS_2023_01/997221551"/>
    <hyperlink ref="F182" r:id="rId10" display="https://podminky.urs.cz/item/CS_URS_2023_01/99722155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106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1"/>
      <c r="AT3" s="18" t="s">
        <v>90</v>
      </c>
    </row>
    <row r="4" spans="2:46" s="1" customFormat="1" ht="24.95" customHeight="1">
      <c r="B4" s="21"/>
      <c r="D4" s="152" t="s">
        <v>111</v>
      </c>
      <c r="M4" s="21"/>
      <c r="N4" s="15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54" t="s">
        <v>17</v>
      </c>
      <c r="M6" s="21"/>
    </row>
    <row r="7" spans="2:13" s="1" customFormat="1" ht="16.5" customHeight="1">
      <c r="B7" s="21"/>
      <c r="E7" s="155" t="str">
        <f>'Rekapitulace stavby'!K6</f>
        <v>PDPS - Zahradně architektonické řešení zahrady Domova Pramen</v>
      </c>
      <c r="F7" s="154"/>
      <c r="G7" s="154"/>
      <c r="H7" s="154"/>
      <c r="M7" s="21"/>
    </row>
    <row r="8" spans="2:13" s="1" customFormat="1" ht="12" customHeight="1">
      <c r="B8" s="21"/>
      <c r="D8" s="154" t="s">
        <v>112</v>
      </c>
      <c r="M8" s="21"/>
    </row>
    <row r="9" spans="1:31" s="2" customFormat="1" ht="16.5" customHeight="1">
      <c r="A9" s="39"/>
      <c r="B9" s="45"/>
      <c r="C9" s="39"/>
      <c r="D9" s="39"/>
      <c r="E9" s="155" t="s">
        <v>408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4" t="s">
        <v>269</v>
      </c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6" t="s">
        <v>409</v>
      </c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4" t="s">
        <v>19</v>
      </c>
      <c r="E13" s="39"/>
      <c r="F13" s="145" t="s">
        <v>1</v>
      </c>
      <c r="G13" s="39"/>
      <c r="H13" s="39"/>
      <c r="I13" s="154" t="s">
        <v>20</v>
      </c>
      <c r="J13" s="145" t="s">
        <v>1</v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21</v>
      </c>
      <c r="E14" s="39"/>
      <c r="F14" s="145" t="s">
        <v>410</v>
      </c>
      <c r="G14" s="39"/>
      <c r="H14" s="39"/>
      <c r="I14" s="154" t="s">
        <v>23</v>
      </c>
      <c r="J14" s="157" t="str">
        <f>'Rekapitulace stavby'!AN8</f>
        <v>24. 7. 2023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4" t="s">
        <v>25</v>
      </c>
      <c r="E16" s="39"/>
      <c r="F16" s="39"/>
      <c r="G16" s="39"/>
      <c r="H16" s="39"/>
      <c r="I16" s="154" t="s">
        <v>26</v>
      </c>
      <c r="J16" s="145" t="s">
        <v>1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5" t="s">
        <v>411</v>
      </c>
      <c r="F17" s="39"/>
      <c r="G17" s="39"/>
      <c r="H17" s="39"/>
      <c r="I17" s="154" t="s">
        <v>29</v>
      </c>
      <c r="J17" s="145" t="s">
        <v>1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4" t="s">
        <v>30</v>
      </c>
      <c r="E19" s="39"/>
      <c r="F19" s="39"/>
      <c r="G19" s="39"/>
      <c r="H19" s="39"/>
      <c r="I19" s="154" t="s">
        <v>26</v>
      </c>
      <c r="J19" s="34" t="str">
        <f>'Rekapitulace stavby'!AN13</f>
        <v>Vyplň údaj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5"/>
      <c r="G20" s="145"/>
      <c r="H20" s="145"/>
      <c r="I20" s="154" t="s">
        <v>29</v>
      </c>
      <c r="J20" s="34" t="str">
        <f>'Rekapitulace stavby'!AN14</f>
        <v>Vyplň údaj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4" t="s">
        <v>32</v>
      </c>
      <c r="E22" s="39"/>
      <c r="F22" s="39"/>
      <c r="G22" s="39"/>
      <c r="H22" s="39"/>
      <c r="I22" s="154" t="s">
        <v>26</v>
      </c>
      <c r="J22" s="145" t="s">
        <v>1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5" t="s">
        <v>412</v>
      </c>
      <c r="F23" s="39"/>
      <c r="G23" s="39"/>
      <c r="H23" s="39"/>
      <c r="I23" s="154" t="s">
        <v>29</v>
      </c>
      <c r="J23" s="145" t="s">
        <v>1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4" t="s">
        <v>35</v>
      </c>
      <c r="E25" s="39"/>
      <c r="F25" s="39"/>
      <c r="G25" s="39"/>
      <c r="H25" s="39"/>
      <c r="I25" s="154" t="s">
        <v>26</v>
      </c>
      <c r="J25" s="145" t="s">
        <v>413</v>
      </c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5" t="s">
        <v>414</v>
      </c>
      <c r="F26" s="39"/>
      <c r="G26" s="39"/>
      <c r="H26" s="39"/>
      <c r="I26" s="154" t="s">
        <v>29</v>
      </c>
      <c r="J26" s="145" t="s">
        <v>1</v>
      </c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4" t="s">
        <v>37</v>
      </c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58"/>
      <c r="J29" s="158"/>
      <c r="K29" s="158"/>
      <c r="L29" s="158"/>
      <c r="M29" s="161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62"/>
      <c r="E31" s="162"/>
      <c r="F31" s="162"/>
      <c r="G31" s="162"/>
      <c r="H31" s="162"/>
      <c r="I31" s="162"/>
      <c r="J31" s="162"/>
      <c r="K31" s="162"/>
      <c r="L31" s="162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2">
      <c r="A32" s="39"/>
      <c r="B32" s="45"/>
      <c r="C32" s="39"/>
      <c r="D32" s="39"/>
      <c r="E32" s="154" t="s">
        <v>114</v>
      </c>
      <c r="F32" s="39"/>
      <c r="G32" s="39"/>
      <c r="H32" s="39"/>
      <c r="I32" s="39"/>
      <c r="J32" s="39"/>
      <c r="K32" s="163">
        <f>I98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2">
      <c r="A33" s="39"/>
      <c r="B33" s="45"/>
      <c r="C33" s="39"/>
      <c r="D33" s="39"/>
      <c r="E33" s="154" t="s">
        <v>115</v>
      </c>
      <c r="F33" s="39"/>
      <c r="G33" s="39"/>
      <c r="H33" s="39"/>
      <c r="I33" s="39"/>
      <c r="J33" s="39"/>
      <c r="K33" s="163">
        <f>J98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25.4" customHeight="1">
      <c r="A34" s="39"/>
      <c r="B34" s="45"/>
      <c r="C34" s="39"/>
      <c r="D34" s="164" t="s">
        <v>38</v>
      </c>
      <c r="E34" s="39"/>
      <c r="F34" s="39"/>
      <c r="G34" s="39"/>
      <c r="H34" s="39"/>
      <c r="I34" s="39"/>
      <c r="J34" s="39"/>
      <c r="K34" s="165">
        <f>ROUND(K125,2)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6.95" customHeight="1">
      <c r="A35" s="39"/>
      <c r="B35" s="45"/>
      <c r="C35" s="39"/>
      <c r="D35" s="162"/>
      <c r="E35" s="162"/>
      <c r="F35" s="162"/>
      <c r="G35" s="162"/>
      <c r="H35" s="162"/>
      <c r="I35" s="162"/>
      <c r="J35" s="162"/>
      <c r="K35" s="162"/>
      <c r="L35" s="162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39"/>
      <c r="F36" s="166" t="s">
        <v>40</v>
      </c>
      <c r="G36" s="39"/>
      <c r="H36" s="39"/>
      <c r="I36" s="166" t="s">
        <v>39</v>
      </c>
      <c r="J36" s="39"/>
      <c r="K36" s="166" t="s">
        <v>41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>
      <c r="A37" s="39"/>
      <c r="B37" s="45"/>
      <c r="C37" s="39"/>
      <c r="D37" s="167" t="s">
        <v>42</v>
      </c>
      <c r="E37" s="154" t="s">
        <v>43</v>
      </c>
      <c r="F37" s="163">
        <f>ROUND((SUM(BE125:BE184)),2)</f>
        <v>0</v>
      </c>
      <c r="G37" s="39"/>
      <c r="H37" s="39"/>
      <c r="I37" s="168">
        <v>0.21</v>
      </c>
      <c r="J37" s="39"/>
      <c r="K37" s="163">
        <f>ROUND(((SUM(BE125:BE184))*I37),2)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154" t="s">
        <v>44</v>
      </c>
      <c r="F38" s="163">
        <f>ROUND((SUM(BF125:BF184)),2)</f>
        <v>0</v>
      </c>
      <c r="G38" s="39"/>
      <c r="H38" s="39"/>
      <c r="I38" s="168">
        <v>0.15</v>
      </c>
      <c r="J38" s="39"/>
      <c r="K38" s="163">
        <f>ROUND(((SUM(BF125:BF184))*I38),2)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45</v>
      </c>
      <c r="F39" s="163">
        <f>ROUND((SUM(BG125:BG184)),2)</f>
        <v>0</v>
      </c>
      <c r="G39" s="39"/>
      <c r="H39" s="39"/>
      <c r="I39" s="168">
        <v>0.21</v>
      </c>
      <c r="J39" s="39"/>
      <c r="K39" s="163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 hidden="1">
      <c r="A40" s="39"/>
      <c r="B40" s="45"/>
      <c r="C40" s="39"/>
      <c r="D40" s="39"/>
      <c r="E40" s="154" t="s">
        <v>46</v>
      </c>
      <c r="F40" s="163">
        <f>ROUND((SUM(BH125:BH184)),2)</f>
        <v>0</v>
      </c>
      <c r="G40" s="39"/>
      <c r="H40" s="39"/>
      <c r="I40" s="168">
        <v>0.15</v>
      </c>
      <c r="J40" s="39"/>
      <c r="K40" s="163">
        <f>0</f>
        <v>0</v>
      </c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14.4" customHeight="1" hidden="1">
      <c r="A41" s="39"/>
      <c r="B41" s="45"/>
      <c r="C41" s="39"/>
      <c r="D41" s="39"/>
      <c r="E41" s="154" t="s">
        <v>47</v>
      </c>
      <c r="F41" s="163">
        <f>ROUND((SUM(BI125:BI184)),2)</f>
        <v>0</v>
      </c>
      <c r="G41" s="39"/>
      <c r="H41" s="39"/>
      <c r="I41" s="168">
        <v>0</v>
      </c>
      <c r="J41" s="39"/>
      <c r="K41" s="163">
        <f>0</f>
        <v>0</v>
      </c>
      <c r="L41" s="39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6.95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5.4" customHeight="1">
      <c r="A43" s="39"/>
      <c r="B43" s="45"/>
      <c r="C43" s="169"/>
      <c r="D43" s="170" t="s">
        <v>48</v>
      </c>
      <c r="E43" s="171"/>
      <c r="F43" s="171"/>
      <c r="G43" s="172" t="s">
        <v>49</v>
      </c>
      <c r="H43" s="173" t="s">
        <v>50</v>
      </c>
      <c r="I43" s="171"/>
      <c r="J43" s="171"/>
      <c r="K43" s="174">
        <f>SUM(K34:K41)</f>
        <v>0</v>
      </c>
      <c r="L43" s="175"/>
      <c r="M43" s="64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14.4" customHeight="1">
      <c r="A44" s="39"/>
      <c r="B44" s="45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6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76" t="s">
        <v>51</v>
      </c>
      <c r="E50" s="177"/>
      <c r="F50" s="177"/>
      <c r="G50" s="176" t="s">
        <v>52</v>
      </c>
      <c r="H50" s="177"/>
      <c r="I50" s="177"/>
      <c r="J50" s="177"/>
      <c r="K50" s="177"/>
      <c r="L50" s="177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78" t="s">
        <v>53</v>
      </c>
      <c r="E61" s="179"/>
      <c r="F61" s="180" t="s">
        <v>54</v>
      </c>
      <c r="G61" s="178" t="s">
        <v>53</v>
      </c>
      <c r="H61" s="179"/>
      <c r="I61" s="179"/>
      <c r="J61" s="181" t="s">
        <v>54</v>
      </c>
      <c r="K61" s="179"/>
      <c r="L61" s="179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76" t="s">
        <v>55</v>
      </c>
      <c r="E65" s="182"/>
      <c r="F65" s="182"/>
      <c r="G65" s="176" t="s">
        <v>56</v>
      </c>
      <c r="H65" s="182"/>
      <c r="I65" s="182"/>
      <c r="J65" s="182"/>
      <c r="K65" s="182"/>
      <c r="L65" s="182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78" t="s">
        <v>53</v>
      </c>
      <c r="E76" s="179"/>
      <c r="F76" s="180" t="s">
        <v>54</v>
      </c>
      <c r="G76" s="178" t="s">
        <v>53</v>
      </c>
      <c r="H76" s="179"/>
      <c r="I76" s="179"/>
      <c r="J76" s="181" t="s">
        <v>54</v>
      </c>
      <c r="K76" s="179"/>
      <c r="L76" s="179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7" t="str">
        <f>E7</f>
        <v>PDPS - Zahradně architektonické řešení zahrady Domova Pramen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3" s="1" customFormat="1" ht="12" customHeight="1">
      <c r="B86" s="22"/>
      <c r="C86" s="33" t="s">
        <v>112</v>
      </c>
      <c r="D86" s="23"/>
      <c r="E86" s="23"/>
      <c r="F86" s="23"/>
      <c r="G86" s="23"/>
      <c r="H86" s="23"/>
      <c r="I86" s="23"/>
      <c r="J86" s="23"/>
      <c r="K86" s="23"/>
      <c r="L86" s="23"/>
      <c r="M86" s="21"/>
    </row>
    <row r="87" spans="1:31" s="2" customFormat="1" ht="16.5" customHeight="1">
      <c r="A87" s="39"/>
      <c r="B87" s="40"/>
      <c r="C87" s="41"/>
      <c r="D87" s="41"/>
      <c r="E87" s="187" t="s">
        <v>408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269</v>
      </c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201.a - Spodní část stavby</v>
      </c>
      <c r="F89" s="41"/>
      <c r="G89" s="41"/>
      <c r="H89" s="41"/>
      <c r="I89" s="41"/>
      <c r="J89" s="41"/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Mnichov</v>
      </c>
      <c r="G91" s="41"/>
      <c r="H91" s="41"/>
      <c r="I91" s="33" t="s">
        <v>23</v>
      </c>
      <c r="J91" s="80" t="str">
        <f>IF(J14="","",J14)</f>
        <v>24. 7. 2023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25</v>
      </c>
      <c r="D93" s="41"/>
      <c r="E93" s="41"/>
      <c r="F93" s="28" t="str">
        <f>E17</f>
        <v xml:space="preserve">Domov pro osoby se zdravotním postižením "PRAMEN" </v>
      </c>
      <c r="G93" s="41"/>
      <c r="H93" s="41"/>
      <c r="I93" s="33" t="s">
        <v>32</v>
      </c>
      <c r="J93" s="37" t="str">
        <f>E23</f>
        <v>UNIART - projektová kancelář</v>
      </c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30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>Jitka Heřmanová</v>
      </c>
      <c r="K94" s="41"/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8" t="s">
        <v>117</v>
      </c>
      <c r="D96" s="189"/>
      <c r="E96" s="189"/>
      <c r="F96" s="189"/>
      <c r="G96" s="189"/>
      <c r="H96" s="189"/>
      <c r="I96" s="190" t="s">
        <v>118</v>
      </c>
      <c r="J96" s="190" t="s">
        <v>119</v>
      </c>
      <c r="K96" s="190" t="s">
        <v>120</v>
      </c>
      <c r="L96" s="189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91" t="s">
        <v>121</v>
      </c>
      <c r="D98" s="41"/>
      <c r="E98" s="41"/>
      <c r="F98" s="41"/>
      <c r="G98" s="41"/>
      <c r="H98" s="41"/>
      <c r="I98" s="111">
        <f>Q125</f>
        <v>0</v>
      </c>
      <c r="J98" s="111">
        <f>R125</f>
        <v>0</v>
      </c>
      <c r="K98" s="111">
        <f>K125</f>
        <v>0</v>
      </c>
      <c r="L98" s="41"/>
      <c r="M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122</v>
      </c>
    </row>
    <row r="99" spans="1:31" s="9" customFormat="1" ht="24.95" customHeight="1">
      <c r="A99" s="9"/>
      <c r="B99" s="192"/>
      <c r="C99" s="193"/>
      <c r="D99" s="194" t="s">
        <v>123</v>
      </c>
      <c r="E99" s="195"/>
      <c r="F99" s="195"/>
      <c r="G99" s="195"/>
      <c r="H99" s="195"/>
      <c r="I99" s="196">
        <f>Q126</f>
        <v>0</v>
      </c>
      <c r="J99" s="196">
        <f>R126</f>
        <v>0</v>
      </c>
      <c r="K99" s="196">
        <f>K126</f>
        <v>0</v>
      </c>
      <c r="L99" s="193"/>
      <c r="M99" s="19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8"/>
      <c r="C100" s="137"/>
      <c r="D100" s="199" t="s">
        <v>124</v>
      </c>
      <c r="E100" s="200"/>
      <c r="F100" s="200"/>
      <c r="G100" s="200"/>
      <c r="H100" s="200"/>
      <c r="I100" s="201">
        <f>Q127</f>
        <v>0</v>
      </c>
      <c r="J100" s="201">
        <f>R127</f>
        <v>0</v>
      </c>
      <c r="K100" s="201">
        <f>K127</f>
        <v>0</v>
      </c>
      <c r="L100" s="137"/>
      <c r="M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37"/>
      <c r="D101" s="199" t="s">
        <v>273</v>
      </c>
      <c r="E101" s="200"/>
      <c r="F101" s="200"/>
      <c r="G101" s="200"/>
      <c r="H101" s="200"/>
      <c r="I101" s="201">
        <f>Q154</f>
        <v>0</v>
      </c>
      <c r="J101" s="201">
        <f>R154</f>
        <v>0</v>
      </c>
      <c r="K101" s="201">
        <f>K154</f>
        <v>0</v>
      </c>
      <c r="L101" s="137"/>
      <c r="M101" s="20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37"/>
      <c r="D102" s="199" t="s">
        <v>415</v>
      </c>
      <c r="E102" s="200"/>
      <c r="F102" s="200"/>
      <c r="G102" s="200"/>
      <c r="H102" s="200"/>
      <c r="I102" s="201">
        <f>Q178</f>
        <v>0</v>
      </c>
      <c r="J102" s="201">
        <f>R178</f>
        <v>0</v>
      </c>
      <c r="K102" s="201">
        <f>K178</f>
        <v>0</v>
      </c>
      <c r="L102" s="137"/>
      <c r="M102" s="20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37"/>
      <c r="D103" s="199" t="s">
        <v>416</v>
      </c>
      <c r="E103" s="200"/>
      <c r="F103" s="200"/>
      <c r="G103" s="200"/>
      <c r="H103" s="200"/>
      <c r="I103" s="201">
        <f>Q182</f>
        <v>0</v>
      </c>
      <c r="J103" s="201">
        <f>R182</f>
        <v>0</v>
      </c>
      <c r="K103" s="201">
        <f>K182</f>
        <v>0</v>
      </c>
      <c r="L103" s="137"/>
      <c r="M103" s="20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133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17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7" t="str">
        <f>E7</f>
        <v>PDPS - Zahradně architektonické řešení zahrady Domova Pramen</v>
      </c>
      <c r="F113" s="33"/>
      <c r="G113" s="33"/>
      <c r="H113" s="33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3" s="1" customFormat="1" ht="12" customHeight="1">
      <c r="B114" s="22"/>
      <c r="C114" s="33" t="s">
        <v>112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1"/>
    </row>
    <row r="115" spans="1:31" s="2" customFormat="1" ht="16.5" customHeight="1">
      <c r="A115" s="39"/>
      <c r="B115" s="40"/>
      <c r="C115" s="41"/>
      <c r="D115" s="41"/>
      <c r="E115" s="187" t="s">
        <v>408</v>
      </c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269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SO 201.a - Spodní část stavby</v>
      </c>
      <c r="F117" s="41"/>
      <c r="G117" s="41"/>
      <c r="H117" s="41"/>
      <c r="I117" s="41"/>
      <c r="J117" s="41"/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21</v>
      </c>
      <c r="D119" s="41"/>
      <c r="E119" s="41"/>
      <c r="F119" s="28" t="str">
        <f>F14</f>
        <v>Mnichov</v>
      </c>
      <c r="G119" s="41"/>
      <c r="H119" s="41"/>
      <c r="I119" s="33" t="s">
        <v>23</v>
      </c>
      <c r="J119" s="80" t="str">
        <f>IF(J14="","",J14)</f>
        <v>24. 7. 2023</v>
      </c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5.65" customHeight="1">
      <c r="A121" s="39"/>
      <c r="B121" s="40"/>
      <c r="C121" s="33" t="s">
        <v>25</v>
      </c>
      <c r="D121" s="41"/>
      <c r="E121" s="41"/>
      <c r="F121" s="28" t="str">
        <f>E17</f>
        <v xml:space="preserve">Domov pro osoby se zdravotním postižením "PRAMEN" </v>
      </c>
      <c r="G121" s="41"/>
      <c r="H121" s="41"/>
      <c r="I121" s="33" t="s">
        <v>32</v>
      </c>
      <c r="J121" s="37" t="str">
        <f>E23</f>
        <v>UNIART - projektová kancelář</v>
      </c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30</v>
      </c>
      <c r="D122" s="41"/>
      <c r="E122" s="41"/>
      <c r="F122" s="28" t="str">
        <f>IF(E20="","",E20)</f>
        <v>Vyplň údaj</v>
      </c>
      <c r="G122" s="41"/>
      <c r="H122" s="41"/>
      <c r="I122" s="33" t="s">
        <v>35</v>
      </c>
      <c r="J122" s="37" t="str">
        <f>E26</f>
        <v>Jitka Heřmanová</v>
      </c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3"/>
      <c r="B124" s="204"/>
      <c r="C124" s="205" t="s">
        <v>134</v>
      </c>
      <c r="D124" s="206" t="s">
        <v>63</v>
      </c>
      <c r="E124" s="206" t="s">
        <v>59</v>
      </c>
      <c r="F124" s="206" t="s">
        <v>60</v>
      </c>
      <c r="G124" s="206" t="s">
        <v>135</v>
      </c>
      <c r="H124" s="206" t="s">
        <v>136</v>
      </c>
      <c r="I124" s="206" t="s">
        <v>137</v>
      </c>
      <c r="J124" s="206" t="s">
        <v>138</v>
      </c>
      <c r="K124" s="206" t="s">
        <v>120</v>
      </c>
      <c r="L124" s="207" t="s">
        <v>139</v>
      </c>
      <c r="M124" s="208"/>
      <c r="N124" s="101" t="s">
        <v>1</v>
      </c>
      <c r="O124" s="102" t="s">
        <v>42</v>
      </c>
      <c r="P124" s="102" t="s">
        <v>140</v>
      </c>
      <c r="Q124" s="102" t="s">
        <v>141</v>
      </c>
      <c r="R124" s="102" t="s">
        <v>142</v>
      </c>
      <c r="S124" s="102" t="s">
        <v>143</v>
      </c>
      <c r="T124" s="102" t="s">
        <v>144</v>
      </c>
      <c r="U124" s="102" t="s">
        <v>145</v>
      </c>
      <c r="V124" s="102" t="s">
        <v>146</v>
      </c>
      <c r="W124" s="102" t="s">
        <v>147</v>
      </c>
      <c r="X124" s="103" t="s">
        <v>148</v>
      </c>
      <c r="Y124" s="203"/>
      <c r="Z124" s="203"/>
      <c r="AA124" s="203"/>
      <c r="AB124" s="203"/>
      <c r="AC124" s="203"/>
      <c r="AD124" s="203"/>
      <c r="AE124" s="203"/>
    </row>
    <row r="125" spans="1:63" s="2" customFormat="1" ht="22.8" customHeight="1">
      <c r="A125" s="39"/>
      <c r="B125" s="40"/>
      <c r="C125" s="108" t="s">
        <v>149</v>
      </c>
      <c r="D125" s="41"/>
      <c r="E125" s="41"/>
      <c r="F125" s="41"/>
      <c r="G125" s="41"/>
      <c r="H125" s="41"/>
      <c r="I125" s="41"/>
      <c r="J125" s="41"/>
      <c r="K125" s="209">
        <f>BK125</f>
        <v>0</v>
      </c>
      <c r="L125" s="41"/>
      <c r="M125" s="45"/>
      <c r="N125" s="104"/>
      <c r="O125" s="210"/>
      <c r="P125" s="105"/>
      <c r="Q125" s="211">
        <f>Q126</f>
        <v>0</v>
      </c>
      <c r="R125" s="211">
        <f>R126</f>
        <v>0</v>
      </c>
      <c r="S125" s="105"/>
      <c r="T125" s="212">
        <f>T126</f>
        <v>0</v>
      </c>
      <c r="U125" s="105"/>
      <c r="V125" s="212">
        <f>V126</f>
        <v>98.98542905</v>
      </c>
      <c r="W125" s="105"/>
      <c r="X125" s="213">
        <f>X126</f>
        <v>0</v>
      </c>
      <c r="Y125" s="39"/>
      <c r="Z125" s="39"/>
      <c r="AA125" s="39"/>
      <c r="AB125" s="39"/>
      <c r="AC125" s="39"/>
      <c r="AD125" s="39"/>
      <c r="AE125" s="39"/>
      <c r="AT125" s="18" t="s">
        <v>79</v>
      </c>
      <c r="AU125" s="18" t="s">
        <v>122</v>
      </c>
      <c r="BK125" s="214">
        <f>BK126</f>
        <v>0</v>
      </c>
    </row>
    <row r="126" spans="1:63" s="12" customFormat="1" ht="25.9" customHeight="1">
      <c r="A126" s="12"/>
      <c r="B126" s="215"/>
      <c r="C126" s="216"/>
      <c r="D126" s="217" t="s">
        <v>79</v>
      </c>
      <c r="E126" s="218" t="s">
        <v>150</v>
      </c>
      <c r="F126" s="218" t="s">
        <v>151</v>
      </c>
      <c r="G126" s="216"/>
      <c r="H126" s="216"/>
      <c r="I126" s="219"/>
      <c r="J126" s="219"/>
      <c r="K126" s="220">
        <f>BK126</f>
        <v>0</v>
      </c>
      <c r="L126" s="216"/>
      <c r="M126" s="221"/>
      <c r="N126" s="222"/>
      <c r="O126" s="223"/>
      <c r="P126" s="223"/>
      <c r="Q126" s="224">
        <f>Q127+Q154+Q178+Q182</f>
        <v>0</v>
      </c>
      <c r="R126" s="224">
        <f>R127+R154+R178+R182</f>
        <v>0</v>
      </c>
      <c r="S126" s="223"/>
      <c r="T126" s="225">
        <f>T127+T154+T178+T182</f>
        <v>0</v>
      </c>
      <c r="U126" s="223"/>
      <c r="V126" s="225">
        <f>V127+V154+V178+V182</f>
        <v>98.98542905</v>
      </c>
      <c r="W126" s="223"/>
      <c r="X126" s="226">
        <f>X127+X154+X178+X182</f>
        <v>0</v>
      </c>
      <c r="Y126" s="12"/>
      <c r="Z126" s="12"/>
      <c r="AA126" s="12"/>
      <c r="AB126" s="12"/>
      <c r="AC126" s="12"/>
      <c r="AD126" s="12"/>
      <c r="AE126" s="12"/>
      <c r="AR126" s="227" t="s">
        <v>88</v>
      </c>
      <c r="AT126" s="228" t="s">
        <v>79</v>
      </c>
      <c r="AU126" s="228" t="s">
        <v>80</v>
      </c>
      <c r="AY126" s="227" t="s">
        <v>152</v>
      </c>
      <c r="BK126" s="229">
        <f>BK127+BK154+BK178+BK182</f>
        <v>0</v>
      </c>
    </row>
    <row r="127" spans="1:63" s="12" customFormat="1" ht="22.8" customHeight="1">
      <c r="A127" s="12"/>
      <c r="B127" s="215"/>
      <c r="C127" s="216"/>
      <c r="D127" s="217" t="s">
        <v>79</v>
      </c>
      <c r="E127" s="230" t="s">
        <v>88</v>
      </c>
      <c r="F127" s="230" t="s">
        <v>153</v>
      </c>
      <c r="G127" s="216"/>
      <c r="H127" s="216"/>
      <c r="I127" s="219"/>
      <c r="J127" s="219"/>
      <c r="K127" s="231">
        <f>BK127</f>
        <v>0</v>
      </c>
      <c r="L127" s="216"/>
      <c r="M127" s="221"/>
      <c r="N127" s="222"/>
      <c r="O127" s="223"/>
      <c r="P127" s="223"/>
      <c r="Q127" s="224">
        <f>SUM(Q128:Q153)</f>
        <v>0</v>
      </c>
      <c r="R127" s="224">
        <f>SUM(R128:R153)</f>
        <v>0</v>
      </c>
      <c r="S127" s="223"/>
      <c r="T127" s="225">
        <f>SUM(T128:T153)</f>
        <v>0</v>
      </c>
      <c r="U127" s="223"/>
      <c r="V127" s="225">
        <f>SUM(V128:V153)</f>
        <v>0.0812448</v>
      </c>
      <c r="W127" s="223"/>
      <c r="X127" s="226">
        <f>SUM(X128:X153)</f>
        <v>0</v>
      </c>
      <c r="Y127" s="12"/>
      <c r="Z127" s="12"/>
      <c r="AA127" s="12"/>
      <c r="AB127" s="12"/>
      <c r="AC127" s="12"/>
      <c r="AD127" s="12"/>
      <c r="AE127" s="12"/>
      <c r="AR127" s="227" t="s">
        <v>88</v>
      </c>
      <c r="AT127" s="228" t="s">
        <v>79</v>
      </c>
      <c r="AU127" s="228" t="s">
        <v>88</v>
      </c>
      <c r="AY127" s="227" t="s">
        <v>152</v>
      </c>
      <c r="BK127" s="229">
        <f>SUM(BK128:BK153)</f>
        <v>0</v>
      </c>
    </row>
    <row r="128" spans="1:65" s="2" customFormat="1" ht="44.25" customHeight="1">
      <c r="A128" s="39"/>
      <c r="B128" s="40"/>
      <c r="C128" s="232" t="s">
        <v>88</v>
      </c>
      <c r="D128" s="232" t="s">
        <v>154</v>
      </c>
      <c r="E128" s="233" t="s">
        <v>417</v>
      </c>
      <c r="F128" s="234" t="s">
        <v>418</v>
      </c>
      <c r="G128" s="235" t="s">
        <v>167</v>
      </c>
      <c r="H128" s="236">
        <v>9.264</v>
      </c>
      <c r="I128" s="237"/>
      <c r="J128" s="237"/>
      <c r="K128" s="238">
        <f>ROUND(P128*H128,2)</f>
        <v>0</v>
      </c>
      <c r="L128" s="234" t="s">
        <v>419</v>
      </c>
      <c r="M128" s="45"/>
      <c r="N128" s="239" t="s">
        <v>1</v>
      </c>
      <c r="O128" s="240" t="s">
        <v>43</v>
      </c>
      <c r="P128" s="241">
        <f>I128+J128</f>
        <v>0</v>
      </c>
      <c r="Q128" s="241">
        <f>ROUND(I128*H128,2)</f>
        <v>0</v>
      </c>
      <c r="R128" s="241">
        <f>ROUND(J128*H128,2)</f>
        <v>0</v>
      </c>
      <c r="S128" s="92"/>
      <c r="T128" s="242">
        <f>S128*H128</f>
        <v>0</v>
      </c>
      <c r="U128" s="242">
        <v>0</v>
      </c>
      <c r="V128" s="242">
        <f>U128*H128</f>
        <v>0</v>
      </c>
      <c r="W128" s="242">
        <v>0</v>
      </c>
      <c r="X128" s="243">
        <f>W128*H128</f>
        <v>0</v>
      </c>
      <c r="Y128" s="39"/>
      <c r="Z128" s="39"/>
      <c r="AA128" s="39"/>
      <c r="AB128" s="39"/>
      <c r="AC128" s="39"/>
      <c r="AD128" s="39"/>
      <c r="AE128" s="39"/>
      <c r="AR128" s="244" t="s">
        <v>159</v>
      </c>
      <c r="AT128" s="244" t="s">
        <v>154</v>
      </c>
      <c r="AU128" s="244" t="s">
        <v>90</v>
      </c>
      <c r="AY128" s="18" t="s">
        <v>152</v>
      </c>
      <c r="BE128" s="245">
        <f>IF(O128="základní",K128,0)</f>
        <v>0</v>
      </c>
      <c r="BF128" s="245">
        <f>IF(O128="snížená",K128,0)</f>
        <v>0</v>
      </c>
      <c r="BG128" s="245">
        <f>IF(O128="zákl. přenesená",K128,0)</f>
        <v>0</v>
      </c>
      <c r="BH128" s="245">
        <f>IF(O128="sníž. přenesená",K128,0)</f>
        <v>0</v>
      </c>
      <c r="BI128" s="245">
        <f>IF(O128="nulová",K128,0)</f>
        <v>0</v>
      </c>
      <c r="BJ128" s="18" t="s">
        <v>88</v>
      </c>
      <c r="BK128" s="245">
        <f>ROUND(P128*H128,2)</f>
        <v>0</v>
      </c>
      <c r="BL128" s="18" t="s">
        <v>159</v>
      </c>
      <c r="BM128" s="244" t="s">
        <v>420</v>
      </c>
    </row>
    <row r="129" spans="1:47" s="2" customFormat="1" ht="12">
      <c r="A129" s="39"/>
      <c r="B129" s="40"/>
      <c r="C129" s="41"/>
      <c r="D129" s="246" t="s">
        <v>161</v>
      </c>
      <c r="E129" s="41"/>
      <c r="F129" s="247" t="s">
        <v>421</v>
      </c>
      <c r="G129" s="41"/>
      <c r="H129" s="41"/>
      <c r="I129" s="248"/>
      <c r="J129" s="248"/>
      <c r="K129" s="41"/>
      <c r="L129" s="41"/>
      <c r="M129" s="45"/>
      <c r="N129" s="249"/>
      <c r="O129" s="250"/>
      <c r="P129" s="92"/>
      <c r="Q129" s="92"/>
      <c r="R129" s="92"/>
      <c r="S129" s="92"/>
      <c r="T129" s="92"/>
      <c r="U129" s="92"/>
      <c r="V129" s="92"/>
      <c r="W129" s="92"/>
      <c r="X129" s="93"/>
      <c r="Y129" s="39"/>
      <c r="Z129" s="39"/>
      <c r="AA129" s="39"/>
      <c r="AB129" s="39"/>
      <c r="AC129" s="39"/>
      <c r="AD129" s="39"/>
      <c r="AE129" s="39"/>
      <c r="AT129" s="18" t="s">
        <v>161</v>
      </c>
      <c r="AU129" s="18" t="s">
        <v>90</v>
      </c>
    </row>
    <row r="130" spans="1:51" s="13" customFormat="1" ht="12">
      <c r="A130" s="13"/>
      <c r="B130" s="251"/>
      <c r="C130" s="252"/>
      <c r="D130" s="253" t="s">
        <v>177</v>
      </c>
      <c r="E130" s="254" t="s">
        <v>1</v>
      </c>
      <c r="F130" s="255" t="s">
        <v>422</v>
      </c>
      <c r="G130" s="252"/>
      <c r="H130" s="256">
        <v>9.264</v>
      </c>
      <c r="I130" s="257"/>
      <c r="J130" s="257"/>
      <c r="K130" s="252"/>
      <c r="L130" s="252"/>
      <c r="M130" s="258"/>
      <c r="N130" s="259"/>
      <c r="O130" s="260"/>
      <c r="P130" s="260"/>
      <c r="Q130" s="260"/>
      <c r="R130" s="260"/>
      <c r="S130" s="260"/>
      <c r="T130" s="260"/>
      <c r="U130" s="260"/>
      <c r="V130" s="260"/>
      <c r="W130" s="260"/>
      <c r="X130" s="261"/>
      <c r="Y130" s="13"/>
      <c r="Z130" s="13"/>
      <c r="AA130" s="13"/>
      <c r="AB130" s="13"/>
      <c r="AC130" s="13"/>
      <c r="AD130" s="13"/>
      <c r="AE130" s="13"/>
      <c r="AT130" s="262" t="s">
        <v>177</v>
      </c>
      <c r="AU130" s="262" t="s">
        <v>90</v>
      </c>
      <c r="AV130" s="13" t="s">
        <v>90</v>
      </c>
      <c r="AW130" s="13" t="s">
        <v>5</v>
      </c>
      <c r="AX130" s="13" t="s">
        <v>88</v>
      </c>
      <c r="AY130" s="262" t="s">
        <v>152</v>
      </c>
    </row>
    <row r="131" spans="1:65" s="2" customFormat="1" ht="44.25" customHeight="1">
      <c r="A131" s="39"/>
      <c r="B131" s="40"/>
      <c r="C131" s="232" t="s">
        <v>90</v>
      </c>
      <c r="D131" s="232" t="s">
        <v>154</v>
      </c>
      <c r="E131" s="233" t="s">
        <v>423</v>
      </c>
      <c r="F131" s="234" t="s">
        <v>424</v>
      </c>
      <c r="G131" s="235" t="s">
        <v>167</v>
      </c>
      <c r="H131" s="236">
        <v>38.688</v>
      </c>
      <c r="I131" s="237"/>
      <c r="J131" s="237"/>
      <c r="K131" s="238">
        <f>ROUND(P131*H131,2)</f>
        <v>0</v>
      </c>
      <c r="L131" s="234" t="s">
        <v>419</v>
      </c>
      <c r="M131" s="45"/>
      <c r="N131" s="239" t="s">
        <v>1</v>
      </c>
      <c r="O131" s="240" t="s">
        <v>43</v>
      </c>
      <c r="P131" s="241">
        <f>I131+J131</f>
        <v>0</v>
      </c>
      <c r="Q131" s="241">
        <f>ROUND(I131*H131,2)</f>
        <v>0</v>
      </c>
      <c r="R131" s="241">
        <f>ROUND(J131*H131,2)</f>
        <v>0</v>
      </c>
      <c r="S131" s="92"/>
      <c r="T131" s="242">
        <f>S131*H131</f>
        <v>0</v>
      </c>
      <c r="U131" s="242">
        <v>0</v>
      </c>
      <c r="V131" s="242">
        <f>U131*H131</f>
        <v>0</v>
      </c>
      <c r="W131" s="242">
        <v>0</v>
      </c>
      <c r="X131" s="243">
        <f>W131*H131</f>
        <v>0</v>
      </c>
      <c r="Y131" s="39"/>
      <c r="Z131" s="39"/>
      <c r="AA131" s="39"/>
      <c r="AB131" s="39"/>
      <c r="AC131" s="39"/>
      <c r="AD131" s="39"/>
      <c r="AE131" s="39"/>
      <c r="AR131" s="244" t="s">
        <v>159</v>
      </c>
      <c r="AT131" s="244" t="s">
        <v>154</v>
      </c>
      <c r="AU131" s="244" t="s">
        <v>90</v>
      </c>
      <c r="AY131" s="18" t="s">
        <v>152</v>
      </c>
      <c r="BE131" s="245">
        <f>IF(O131="základní",K131,0)</f>
        <v>0</v>
      </c>
      <c r="BF131" s="245">
        <f>IF(O131="snížená",K131,0)</f>
        <v>0</v>
      </c>
      <c r="BG131" s="245">
        <f>IF(O131="zákl. přenesená",K131,0)</f>
        <v>0</v>
      </c>
      <c r="BH131" s="245">
        <f>IF(O131="sníž. přenesená",K131,0)</f>
        <v>0</v>
      </c>
      <c r="BI131" s="245">
        <f>IF(O131="nulová",K131,0)</f>
        <v>0</v>
      </c>
      <c r="BJ131" s="18" t="s">
        <v>88</v>
      </c>
      <c r="BK131" s="245">
        <f>ROUND(P131*H131,2)</f>
        <v>0</v>
      </c>
      <c r="BL131" s="18" t="s">
        <v>159</v>
      </c>
      <c r="BM131" s="244" t="s">
        <v>425</v>
      </c>
    </row>
    <row r="132" spans="1:47" s="2" customFormat="1" ht="12">
      <c r="A132" s="39"/>
      <c r="B132" s="40"/>
      <c r="C132" s="41"/>
      <c r="D132" s="246" t="s">
        <v>161</v>
      </c>
      <c r="E132" s="41"/>
      <c r="F132" s="247" t="s">
        <v>426</v>
      </c>
      <c r="G132" s="41"/>
      <c r="H132" s="41"/>
      <c r="I132" s="248"/>
      <c r="J132" s="248"/>
      <c r="K132" s="41"/>
      <c r="L132" s="41"/>
      <c r="M132" s="45"/>
      <c r="N132" s="249"/>
      <c r="O132" s="250"/>
      <c r="P132" s="92"/>
      <c r="Q132" s="92"/>
      <c r="R132" s="92"/>
      <c r="S132" s="92"/>
      <c r="T132" s="92"/>
      <c r="U132" s="92"/>
      <c r="V132" s="92"/>
      <c r="W132" s="92"/>
      <c r="X132" s="93"/>
      <c r="Y132" s="39"/>
      <c r="Z132" s="39"/>
      <c r="AA132" s="39"/>
      <c r="AB132" s="39"/>
      <c r="AC132" s="39"/>
      <c r="AD132" s="39"/>
      <c r="AE132" s="39"/>
      <c r="AT132" s="18" t="s">
        <v>161</v>
      </c>
      <c r="AU132" s="18" t="s">
        <v>90</v>
      </c>
    </row>
    <row r="133" spans="1:51" s="13" customFormat="1" ht="12">
      <c r="A133" s="13"/>
      <c r="B133" s="251"/>
      <c r="C133" s="252"/>
      <c r="D133" s="253" t="s">
        <v>177</v>
      </c>
      <c r="E133" s="254" t="s">
        <v>1</v>
      </c>
      <c r="F133" s="255" t="s">
        <v>427</v>
      </c>
      <c r="G133" s="252"/>
      <c r="H133" s="256">
        <v>38.688</v>
      </c>
      <c r="I133" s="257"/>
      <c r="J133" s="257"/>
      <c r="K133" s="252"/>
      <c r="L133" s="252"/>
      <c r="M133" s="258"/>
      <c r="N133" s="259"/>
      <c r="O133" s="260"/>
      <c r="P133" s="260"/>
      <c r="Q133" s="260"/>
      <c r="R133" s="260"/>
      <c r="S133" s="260"/>
      <c r="T133" s="260"/>
      <c r="U133" s="260"/>
      <c r="V133" s="260"/>
      <c r="W133" s="260"/>
      <c r="X133" s="261"/>
      <c r="Y133" s="13"/>
      <c r="Z133" s="13"/>
      <c r="AA133" s="13"/>
      <c r="AB133" s="13"/>
      <c r="AC133" s="13"/>
      <c r="AD133" s="13"/>
      <c r="AE133" s="13"/>
      <c r="AT133" s="262" t="s">
        <v>177</v>
      </c>
      <c r="AU133" s="262" t="s">
        <v>90</v>
      </c>
      <c r="AV133" s="13" t="s">
        <v>90</v>
      </c>
      <c r="AW133" s="13" t="s">
        <v>5</v>
      </c>
      <c r="AX133" s="13" t="s">
        <v>88</v>
      </c>
      <c r="AY133" s="262" t="s">
        <v>152</v>
      </c>
    </row>
    <row r="134" spans="1:65" s="2" customFormat="1" ht="37.8" customHeight="1">
      <c r="A134" s="39"/>
      <c r="B134" s="40"/>
      <c r="C134" s="232" t="s">
        <v>172</v>
      </c>
      <c r="D134" s="232" t="s">
        <v>154</v>
      </c>
      <c r="E134" s="233" t="s">
        <v>428</v>
      </c>
      <c r="F134" s="234" t="s">
        <v>429</v>
      </c>
      <c r="G134" s="235" t="s">
        <v>157</v>
      </c>
      <c r="H134" s="236">
        <v>96.72</v>
      </c>
      <c r="I134" s="237"/>
      <c r="J134" s="237"/>
      <c r="K134" s="238">
        <f>ROUND(P134*H134,2)</f>
        <v>0</v>
      </c>
      <c r="L134" s="234" t="s">
        <v>419</v>
      </c>
      <c r="M134" s="45"/>
      <c r="N134" s="239" t="s">
        <v>1</v>
      </c>
      <c r="O134" s="240" t="s">
        <v>43</v>
      </c>
      <c r="P134" s="241">
        <f>I134+J134</f>
        <v>0</v>
      </c>
      <c r="Q134" s="241">
        <f>ROUND(I134*H134,2)</f>
        <v>0</v>
      </c>
      <c r="R134" s="241">
        <f>ROUND(J134*H134,2)</f>
        <v>0</v>
      </c>
      <c r="S134" s="92"/>
      <c r="T134" s="242">
        <f>S134*H134</f>
        <v>0</v>
      </c>
      <c r="U134" s="242">
        <v>0.00084</v>
      </c>
      <c r="V134" s="242">
        <f>U134*H134</f>
        <v>0.0812448</v>
      </c>
      <c r="W134" s="242">
        <v>0</v>
      </c>
      <c r="X134" s="243">
        <f>W134*H134</f>
        <v>0</v>
      </c>
      <c r="Y134" s="39"/>
      <c r="Z134" s="39"/>
      <c r="AA134" s="39"/>
      <c r="AB134" s="39"/>
      <c r="AC134" s="39"/>
      <c r="AD134" s="39"/>
      <c r="AE134" s="39"/>
      <c r="AR134" s="244" t="s">
        <v>159</v>
      </c>
      <c r="AT134" s="244" t="s">
        <v>154</v>
      </c>
      <c r="AU134" s="244" t="s">
        <v>90</v>
      </c>
      <c r="AY134" s="18" t="s">
        <v>152</v>
      </c>
      <c r="BE134" s="245">
        <f>IF(O134="základní",K134,0)</f>
        <v>0</v>
      </c>
      <c r="BF134" s="245">
        <f>IF(O134="snížená",K134,0)</f>
        <v>0</v>
      </c>
      <c r="BG134" s="245">
        <f>IF(O134="zákl. přenesená",K134,0)</f>
        <v>0</v>
      </c>
      <c r="BH134" s="245">
        <f>IF(O134="sníž. přenesená",K134,0)</f>
        <v>0</v>
      </c>
      <c r="BI134" s="245">
        <f>IF(O134="nulová",K134,0)</f>
        <v>0</v>
      </c>
      <c r="BJ134" s="18" t="s">
        <v>88</v>
      </c>
      <c r="BK134" s="245">
        <f>ROUND(P134*H134,2)</f>
        <v>0</v>
      </c>
      <c r="BL134" s="18" t="s">
        <v>159</v>
      </c>
      <c r="BM134" s="244" t="s">
        <v>430</v>
      </c>
    </row>
    <row r="135" spans="1:47" s="2" customFormat="1" ht="12">
      <c r="A135" s="39"/>
      <c r="B135" s="40"/>
      <c r="C135" s="41"/>
      <c r="D135" s="246" t="s">
        <v>161</v>
      </c>
      <c r="E135" s="41"/>
      <c r="F135" s="247" t="s">
        <v>431</v>
      </c>
      <c r="G135" s="41"/>
      <c r="H135" s="41"/>
      <c r="I135" s="248"/>
      <c r="J135" s="248"/>
      <c r="K135" s="41"/>
      <c r="L135" s="41"/>
      <c r="M135" s="45"/>
      <c r="N135" s="249"/>
      <c r="O135" s="250"/>
      <c r="P135" s="92"/>
      <c r="Q135" s="92"/>
      <c r="R135" s="92"/>
      <c r="S135" s="92"/>
      <c r="T135" s="92"/>
      <c r="U135" s="92"/>
      <c r="V135" s="92"/>
      <c r="W135" s="92"/>
      <c r="X135" s="93"/>
      <c r="Y135" s="39"/>
      <c r="Z135" s="39"/>
      <c r="AA135" s="39"/>
      <c r="AB135" s="39"/>
      <c r="AC135" s="39"/>
      <c r="AD135" s="39"/>
      <c r="AE135" s="39"/>
      <c r="AT135" s="18" t="s">
        <v>161</v>
      </c>
      <c r="AU135" s="18" t="s">
        <v>90</v>
      </c>
    </row>
    <row r="136" spans="1:51" s="13" customFormat="1" ht="12">
      <c r="A136" s="13"/>
      <c r="B136" s="251"/>
      <c r="C136" s="252"/>
      <c r="D136" s="253" t="s">
        <v>177</v>
      </c>
      <c r="E136" s="254" t="s">
        <v>1</v>
      </c>
      <c r="F136" s="255" t="s">
        <v>432</v>
      </c>
      <c r="G136" s="252"/>
      <c r="H136" s="256">
        <v>96.72</v>
      </c>
      <c r="I136" s="257"/>
      <c r="J136" s="257"/>
      <c r="K136" s="252"/>
      <c r="L136" s="252"/>
      <c r="M136" s="258"/>
      <c r="N136" s="259"/>
      <c r="O136" s="260"/>
      <c r="P136" s="260"/>
      <c r="Q136" s="260"/>
      <c r="R136" s="260"/>
      <c r="S136" s="260"/>
      <c r="T136" s="260"/>
      <c r="U136" s="260"/>
      <c r="V136" s="260"/>
      <c r="W136" s="260"/>
      <c r="X136" s="261"/>
      <c r="Y136" s="13"/>
      <c r="Z136" s="13"/>
      <c r="AA136" s="13"/>
      <c r="AB136" s="13"/>
      <c r="AC136" s="13"/>
      <c r="AD136" s="13"/>
      <c r="AE136" s="13"/>
      <c r="AT136" s="262" t="s">
        <v>177</v>
      </c>
      <c r="AU136" s="262" t="s">
        <v>90</v>
      </c>
      <c r="AV136" s="13" t="s">
        <v>90</v>
      </c>
      <c r="AW136" s="13" t="s">
        <v>5</v>
      </c>
      <c r="AX136" s="13" t="s">
        <v>88</v>
      </c>
      <c r="AY136" s="262" t="s">
        <v>152</v>
      </c>
    </row>
    <row r="137" spans="1:65" s="2" customFormat="1" ht="44.25" customHeight="1">
      <c r="A137" s="39"/>
      <c r="B137" s="40"/>
      <c r="C137" s="232" t="s">
        <v>159</v>
      </c>
      <c r="D137" s="232" t="s">
        <v>154</v>
      </c>
      <c r="E137" s="233" t="s">
        <v>433</v>
      </c>
      <c r="F137" s="234" t="s">
        <v>434</v>
      </c>
      <c r="G137" s="235" t="s">
        <v>157</v>
      </c>
      <c r="H137" s="236">
        <v>96.72</v>
      </c>
      <c r="I137" s="237"/>
      <c r="J137" s="237"/>
      <c r="K137" s="238">
        <f>ROUND(P137*H137,2)</f>
        <v>0</v>
      </c>
      <c r="L137" s="234" t="s">
        <v>419</v>
      </c>
      <c r="M137" s="45"/>
      <c r="N137" s="239" t="s">
        <v>1</v>
      </c>
      <c r="O137" s="240" t="s">
        <v>43</v>
      </c>
      <c r="P137" s="241">
        <f>I137+J137</f>
        <v>0</v>
      </c>
      <c r="Q137" s="241">
        <f>ROUND(I137*H137,2)</f>
        <v>0</v>
      </c>
      <c r="R137" s="241">
        <f>ROUND(J137*H137,2)</f>
        <v>0</v>
      </c>
      <c r="S137" s="92"/>
      <c r="T137" s="242">
        <f>S137*H137</f>
        <v>0</v>
      </c>
      <c r="U137" s="242">
        <v>0</v>
      </c>
      <c r="V137" s="242">
        <f>U137*H137</f>
        <v>0</v>
      </c>
      <c r="W137" s="242">
        <v>0</v>
      </c>
      <c r="X137" s="243">
        <f>W137*H137</f>
        <v>0</v>
      </c>
      <c r="Y137" s="39"/>
      <c r="Z137" s="39"/>
      <c r="AA137" s="39"/>
      <c r="AB137" s="39"/>
      <c r="AC137" s="39"/>
      <c r="AD137" s="39"/>
      <c r="AE137" s="39"/>
      <c r="AR137" s="244" t="s">
        <v>159</v>
      </c>
      <c r="AT137" s="244" t="s">
        <v>154</v>
      </c>
      <c r="AU137" s="244" t="s">
        <v>90</v>
      </c>
      <c r="AY137" s="18" t="s">
        <v>152</v>
      </c>
      <c r="BE137" s="245">
        <f>IF(O137="základní",K137,0)</f>
        <v>0</v>
      </c>
      <c r="BF137" s="245">
        <f>IF(O137="snížená",K137,0)</f>
        <v>0</v>
      </c>
      <c r="BG137" s="245">
        <f>IF(O137="zákl. přenesená",K137,0)</f>
        <v>0</v>
      </c>
      <c r="BH137" s="245">
        <f>IF(O137="sníž. přenesená",K137,0)</f>
        <v>0</v>
      </c>
      <c r="BI137" s="245">
        <f>IF(O137="nulová",K137,0)</f>
        <v>0</v>
      </c>
      <c r="BJ137" s="18" t="s">
        <v>88</v>
      </c>
      <c r="BK137" s="245">
        <f>ROUND(P137*H137,2)</f>
        <v>0</v>
      </c>
      <c r="BL137" s="18" t="s">
        <v>159</v>
      </c>
      <c r="BM137" s="244" t="s">
        <v>435</v>
      </c>
    </row>
    <row r="138" spans="1:47" s="2" customFormat="1" ht="12">
      <c r="A138" s="39"/>
      <c r="B138" s="40"/>
      <c r="C138" s="41"/>
      <c r="D138" s="246" t="s">
        <v>161</v>
      </c>
      <c r="E138" s="41"/>
      <c r="F138" s="247" t="s">
        <v>436</v>
      </c>
      <c r="G138" s="41"/>
      <c r="H138" s="41"/>
      <c r="I138" s="248"/>
      <c r="J138" s="248"/>
      <c r="K138" s="41"/>
      <c r="L138" s="41"/>
      <c r="M138" s="45"/>
      <c r="N138" s="249"/>
      <c r="O138" s="250"/>
      <c r="P138" s="92"/>
      <c r="Q138" s="92"/>
      <c r="R138" s="92"/>
      <c r="S138" s="92"/>
      <c r="T138" s="92"/>
      <c r="U138" s="92"/>
      <c r="V138" s="92"/>
      <c r="W138" s="92"/>
      <c r="X138" s="93"/>
      <c r="Y138" s="39"/>
      <c r="Z138" s="39"/>
      <c r="AA138" s="39"/>
      <c r="AB138" s="39"/>
      <c r="AC138" s="39"/>
      <c r="AD138" s="39"/>
      <c r="AE138" s="39"/>
      <c r="AT138" s="18" t="s">
        <v>161</v>
      </c>
      <c r="AU138" s="18" t="s">
        <v>90</v>
      </c>
    </row>
    <row r="139" spans="1:65" s="2" customFormat="1" ht="62.7" customHeight="1">
      <c r="A139" s="39"/>
      <c r="B139" s="40"/>
      <c r="C139" s="232" t="s">
        <v>187</v>
      </c>
      <c r="D139" s="232" t="s">
        <v>154</v>
      </c>
      <c r="E139" s="233" t="s">
        <v>281</v>
      </c>
      <c r="F139" s="234" t="s">
        <v>282</v>
      </c>
      <c r="G139" s="235" t="s">
        <v>167</v>
      </c>
      <c r="H139" s="236">
        <v>18.073</v>
      </c>
      <c r="I139" s="237"/>
      <c r="J139" s="237"/>
      <c r="K139" s="238">
        <f>ROUND(P139*H139,2)</f>
        <v>0</v>
      </c>
      <c r="L139" s="234" t="s">
        <v>158</v>
      </c>
      <c r="M139" s="45"/>
      <c r="N139" s="239" t="s">
        <v>1</v>
      </c>
      <c r="O139" s="240" t="s">
        <v>43</v>
      </c>
      <c r="P139" s="241">
        <f>I139+J139</f>
        <v>0</v>
      </c>
      <c r="Q139" s="241">
        <f>ROUND(I139*H139,2)</f>
        <v>0</v>
      </c>
      <c r="R139" s="241">
        <f>ROUND(J139*H139,2)</f>
        <v>0</v>
      </c>
      <c r="S139" s="92"/>
      <c r="T139" s="242">
        <f>S139*H139</f>
        <v>0</v>
      </c>
      <c r="U139" s="242">
        <v>0</v>
      </c>
      <c r="V139" s="242">
        <f>U139*H139</f>
        <v>0</v>
      </c>
      <c r="W139" s="242">
        <v>0</v>
      </c>
      <c r="X139" s="243">
        <f>W139*H139</f>
        <v>0</v>
      </c>
      <c r="Y139" s="39"/>
      <c r="Z139" s="39"/>
      <c r="AA139" s="39"/>
      <c r="AB139" s="39"/>
      <c r="AC139" s="39"/>
      <c r="AD139" s="39"/>
      <c r="AE139" s="39"/>
      <c r="AR139" s="244" t="s">
        <v>159</v>
      </c>
      <c r="AT139" s="244" t="s">
        <v>154</v>
      </c>
      <c r="AU139" s="244" t="s">
        <v>90</v>
      </c>
      <c r="AY139" s="18" t="s">
        <v>152</v>
      </c>
      <c r="BE139" s="245">
        <f>IF(O139="základní",K139,0)</f>
        <v>0</v>
      </c>
      <c r="BF139" s="245">
        <f>IF(O139="snížená",K139,0)</f>
        <v>0</v>
      </c>
      <c r="BG139" s="245">
        <f>IF(O139="zákl. přenesená",K139,0)</f>
        <v>0</v>
      </c>
      <c r="BH139" s="245">
        <f>IF(O139="sníž. přenesená",K139,0)</f>
        <v>0</v>
      </c>
      <c r="BI139" s="245">
        <f>IF(O139="nulová",K139,0)</f>
        <v>0</v>
      </c>
      <c r="BJ139" s="18" t="s">
        <v>88</v>
      </c>
      <c r="BK139" s="245">
        <f>ROUND(P139*H139,2)</f>
        <v>0</v>
      </c>
      <c r="BL139" s="18" t="s">
        <v>159</v>
      </c>
      <c r="BM139" s="244" t="s">
        <v>437</v>
      </c>
    </row>
    <row r="140" spans="1:47" s="2" customFormat="1" ht="12">
      <c r="A140" s="39"/>
      <c r="B140" s="40"/>
      <c r="C140" s="41"/>
      <c r="D140" s="246" t="s">
        <v>161</v>
      </c>
      <c r="E140" s="41"/>
      <c r="F140" s="247" t="s">
        <v>284</v>
      </c>
      <c r="G140" s="41"/>
      <c r="H140" s="41"/>
      <c r="I140" s="248"/>
      <c r="J140" s="248"/>
      <c r="K140" s="41"/>
      <c r="L140" s="41"/>
      <c r="M140" s="45"/>
      <c r="N140" s="249"/>
      <c r="O140" s="250"/>
      <c r="P140" s="92"/>
      <c r="Q140" s="92"/>
      <c r="R140" s="92"/>
      <c r="S140" s="92"/>
      <c r="T140" s="92"/>
      <c r="U140" s="92"/>
      <c r="V140" s="92"/>
      <c r="W140" s="92"/>
      <c r="X140" s="93"/>
      <c r="Y140" s="39"/>
      <c r="Z140" s="39"/>
      <c r="AA140" s="39"/>
      <c r="AB140" s="39"/>
      <c r="AC140" s="39"/>
      <c r="AD140" s="39"/>
      <c r="AE140" s="39"/>
      <c r="AT140" s="18" t="s">
        <v>161</v>
      </c>
      <c r="AU140" s="18" t="s">
        <v>90</v>
      </c>
    </row>
    <row r="141" spans="1:51" s="13" customFormat="1" ht="12">
      <c r="A141" s="13"/>
      <c r="B141" s="251"/>
      <c r="C141" s="252"/>
      <c r="D141" s="253" t="s">
        <v>177</v>
      </c>
      <c r="E141" s="254" t="s">
        <v>1</v>
      </c>
      <c r="F141" s="255" t="s">
        <v>438</v>
      </c>
      <c r="G141" s="252"/>
      <c r="H141" s="256">
        <v>5.06</v>
      </c>
      <c r="I141" s="257"/>
      <c r="J141" s="257"/>
      <c r="K141" s="252"/>
      <c r="L141" s="252"/>
      <c r="M141" s="258"/>
      <c r="N141" s="259"/>
      <c r="O141" s="260"/>
      <c r="P141" s="260"/>
      <c r="Q141" s="260"/>
      <c r="R141" s="260"/>
      <c r="S141" s="260"/>
      <c r="T141" s="260"/>
      <c r="U141" s="260"/>
      <c r="V141" s="260"/>
      <c r="W141" s="260"/>
      <c r="X141" s="261"/>
      <c r="Y141" s="13"/>
      <c r="Z141" s="13"/>
      <c r="AA141" s="13"/>
      <c r="AB141" s="13"/>
      <c r="AC141" s="13"/>
      <c r="AD141" s="13"/>
      <c r="AE141" s="13"/>
      <c r="AT141" s="262" t="s">
        <v>177</v>
      </c>
      <c r="AU141" s="262" t="s">
        <v>90</v>
      </c>
      <c r="AV141" s="13" t="s">
        <v>90</v>
      </c>
      <c r="AW141" s="13" t="s">
        <v>5</v>
      </c>
      <c r="AX141" s="13" t="s">
        <v>80</v>
      </c>
      <c r="AY141" s="262" t="s">
        <v>152</v>
      </c>
    </row>
    <row r="142" spans="1:51" s="13" customFormat="1" ht="12">
      <c r="A142" s="13"/>
      <c r="B142" s="251"/>
      <c r="C142" s="252"/>
      <c r="D142" s="253" t="s">
        <v>177</v>
      </c>
      <c r="E142" s="254" t="s">
        <v>1</v>
      </c>
      <c r="F142" s="255" t="s">
        <v>439</v>
      </c>
      <c r="G142" s="252"/>
      <c r="H142" s="256">
        <v>13.013</v>
      </c>
      <c r="I142" s="257"/>
      <c r="J142" s="257"/>
      <c r="K142" s="252"/>
      <c r="L142" s="252"/>
      <c r="M142" s="258"/>
      <c r="N142" s="259"/>
      <c r="O142" s="260"/>
      <c r="P142" s="260"/>
      <c r="Q142" s="260"/>
      <c r="R142" s="260"/>
      <c r="S142" s="260"/>
      <c r="T142" s="260"/>
      <c r="U142" s="260"/>
      <c r="V142" s="260"/>
      <c r="W142" s="260"/>
      <c r="X142" s="261"/>
      <c r="Y142" s="13"/>
      <c r="Z142" s="13"/>
      <c r="AA142" s="13"/>
      <c r="AB142" s="13"/>
      <c r="AC142" s="13"/>
      <c r="AD142" s="13"/>
      <c r="AE142" s="13"/>
      <c r="AT142" s="262" t="s">
        <v>177</v>
      </c>
      <c r="AU142" s="262" t="s">
        <v>90</v>
      </c>
      <c r="AV142" s="13" t="s">
        <v>90</v>
      </c>
      <c r="AW142" s="13" t="s">
        <v>5</v>
      </c>
      <c r="AX142" s="13" t="s">
        <v>80</v>
      </c>
      <c r="AY142" s="262" t="s">
        <v>152</v>
      </c>
    </row>
    <row r="143" spans="1:51" s="14" customFormat="1" ht="12">
      <c r="A143" s="14"/>
      <c r="B143" s="263"/>
      <c r="C143" s="264"/>
      <c r="D143" s="253" t="s">
        <v>177</v>
      </c>
      <c r="E143" s="265" t="s">
        <v>1</v>
      </c>
      <c r="F143" s="266" t="s">
        <v>180</v>
      </c>
      <c r="G143" s="264"/>
      <c r="H143" s="267">
        <v>18.073</v>
      </c>
      <c r="I143" s="268"/>
      <c r="J143" s="268"/>
      <c r="K143" s="264"/>
      <c r="L143" s="264"/>
      <c r="M143" s="269"/>
      <c r="N143" s="270"/>
      <c r="O143" s="271"/>
      <c r="P143" s="271"/>
      <c r="Q143" s="271"/>
      <c r="R143" s="271"/>
      <c r="S143" s="271"/>
      <c r="T143" s="271"/>
      <c r="U143" s="271"/>
      <c r="V143" s="271"/>
      <c r="W143" s="271"/>
      <c r="X143" s="272"/>
      <c r="Y143" s="14"/>
      <c r="Z143" s="14"/>
      <c r="AA143" s="14"/>
      <c r="AB143" s="14"/>
      <c r="AC143" s="14"/>
      <c r="AD143" s="14"/>
      <c r="AE143" s="14"/>
      <c r="AT143" s="273" t="s">
        <v>177</v>
      </c>
      <c r="AU143" s="273" t="s">
        <v>90</v>
      </c>
      <c r="AV143" s="14" t="s">
        <v>159</v>
      </c>
      <c r="AW143" s="14" t="s">
        <v>5</v>
      </c>
      <c r="AX143" s="14" t="s">
        <v>88</v>
      </c>
      <c r="AY143" s="273" t="s">
        <v>152</v>
      </c>
    </row>
    <row r="144" spans="1:65" s="2" customFormat="1" ht="44.25" customHeight="1">
      <c r="A144" s="39"/>
      <c r="B144" s="40"/>
      <c r="C144" s="232" t="s">
        <v>193</v>
      </c>
      <c r="D144" s="232" t="s">
        <v>154</v>
      </c>
      <c r="E144" s="233" t="s">
        <v>440</v>
      </c>
      <c r="F144" s="234" t="s">
        <v>441</v>
      </c>
      <c r="G144" s="235" t="s">
        <v>167</v>
      </c>
      <c r="H144" s="236">
        <v>18.073</v>
      </c>
      <c r="I144" s="237"/>
      <c r="J144" s="237"/>
      <c r="K144" s="238">
        <f>ROUND(P144*H144,2)</f>
        <v>0</v>
      </c>
      <c r="L144" s="234" t="s">
        <v>419</v>
      </c>
      <c r="M144" s="45"/>
      <c r="N144" s="239" t="s">
        <v>1</v>
      </c>
      <c r="O144" s="240" t="s">
        <v>43</v>
      </c>
      <c r="P144" s="241">
        <f>I144+J144</f>
        <v>0</v>
      </c>
      <c r="Q144" s="241">
        <f>ROUND(I144*H144,2)</f>
        <v>0</v>
      </c>
      <c r="R144" s="241">
        <f>ROUND(J144*H144,2)</f>
        <v>0</v>
      </c>
      <c r="S144" s="92"/>
      <c r="T144" s="242">
        <f>S144*H144</f>
        <v>0</v>
      </c>
      <c r="U144" s="242">
        <v>0</v>
      </c>
      <c r="V144" s="242">
        <f>U144*H144</f>
        <v>0</v>
      </c>
      <c r="W144" s="242">
        <v>0</v>
      </c>
      <c r="X144" s="243">
        <f>W144*H144</f>
        <v>0</v>
      </c>
      <c r="Y144" s="39"/>
      <c r="Z144" s="39"/>
      <c r="AA144" s="39"/>
      <c r="AB144" s="39"/>
      <c r="AC144" s="39"/>
      <c r="AD144" s="39"/>
      <c r="AE144" s="39"/>
      <c r="AR144" s="244" t="s">
        <v>159</v>
      </c>
      <c r="AT144" s="244" t="s">
        <v>154</v>
      </c>
      <c r="AU144" s="244" t="s">
        <v>90</v>
      </c>
      <c r="AY144" s="18" t="s">
        <v>152</v>
      </c>
      <c r="BE144" s="245">
        <f>IF(O144="základní",K144,0)</f>
        <v>0</v>
      </c>
      <c r="BF144" s="245">
        <f>IF(O144="snížená",K144,0)</f>
        <v>0</v>
      </c>
      <c r="BG144" s="245">
        <f>IF(O144="zákl. přenesená",K144,0)</f>
        <v>0</v>
      </c>
      <c r="BH144" s="245">
        <f>IF(O144="sníž. přenesená",K144,0)</f>
        <v>0</v>
      </c>
      <c r="BI144" s="245">
        <f>IF(O144="nulová",K144,0)</f>
        <v>0</v>
      </c>
      <c r="BJ144" s="18" t="s">
        <v>88</v>
      </c>
      <c r="BK144" s="245">
        <f>ROUND(P144*H144,2)</f>
        <v>0</v>
      </c>
      <c r="BL144" s="18" t="s">
        <v>159</v>
      </c>
      <c r="BM144" s="244" t="s">
        <v>442</v>
      </c>
    </row>
    <row r="145" spans="1:47" s="2" customFormat="1" ht="12">
      <c r="A145" s="39"/>
      <c r="B145" s="40"/>
      <c r="C145" s="41"/>
      <c r="D145" s="246" t="s">
        <v>161</v>
      </c>
      <c r="E145" s="41"/>
      <c r="F145" s="247" t="s">
        <v>443</v>
      </c>
      <c r="G145" s="41"/>
      <c r="H145" s="41"/>
      <c r="I145" s="248"/>
      <c r="J145" s="248"/>
      <c r="K145" s="41"/>
      <c r="L145" s="41"/>
      <c r="M145" s="45"/>
      <c r="N145" s="249"/>
      <c r="O145" s="250"/>
      <c r="P145" s="92"/>
      <c r="Q145" s="92"/>
      <c r="R145" s="92"/>
      <c r="S145" s="92"/>
      <c r="T145" s="92"/>
      <c r="U145" s="92"/>
      <c r="V145" s="92"/>
      <c r="W145" s="92"/>
      <c r="X145" s="93"/>
      <c r="Y145" s="39"/>
      <c r="Z145" s="39"/>
      <c r="AA145" s="39"/>
      <c r="AB145" s="39"/>
      <c r="AC145" s="39"/>
      <c r="AD145" s="39"/>
      <c r="AE145" s="39"/>
      <c r="AT145" s="18" t="s">
        <v>161</v>
      </c>
      <c r="AU145" s="18" t="s">
        <v>90</v>
      </c>
    </row>
    <row r="146" spans="1:65" s="2" customFormat="1" ht="44.25" customHeight="1">
      <c r="A146" s="39"/>
      <c r="B146" s="40"/>
      <c r="C146" s="232" t="s">
        <v>200</v>
      </c>
      <c r="D146" s="232" t="s">
        <v>154</v>
      </c>
      <c r="E146" s="233" t="s">
        <v>444</v>
      </c>
      <c r="F146" s="234" t="s">
        <v>445</v>
      </c>
      <c r="G146" s="235" t="s">
        <v>167</v>
      </c>
      <c r="H146" s="236">
        <v>29.879</v>
      </c>
      <c r="I146" s="237"/>
      <c r="J146" s="237"/>
      <c r="K146" s="238">
        <f>ROUND(P146*H146,2)</f>
        <v>0</v>
      </c>
      <c r="L146" s="234" t="s">
        <v>419</v>
      </c>
      <c r="M146" s="45"/>
      <c r="N146" s="239" t="s">
        <v>1</v>
      </c>
      <c r="O146" s="240" t="s">
        <v>43</v>
      </c>
      <c r="P146" s="241">
        <f>I146+J146</f>
        <v>0</v>
      </c>
      <c r="Q146" s="241">
        <f>ROUND(I146*H146,2)</f>
        <v>0</v>
      </c>
      <c r="R146" s="241">
        <f>ROUND(J146*H146,2)</f>
        <v>0</v>
      </c>
      <c r="S146" s="92"/>
      <c r="T146" s="242">
        <f>S146*H146</f>
        <v>0</v>
      </c>
      <c r="U146" s="242">
        <v>0</v>
      </c>
      <c r="V146" s="242">
        <f>U146*H146</f>
        <v>0</v>
      </c>
      <c r="W146" s="242">
        <v>0</v>
      </c>
      <c r="X146" s="243">
        <f>W146*H146</f>
        <v>0</v>
      </c>
      <c r="Y146" s="39"/>
      <c r="Z146" s="39"/>
      <c r="AA146" s="39"/>
      <c r="AB146" s="39"/>
      <c r="AC146" s="39"/>
      <c r="AD146" s="39"/>
      <c r="AE146" s="39"/>
      <c r="AR146" s="244" t="s">
        <v>159</v>
      </c>
      <c r="AT146" s="244" t="s">
        <v>154</v>
      </c>
      <c r="AU146" s="244" t="s">
        <v>90</v>
      </c>
      <c r="AY146" s="18" t="s">
        <v>152</v>
      </c>
      <c r="BE146" s="245">
        <f>IF(O146="základní",K146,0)</f>
        <v>0</v>
      </c>
      <c r="BF146" s="245">
        <f>IF(O146="snížená",K146,0)</f>
        <v>0</v>
      </c>
      <c r="BG146" s="245">
        <f>IF(O146="zákl. přenesená",K146,0)</f>
        <v>0</v>
      </c>
      <c r="BH146" s="245">
        <f>IF(O146="sníž. přenesená",K146,0)</f>
        <v>0</v>
      </c>
      <c r="BI146" s="245">
        <f>IF(O146="nulová",K146,0)</f>
        <v>0</v>
      </c>
      <c r="BJ146" s="18" t="s">
        <v>88</v>
      </c>
      <c r="BK146" s="245">
        <f>ROUND(P146*H146,2)</f>
        <v>0</v>
      </c>
      <c r="BL146" s="18" t="s">
        <v>159</v>
      </c>
      <c r="BM146" s="244" t="s">
        <v>446</v>
      </c>
    </row>
    <row r="147" spans="1:47" s="2" customFormat="1" ht="12">
      <c r="A147" s="39"/>
      <c r="B147" s="40"/>
      <c r="C147" s="41"/>
      <c r="D147" s="246" t="s">
        <v>161</v>
      </c>
      <c r="E147" s="41"/>
      <c r="F147" s="247" t="s">
        <v>447</v>
      </c>
      <c r="G147" s="41"/>
      <c r="H147" s="41"/>
      <c r="I147" s="248"/>
      <c r="J147" s="248"/>
      <c r="K147" s="41"/>
      <c r="L147" s="41"/>
      <c r="M147" s="45"/>
      <c r="N147" s="249"/>
      <c r="O147" s="250"/>
      <c r="P147" s="92"/>
      <c r="Q147" s="92"/>
      <c r="R147" s="92"/>
      <c r="S147" s="92"/>
      <c r="T147" s="92"/>
      <c r="U147" s="92"/>
      <c r="V147" s="92"/>
      <c r="W147" s="92"/>
      <c r="X147" s="93"/>
      <c r="Y147" s="39"/>
      <c r="Z147" s="39"/>
      <c r="AA147" s="39"/>
      <c r="AB147" s="39"/>
      <c r="AC147" s="39"/>
      <c r="AD147" s="39"/>
      <c r="AE147" s="39"/>
      <c r="AT147" s="18" t="s">
        <v>161</v>
      </c>
      <c r="AU147" s="18" t="s">
        <v>90</v>
      </c>
    </row>
    <row r="148" spans="1:51" s="13" customFormat="1" ht="12">
      <c r="A148" s="13"/>
      <c r="B148" s="251"/>
      <c r="C148" s="252"/>
      <c r="D148" s="253" t="s">
        <v>177</v>
      </c>
      <c r="E148" s="254" t="s">
        <v>1</v>
      </c>
      <c r="F148" s="255" t="s">
        <v>422</v>
      </c>
      <c r="G148" s="252"/>
      <c r="H148" s="256">
        <v>9.264</v>
      </c>
      <c r="I148" s="257"/>
      <c r="J148" s="257"/>
      <c r="K148" s="252"/>
      <c r="L148" s="252"/>
      <c r="M148" s="258"/>
      <c r="N148" s="259"/>
      <c r="O148" s="260"/>
      <c r="P148" s="260"/>
      <c r="Q148" s="260"/>
      <c r="R148" s="260"/>
      <c r="S148" s="260"/>
      <c r="T148" s="260"/>
      <c r="U148" s="260"/>
      <c r="V148" s="260"/>
      <c r="W148" s="260"/>
      <c r="X148" s="261"/>
      <c r="Y148" s="13"/>
      <c r="Z148" s="13"/>
      <c r="AA148" s="13"/>
      <c r="AB148" s="13"/>
      <c r="AC148" s="13"/>
      <c r="AD148" s="13"/>
      <c r="AE148" s="13"/>
      <c r="AT148" s="262" t="s">
        <v>177</v>
      </c>
      <c r="AU148" s="262" t="s">
        <v>90</v>
      </c>
      <c r="AV148" s="13" t="s">
        <v>90</v>
      </c>
      <c r="AW148" s="13" t="s">
        <v>5</v>
      </c>
      <c r="AX148" s="13" t="s">
        <v>80</v>
      </c>
      <c r="AY148" s="262" t="s">
        <v>152</v>
      </c>
    </row>
    <row r="149" spans="1:51" s="13" customFormat="1" ht="12">
      <c r="A149" s="13"/>
      <c r="B149" s="251"/>
      <c r="C149" s="252"/>
      <c r="D149" s="253" t="s">
        <v>177</v>
      </c>
      <c r="E149" s="254" t="s">
        <v>1</v>
      </c>
      <c r="F149" s="255" t="s">
        <v>427</v>
      </c>
      <c r="G149" s="252"/>
      <c r="H149" s="256">
        <v>38.688</v>
      </c>
      <c r="I149" s="257"/>
      <c r="J149" s="257"/>
      <c r="K149" s="252"/>
      <c r="L149" s="252"/>
      <c r="M149" s="258"/>
      <c r="N149" s="259"/>
      <c r="O149" s="260"/>
      <c r="P149" s="260"/>
      <c r="Q149" s="260"/>
      <c r="R149" s="260"/>
      <c r="S149" s="260"/>
      <c r="T149" s="260"/>
      <c r="U149" s="260"/>
      <c r="V149" s="260"/>
      <c r="W149" s="260"/>
      <c r="X149" s="261"/>
      <c r="Y149" s="13"/>
      <c r="Z149" s="13"/>
      <c r="AA149" s="13"/>
      <c r="AB149" s="13"/>
      <c r="AC149" s="13"/>
      <c r="AD149" s="13"/>
      <c r="AE149" s="13"/>
      <c r="AT149" s="262" t="s">
        <v>177</v>
      </c>
      <c r="AU149" s="262" t="s">
        <v>90</v>
      </c>
      <c r="AV149" s="13" t="s">
        <v>90</v>
      </c>
      <c r="AW149" s="13" t="s">
        <v>5</v>
      </c>
      <c r="AX149" s="13" t="s">
        <v>80</v>
      </c>
      <c r="AY149" s="262" t="s">
        <v>152</v>
      </c>
    </row>
    <row r="150" spans="1:51" s="16" customFormat="1" ht="12">
      <c r="A150" s="16"/>
      <c r="B150" s="302"/>
      <c r="C150" s="303"/>
      <c r="D150" s="253" t="s">
        <v>177</v>
      </c>
      <c r="E150" s="304" t="s">
        <v>1</v>
      </c>
      <c r="F150" s="305" t="s">
        <v>448</v>
      </c>
      <c r="G150" s="303"/>
      <c r="H150" s="306">
        <v>47.952</v>
      </c>
      <c r="I150" s="307"/>
      <c r="J150" s="307"/>
      <c r="K150" s="303"/>
      <c r="L150" s="303"/>
      <c r="M150" s="308"/>
      <c r="N150" s="309"/>
      <c r="O150" s="310"/>
      <c r="P150" s="310"/>
      <c r="Q150" s="310"/>
      <c r="R150" s="310"/>
      <c r="S150" s="310"/>
      <c r="T150" s="310"/>
      <c r="U150" s="310"/>
      <c r="V150" s="310"/>
      <c r="W150" s="310"/>
      <c r="X150" s="311"/>
      <c r="Y150" s="16"/>
      <c r="Z150" s="16"/>
      <c r="AA150" s="16"/>
      <c r="AB150" s="16"/>
      <c r="AC150" s="16"/>
      <c r="AD150" s="16"/>
      <c r="AE150" s="16"/>
      <c r="AT150" s="312" t="s">
        <v>177</v>
      </c>
      <c r="AU150" s="312" t="s">
        <v>90</v>
      </c>
      <c r="AV150" s="16" t="s">
        <v>172</v>
      </c>
      <c r="AW150" s="16" t="s">
        <v>5</v>
      </c>
      <c r="AX150" s="16" t="s">
        <v>80</v>
      </c>
      <c r="AY150" s="312" t="s">
        <v>152</v>
      </c>
    </row>
    <row r="151" spans="1:51" s="13" customFormat="1" ht="12">
      <c r="A151" s="13"/>
      <c r="B151" s="251"/>
      <c r="C151" s="252"/>
      <c r="D151" s="253" t="s">
        <v>177</v>
      </c>
      <c r="E151" s="254" t="s">
        <v>1</v>
      </c>
      <c r="F151" s="255" t="s">
        <v>449</v>
      </c>
      <c r="G151" s="252"/>
      <c r="H151" s="256">
        <v>-5.06</v>
      </c>
      <c r="I151" s="257"/>
      <c r="J151" s="257"/>
      <c r="K151" s="252"/>
      <c r="L151" s="252"/>
      <c r="M151" s="258"/>
      <c r="N151" s="259"/>
      <c r="O151" s="260"/>
      <c r="P151" s="260"/>
      <c r="Q151" s="260"/>
      <c r="R151" s="260"/>
      <c r="S151" s="260"/>
      <c r="T151" s="260"/>
      <c r="U151" s="260"/>
      <c r="V151" s="260"/>
      <c r="W151" s="260"/>
      <c r="X151" s="261"/>
      <c r="Y151" s="13"/>
      <c r="Z151" s="13"/>
      <c r="AA151" s="13"/>
      <c r="AB151" s="13"/>
      <c r="AC151" s="13"/>
      <c r="AD151" s="13"/>
      <c r="AE151" s="13"/>
      <c r="AT151" s="262" t="s">
        <v>177</v>
      </c>
      <c r="AU151" s="262" t="s">
        <v>90</v>
      </c>
      <c r="AV151" s="13" t="s">
        <v>90</v>
      </c>
      <c r="AW151" s="13" t="s">
        <v>5</v>
      </c>
      <c r="AX151" s="13" t="s">
        <v>80</v>
      </c>
      <c r="AY151" s="262" t="s">
        <v>152</v>
      </c>
    </row>
    <row r="152" spans="1:51" s="13" customFormat="1" ht="12">
      <c r="A152" s="13"/>
      <c r="B152" s="251"/>
      <c r="C152" s="252"/>
      <c r="D152" s="253" t="s">
        <v>177</v>
      </c>
      <c r="E152" s="254" t="s">
        <v>1</v>
      </c>
      <c r="F152" s="255" t="s">
        <v>450</v>
      </c>
      <c r="G152" s="252"/>
      <c r="H152" s="256">
        <v>-13.013</v>
      </c>
      <c r="I152" s="257"/>
      <c r="J152" s="257"/>
      <c r="K152" s="252"/>
      <c r="L152" s="252"/>
      <c r="M152" s="258"/>
      <c r="N152" s="259"/>
      <c r="O152" s="260"/>
      <c r="P152" s="260"/>
      <c r="Q152" s="260"/>
      <c r="R152" s="260"/>
      <c r="S152" s="260"/>
      <c r="T152" s="260"/>
      <c r="U152" s="260"/>
      <c r="V152" s="260"/>
      <c r="W152" s="260"/>
      <c r="X152" s="261"/>
      <c r="Y152" s="13"/>
      <c r="Z152" s="13"/>
      <c r="AA152" s="13"/>
      <c r="AB152" s="13"/>
      <c r="AC152" s="13"/>
      <c r="AD152" s="13"/>
      <c r="AE152" s="13"/>
      <c r="AT152" s="262" t="s">
        <v>177</v>
      </c>
      <c r="AU152" s="262" t="s">
        <v>90</v>
      </c>
      <c r="AV152" s="13" t="s">
        <v>90</v>
      </c>
      <c r="AW152" s="13" t="s">
        <v>5</v>
      </c>
      <c r="AX152" s="13" t="s">
        <v>80</v>
      </c>
      <c r="AY152" s="262" t="s">
        <v>152</v>
      </c>
    </row>
    <row r="153" spans="1:51" s="14" customFormat="1" ht="12">
      <c r="A153" s="14"/>
      <c r="B153" s="263"/>
      <c r="C153" s="264"/>
      <c r="D153" s="253" t="s">
        <v>177</v>
      </c>
      <c r="E153" s="265" t="s">
        <v>1</v>
      </c>
      <c r="F153" s="266" t="s">
        <v>180</v>
      </c>
      <c r="G153" s="264"/>
      <c r="H153" s="267">
        <v>29.878999999999998</v>
      </c>
      <c r="I153" s="268"/>
      <c r="J153" s="268"/>
      <c r="K153" s="264"/>
      <c r="L153" s="264"/>
      <c r="M153" s="269"/>
      <c r="N153" s="270"/>
      <c r="O153" s="271"/>
      <c r="P153" s="271"/>
      <c r="Q153" s="271"/>
      <c r="R153" s="271"/>
      <c r="S153" s="271"/>
      <c r="T153" s="271"/>
      <c r="U153" s="271"/>
      <c r="V153" s="271"/>
      <c r="W153" s="271"/>
      <c r="X153" s="272"/>
      <c r="Y153" s="14"/>
      <c r="Z153" s="14"/>
      <c r="AA153" s="14"/>
      <c r="AB153" s="14"/>
      <c r="AC153" s="14"/>
      <c r="AD153" s="14"/>
      <c r="AE153" s="14"/>
      <c r="AT153" s="273" t="s">
        <v>177</v>
      </c>
      <c r="AU153" s="273" t="s">
        <v>90</v>
      </c>
      <c r="AV153" s="14" t="s">
        <v>159</v>
      </c>
      <c r="AW153" s="14" t="s">
        <v>5</v>
      </c>
      <c r="AX153" s="14" t="s">
        <v>88</v>
      </c>
      <c r="AY153" s="273" t="s">
        <v>152</v>
      </c>
    </row>
    <row r="154" spans="1:63" s="12" customFormat="1" ht="22.8" customHeight="1">
      <c r="A154" s="12"/>
      <c r="B154" s="215"/>
      <c r="C154" s="216"/>
      <c r="D154" s="217" t="s">
        <v>79</v>
      </c>
      <c r="E154" s="230" t="s">
        <v>90</v>
      </c>
      <c r="F154" s="230" t="s">
        <v>335</v>
      </c>
      <c r="G154" s="216"/>
      <c r="H154" s="216"/>
      <c r="I154" s="219"/>
      <c r="J154" s="219"/>
      <c r="K154" s="231">
        <f>BK154</f>
        <v>0</v>
      </c>
      <c r="L154" s="216"/>
      <c r="M154" s="221"/>
      <c r="N154" s="222"/>
      <c r="O154" s="223"/>
      <c r="P154" s="223"/>
      <c r="Q154" s="224">
        <f>SUM(Q155:Q177)</f>
        <v>0</v>
      </c>
      <c r="R154" s="224">
        <f>SUM(R155:R177)</f>
        <v>0</v>
      </c>
      <c r="S154" s="223"/>
      <c r="T154" s="225">
        <f>SUM(T155:T177)</f>
        <v>0</v>
      </c>
      <c r="U154" s="223"/>
      <c r="V154" s="225">
        <f>SUM(V155:V177)</f>
        <v>89.58392225</v>
      </c>
      <c r="W154" s="223"/>
      <c r="X154" s="226">
        <f>SUM(X155:X177)</f>
        <v>0</v>
      </c>
      <c r="Y154" s="12"/>
      <c r="Z154" s="12"/>
      <c r="AA154" s="12"/>
      <c r="AB154" s="12"/>
      <c r="AC154" s="12"/>
      <c r="AD154" s="12"/>
      <c r="AE154" s="12"/>
      <c r="AR154" s="227" t="s">
        <v>88</v>
      </c>
      <c r="AT154" s="228" t="s">
        <v>79</v>
      </c>
      <c r="AU154" s="228" t="s">
        <v>88</v>
      </c>
      <c r="AY154" s="227" t="s">
        <v>152</v>
      </c>
      <c r="BK154" s="229">
        <f>SUM(BK155:BK177)</f>
        <v>0</v>
      </c>
    </row>
    <row r="155" spans="1:65" s="2" customFormat="1" ht="37.8" customHeight="1">
      <c r="A155" s="39"/>
      <c r="B155" s="40"/>
      <c r="C155" s="232" t="s">
        <v>163</v>
      </c>
      <c r="D155" s="232" t="s">
        <v>154</v>
      </c>
      <c r="E155" s="233" t="s">
        <v>451</v>
      </c>
      <c r="F155" s="234" t="s">
        <v>452</v>
      </c>
      <c r="G155" s="235" t="s">
        <v>167</v>
      </c>
      <c r="H155" s="236">
        <v>9.178</v>
      </c>
      <c r="I155" s="237"/>
      <c r="J155" s="237"/>
      <c r="K155" s="238">
        <f>ROUND(P155*H155,2)</f>
        <v>0</v>
      </c>
      <c r="L155" s="234" t="s">
        <v>419</v>
      </c>
      <c r="M155" s="45"/>
      <c r="N155" s="239" t="s">
        <v>1</v>
      </c>
      <c r="O155" s="240" t="s">
        <v>43</v>
      </c>
      <c r="P155" s="241">
        <f>I155+J155</f>
        <v>0</v>
      </c>
      <c r="Q155" s="241">
        <f>ROUND(I155*H155,2)</f>
        <v>0</v>
      </c>
      <c r="R155" s="241">
        <f>ROUND(J155*H155,2)</f>
        <v>0</v>
      </c>
      <c r="S155" s="92"/>
      <c r="T155" s="242">
        <f>S155*H155</f>
        <v>0</v>
      </c>
      <c r="U155" s="242">
        <v>2.16</v>
      </c>
      <c r="V155" s="242">
        <f>U155*H155</f>
        <v>19.824480000000005</v>
      </c>
      <c r="W155" s="242">
        <v>0</v>
      </c>
      <c r="X155" s="243">
        <f>W155*H155</f>
        <v>0</v>
      </c>
      <c r="Y155" s="39"/>
      <c r="Z155" s="39"/>
      <c r="AA155" s="39"/>
      <c r="AB155" s="39"/>
      <c r="AC155" s="39"/>
      <c r="AD155" s="39"/>
      <c r="AE155" s="39"/>
      <c r="AR155" s="244" t="s">
        <v>159</v>
      </c>
      <c r="AT155" s="244" t="s">
        <v>154</v>
      </c>
      <c r="AU155" s="244" t="s">
        <v>90</v>
      </c>
      <c r="AY155" s="18" t="s">
        <v>152</v>
      </c>
      <c r="BE155" s="245">
        <f>IF(O155="základní",K155,0)</f>
        <v>0</v>
      </c>
      <c r="BF155" s="245">
        <f>IF(O155="snížená",K155,0)</f>
        <v>0</v>
      </c>
      <c r="BG155" s="245">
        <f>IF(O155="zákl. přenesená",K155,0)</f>
        <v>0</v>
      </c>
      <c r="BH155" s="245">
        <f>IF(O155="sníž. přenesená",K155,0)</f>
        <v>0</v>
      </c>
      <c r="BI155" s="245">
        <f>IF(O155="nulová",K155,0)</f>
        <v>0</v>
      </c>
      <c r="BJ155" s="18" t="s">
        <v>88</v>
      </c>
      <c r="BK155" s="245">
        <f>ROUND(P155*H155,2)</f>
        <v>0</v>
      </c>
      <c r="BL155" s="18" t="s">
        <v>159</v>
      </c>
      <c r="BM155" s="244" t="s">
        <v>453</v>
      </c>
    </row>
    <row r="156" spans="1:47" s="2" customFormat="1" ht="12">
      <c r="A156" s="39"/>
      <c r="B156" s="40"/>
      <c r="C156" s="41"/>
      <c r="D156" s="246" t="s">
        <v>161</v>
      </c>
      <c r="E156" s="41"/>
      <c r="F156" s="247" t="s">
        <v>454</v>
      </c>
      <c r="G156" s="41"/>
      <c r="H156" s="41"/>
      <c r="I156" s="248"/>
      <c r="J156" s="248"/>
      <c r="K156" s="41"/>
      <c r="L156" s="41"/>
      <c r="M156" s="45"/>
      <c r="N156" s="249"/>
      <c r="O156" s="250"/>
      <c r="P156" s="92"/>
      <c r="Q156" s="92"/>
      <c r="R156" s="92"/>
      <c r="S156" s="92"/>
      <c r="T156" s="92"/>
      <c r="U156" s="92"/>
      <c r="V156" s="92"/>
      <c r="W156" s="92"/>
      <c r="X156" s="93"/>
      <c r="Y156" s="39"/>
      <c r="Z156" s="39"/>
      <c r="AA156" s="39"/>
      <c r="AB156" s="39"/>
      <c r="AC156" s="39"/>
      <c r="AD156" s="39"/>
      <c r="AE156" s="39"/>
      <c r="AT156" s="18" t="s">
        <v>161</v>
      </c>
      <c r="AU156" s="18" t="s">
        <v>90</v>
      </c>
    </row>
    <row r="157" spans="1:51" s="13" customFormat="1" ht="12">
      <c r="A157" s="13"/>
      <c r="B157" s="251"/>
      <c r="C157" s="252"/>
      <c r="D157" s="253" t="s">
        <v>177</v>
      </c>
      <c r="E157" s="254" t="s">
        <v>1</v>
      </c>
      <c r="F157" s="255" t="s">
        <v>455</v>
      </c>
      <c r="G157" s="252"/>
      <c r="H157" s="256">
        <v>9.178</v>
      </c>
      <c r="I157" s="257"/>
      <c r="J157" s="257"/>
      <c r="K157" s="252"/>
      <c r="L157" s="252"/>
      <c r="M157" s="258"/>
      <c r="N157" s="259"/>
      <c r="O157" s="260"/>
      <c r="P157" s="260"/>
      <c r="Q157" s="260"/>
      <c r="R157" s="260"/>
      <c r="S157" s="260"/>
      <c r="T157" s="260"/>
      <c r="U157" s="260"/>
      <c r="V157" s="260"/>
      <c r="W157" s="260"/>
      <c r="X157" s="261"/>
      <c r="Y157" s="13"/>
      <c r="Z157" s="13"/>
      <c r="AA157" s="13"/>
      <c r="AB157" s="13"/>
      <c r="AC157" s="13"/>
      <c r="AD157" s="13"/>
      <c r="AE157" s="13"/>
      <c r="AT157" s="262" t="s">
        <v>177</v>
      </c>
      <c r="AU157" s="262" t="s">
        <v>90</v>
      </c>
      <c r="AV157" s="13" t="s">
        <v>90</v>
      </c>
      <c r="AW157" s="13" t="s">
        <v>5</v>
      </c>
      <c r="AX157" s="13" t="s">
        <v>88</v>
      </c>
      <c r="AY157" s="262" t="s">
        <v>152</v>
      </c>
    </row>
    <row r="158" spans="1:65" s="2" customFormat="1" ht="37.8" customHeight="1">
      <c r="A158" s="39"/>
      <c r="B158" s="40"/>
      <c r="C158" s="232" t="s">
        <v>170</v>
      </c>
      <c r="D158" s="232" t="s">
        <v>154</v>
      </c>
      <c r="E158" s="233" t="s">
        <v>456</v>
      </c>
      <c r="F158" s="234" t="s">
        <v>457</v>
      </c>
      <c r="G158" s="235" t="s">
        <v>167</v>
      </c>
      <c r="H158" s="236">
        <v>9.178</v>
      </c>
      <c r="I158" s="237"/>
      <c r="J158" s="237"/>
      <c r="K158" s="238">
        <f>ROUND(P158*H158,2)</f>
        <v>0</v>
      </c>
      <c r="L158" s="234" t="s">
        <v>419</v>
      </c>
      <c r="M158" s="45"/>
      <c r="N158" s="239" t="s">
        <v>1</v>
      </c>
      <c r="O158" s="240" t="s">
        <v>43</v>
      </c>
      <c r="P158" s="241">
        <f>I158+J158</f>
        <v>0</v>
      </c>
      <c r="Q158" s="241">
        <f>ROUND(I158*H158,2)</f>
        <v>0</v>
      </c>
      <c r="R158" s="241">
        <f>ROUND(J158*H158,2)</f>
        <v>0</v>
      </c>
      <c r="S158" s="92"/>
      <c r="T158" s="242">
        <f>S158*H158</f>
        <v>0</v>
      </c>
      <c r="U158" s="242">
        <v>2.16</v>
      </c>
      <c r="V158" s="242">
        <f>U158*H158</f>
        <v>19.824480000000005</v>
      </c>
      <c r="W158" s="242">
        <v>0</v>
      </c>
      <c r="X158" s="243">
        <f>W158*H158</f>
        <v>0</v>
      </c>
      <c r="Y158" s="39"/>
      <c r="Z158" s="39"/>
      <c r="AA158" s="39"/>
      <c r="AB158" s="39"/>
      <c r="AC158" s="39"/>
      <c r="AD158" s="39"/>
      <c r="AE158" s="39"/>
      <c r="AR158" s="244" t="s">
        <v>159</v>
      </c>
      <c r="AT158" s="244" t="s">
        <v>154</v>
      </c>
      <c r="AU158" s="244" t="s">
        <v>90</v>
      </c>
      <c r="AY158" s="18" t="s">
        <v>152</v>
      </c>
      <c r="BE158" s="245">
        <f>IF(O158="základní",K158,0)</f>
        <v>0</v>
      </c>
      <c r="BF158" s="245">
        <f>IF(O158="snížená",K158,0)</f>
        <v>0</v>
      </c>
      <c r="BG158" s="245">
        <f>IF(O158="zákl. přenesená",K158,0)</f>
        <v>0</v>
      </c>
      <c r="BH158" s="245">
        <f>IF(O158="sníž. přenesená",K158,0)</f>
        <v>0</v>
      </c>
      <c r="BI158" s="245">
        <f>IF(O158="nulová",K158,0)</f>
        <v>0</v>
      </c>
      <c r="BJ158" s="18" t="s">
        <v>88</v>
      </c>
      <c r="BK158" s="245">
        <f>ROUND(P158*H158,2)</f>
        <v>0</v>
      </c>
      <c r="BL158" s="18" t="s">
        <v>159</v>
      </c>
      <c r="BM158" s="244" t="s">
        <v>458</v>
      </c>
    </row>
    <row r="159" spans="1:47" s="2" customFormat="1" ht="12">
      <c r="A159" s="39"/>
      <c r="B159" s="40"/>
      <c r="C159" s="41"/>
      <c r="D159" s="246" t="s">
        <v>161</v>
      </c>
      <c r="E159" s="41"/>
      <c r="F159" s="247" t="s">
        <v>459</v>
      </c>
      <c r="G159" s="41"/>
      <c r="H159" s="41"/>
      <c r="I159" s="248"/>
      <c r="J159" s="248"/>
      <c r="K159" s="41"/>
      <c r="L159" s="41"/>
      <c r="M159" s="45"/>
      <c r="N159" s="249"/>
      <c r="O159" s="250"/>
      <c r="P159" s="92"/>
      <c r="Q159" s="92"/>
      <c r="R159" s="92"/>
      <c r="S159" s="92"/>
      <c r="T159" s="92"/>
      <c r="U159" s="92"/>
      <c r="V159" s="92"/>
      <c r="W159" s="92"/>
      <c r="X159" s="93"/>
      <c r="Y159" s="39"/>
      <c r="Z159" s="39"/>
      <c r="AA159" s="39"/>
      <c r="AB159" s="39"/>
      <c r="AC159" s="39"/>
      <c r="AD159" s="39"/>
      <c r="AE159" s="39"/>
      <c r="AT159" s="18" t="s">
        <v>161</v>
      </c>
      <c r="AU159" s="18" t="s">
        <v>90</v>
      </c>
    </row>
    <row r="160" spans="1:65" s="2" customFormat="1" ht="24.15" customHeight="1">
      <c r="A160" s="39"/>
      <c r="B160" s="40"/>
      <c r="C160" s="232" t="s">
        <v>216</v>
      </c>
      <c r="D160" s="232" t="s">
        <v>154</v>
      </c>
      <c r="E160" s="233" t="s">
        <v>460</v>
      </c>
      <c r="F160" s="234" t="s">
        <v>461</v>
      </c>
      <c r="G160" s="235" t="s">
        <v>167</v>
      </c>
      <c r="H160" s="236">
        <v>5.06</v>
      </c>
      <c r="I160" s="237"/>
      <c r="J160" s="237"/>
      <c r="K160" s="238">
        <f>ROUND(P160*H160,2)</f>
        <v>0</v>
      </c>
      <c r="L160" s="234" t="s">
        <v>419</v>
      </c>
      <c r="M160" s="45"/>
      <c r="N160" s="239" t="s">
        <v>1</v>
      </c>
      <c r="O160" s="240" t="s">
        <v>43</v>
      </c>
      <c r="P160" s="241">
        <f>I160+J160</f>
        <v>0</v>
      </c>
      <c r="Q160" s="241">
        <f>ROUND(I160*H160,2)</f>
        <v>0</v>
      </c>
      <c r="R160" s="241">
        <f>ROUND(J160*H160,2)</f>
        <v>0</v>
      </c>
      <c r="S160" s="92"/>
      <c r="T160" s="242">
        <f>S160*H160</f>
        <v>0</v>
      </c>
      <c r="U160" s="242">
        <v>2.30102</v>
      </c>
      <c r="V160" s="242">
        <f>U160*H160</f>
        <v>11.643161199999998</v>
      </c>
      <c r="W160" s="242">
        <v>0</v>
      </c>
      <c r="X160" s="243">
        <f>W160*H160</f>
        <v>0</v>
      </c>
      <c r="Y160" s="39"/>
      <c r="Z160" s="39"/>
      <c r="AA160" s="39"/>
      <c r="AB160" s="39"/>
      <c r="AC160" s="39"/>
      <c r="AD160" s="39"/>
      <c r="AE160" s="39"/>
      <c r="AR160" s="244" t="s">
        <v>159</v>
      </c>
      <c r="AT160" s="244" t="s">
        <v>154</v>
      </c>
      <c r="AU160" s="244" t="s">
        <v>90</v>
      </c>
      <c r="AY160" s="18" t="s">
        <v>152</v>
      </c>
      <c r="BE160" s="245">
        <f>IF(O160="základní",K160,0)</f>
        <v>0</v>
      </c>
      <c r="BF160" s="245">
        <f>IF(O160="snížená",K160,0)</f>
        <v>0</v>
      </c>
      <c r="BG160" s="245">
        <f>IF(O160="zákl. přenesená",K160,0)</f>
        <v>0</v>
      </c>
      <c r="BH160" s="245">
        <f>IF(O160="sníž. přenesená",K160,0)</f>
        <v>0</v>
      </c>
      <c r="BI160" s="245">
        <f>IF(O160="nulová",K160,0)</f>
        <v>0</v>
      </c>
      <c r="BJ160" s="18" t="s">
        <v>88</v>
      </c>
      <c r="BK160" s="245">
        <f>ROUND(P160*H160,2)</f>
        <v>0</v>
      </c>
      <c r="BL160" s="18" t="s">
        <v>159</v>
      </c>
      <c r="BM160" s="244" t="s">
        <v>462</v>
      </c>
    </row>
    <row r="161" spans="1:47" s="2" customFormat="1" ht="12">
      <c r="A161" s="39"/>
      <c r="B161" s="40"/>
      <c r="C161" s="41"/>
      <c r="D161" s="246" t="s">
        <v>161</v>
      </c>
      <c r="E161" s="41"/>
      <c r="F161" s="247" t="s">
        <v>463</v>
      </c>
      <c r="G161" s="41"/>
      <c r="H161" s="41"/>
      <c r="I161" s="248"/>
      <c r="J161" s="248"/>
      <c r="K161" s="41"/>
      <c r="L161" s="41"/>
      <c r="M161" s="45"/>
      <c r="N161" s="249"/>
      <c r="O161" s="250"/>
      <c r="P161" s="92"/>
      <c r="Q161" s="92"/>
      <c r="R161" s="92"/>
      <c r="S161" s="92"/>
      <c r="T161" s="92"/>
      <c r="U161" s="92"/>
      <c r="V161" s="92"/>
      <c r="W161" s="92"/>
      <c r="X161" s="93"/>
      <c r="Y161" s="39"/>
      <c r="Z161" s="39"/>
      <c r="AA161" s="39"/>
      <c r="AB161" s="39"/>
      <c r="AC161" s="39"/>
      <c r="AD161" s="39"/>
      <c r="AE161" s="39"/>
      <c r="AT161" s="18" t="s">
        <v>161</v>
      </c>
      <c r="AU161" s="18" t="s">
        <v>90</v>
      </c>
    </row>
    <row r="162" spans="1:51" s="13" customFormat="1" ht="12">
      <c r="A162" s="13"/>
      <c r="B162" s="251"/>
      <c r="C162" s="252"/>
      <c r="D162" s="253" t="s">
        <v>177</v>
      </c>
      <c r="E162" s="254" t="s">
        <v>1</v>
      </c>
      <c r="F162" s="255" t="s">
        <v>464</v>
      </c>
      <c r="G162" s="252"/>
      <c r="H162" s="256">
        <v>5.06</v>
      </c>
      <c r="I162" s="257"/>
      <c r="J162" s="257"/>
      <c r="K162" s="252"/>
      <c r="L162" s="252"/>
      <c r="M162" s="258"/>
      <c r="N162" s="259"/>
      <c r="O162" s="260"/>
      <c r="P162" s="260"/>
      <c r="Q162" s="260"/>
      <c r="R162" s="260"/>
      <c r="S162" s="260"/>
      <c r="T162" s="260"/>
      <c r="U162" s="260"/>
      <c r="V162" s="260"/>
      <c r="W162" s="260"/>
      <c r="X162" s="261"/>
      <c r="Y162" s="13"/>
      <c r="Z162" s="13"/>
      <c r="AA162" s="13"/>
      <c r="AB162" s="13"/>
      <c r="AC162" s="13"/>
      <c r="AD162" s="13"/>
      <c r="AE162" s="13"/>
      <c r="AT162" s="262" t="s">
        <v>177</v>
      </c>
      <c r="AU162" s="262" t="s">
        <v>90</v>
      </c>
      <c r="AV162" s="13" t="s">
        <v>90</v>
      </c>
      <c r="AW162" s="13" t="s">
        <v>5</v>
      </c>
      <c r="AX162" s="13" t="s">
        <v>88</v>
      </c>
      <c r="AY162" s="262" t="s">
        <v>152</v>
      </c>
    </row>
    <row r="163" spans="1:65" s="2" customFormat="1" ht="24.15" customHeight="1">
      <c r="A163" s="39"/>
      <c r="B163" s="40"/>
      <c r="C163" s="232" t="s">
        <v>222</v>
      </c>
      <c r="D163" s="232" t="s">
        <v>154</v>
      </c>
      <c r="E163" s="233" t="s">
        <v>465</v>
      </c>
      <c r="F163" s="234" t="s">
        <v>466</v>
      </c>
      <c r="G163" s="235" t="s">
        <v>157</v>
      </c>
      <c r="H163" s="236">
        <v>25.1</v>
      </c>
      <c r="I163" s="237"/>
      <c r="J163" s="237"/>
      <c r="K163" s="238">
        <f>ROUND(P163*H163,2)</f>
        <v>0</v>
      </c>
      <c r="L163" s="234" t="s">
        <v>419</v>
      </c>
      <c r="M163" s="45"/>
      <c r="N163" s="239" t="s">
        <v>1</v>
      </c>
      <c r="O163" s="240" t="s">
        <v>43</v>
      </c>
      <c r="P163" s="241">
        <f>I163+J163</f>
        <v>0</v>
      </c>
      <c r="Q163" s="241">
        <f>ROUND(I163*H163,2)</f>
        <v>0</v>
      </c>
      <c r="R163" s="241">
        <f>ROUND(J163*H163,2)</f>
        <v>0</v>
      </c>
      <c r="S163" s="92"/>
      <c r="T163" s="242">
        <f>S163*H163</f>
        <v>0</v>
      </c>
      <c r="U163" s="242">
        <v>0.00269</v>
      </c>
      <c r="V163" s="242">
        <f>U163*H163</f>
        <v>0.06751900000000001</v>
      </c>
      <c r="W163" s="242">
        <v>0</v>
      </c>
      <c r="X163" s="243">
        <f>W163*H163</f>
        <v>0</v>
      </c>
      <c r="Y163" s="39"/>
      <c r="Z163" s="39"/>
      <c r="AA163" s="39"/>
      <c r="AB163" s="39"/>
      <c r="AC163" s="39"/>
      <c r="AD163" s="39"/>
      <c r="AE163" s="39"/>
      <c r="AR163" s="244" t="s">
        <v>159</v>
      </c>
      <c r="AT163" s="244" t="s">
        <v>154</v>
      </c>
      <c r="AU163" s="244" t="s">
        <v>90</v>
      </c>
      <c r="AY163" s="18" t="s">
        <v>152</v>
      </c>
      <c r="BE163" s="245">
        <f>IF(O163="základní",K163,0)</f>
        <v>0</v>
      </c>
      <c r="BF163" s="245">
        <f>IF(O163="snížená",K163,0)</f>
        <v>0</v>
      </c>
      <c r="BG163" s="245">
        <f>IF(O163="zákl. přenesená",K163,0)</f>
        <v>0</v>
      </c>
      <c r="BH163" s="245">
        <f>IF(O163="sníž. přenesená",K163,0)</f>
        <v>0</v>
      </c>
      <c r="BI163" s="245">
        <f>IF(O163="nulová",K163,0)</f>
        <v>0</v>
      </c>
      <c r="BJ163" s="18" t="s">
        <v>88</v>
      </c>
      <c r="BK163" s="245">
        <f>ROUND(P163*H163,2)</f>
        <v>0</v>
      </c>
      <c r="BL163" s="18" t="s">
        <v>159</v>
      </c>
      <c r="BM163" s="244" t="s">
        <v>467</v>
      </c>
    </row>
    <row r="164" spans="1:47" s="2" customFormat="1" ht="12">
      <c r="A164" s="39"/>
      <c r="B164" s="40"/>
      <c r="C164" s="41"/>
      <c r="D164" s="246" t="s">
        <v>161</v>
      </c>
      <c r="E164" s="41"/>
      <c r="F164" s="247" t="s">
        <v>468</v>
      </c>
      <c r="G164" s="41"/>
      <c r="H164" s="41"/>
      <c r="I164" s="248"/>
      <c r="J164" s="248"/>
      <c r="K164" s="41"/>
      <c r="L164" s="41"/>
      <c r="M164" s="45"/>
      <c r="N164" s="249"/>
      <c r="O164" s="250"/>
      <c r="P164" s="92"/>
      <c r="Q164" s="92"/>
      <c r="R164" s="92"/>
      <c r="S164" s="92"/>
      <c r="T164" s="92"/>
      <c r="U164" s="92"/>
      <c r="V164" s="92"/>
      <c r="W164" s="92"/>
      <c r="X164" s="93"/>
      <c r="Y164" s="39"/>
      <c r="Z164" s="39"/>
      <c r="AA164" s="39"/>
      <c r="AB164" s="39"/>
      <c r="AC164" s="39"/>
      <c r="AD164" s="39"/>
      <c r="AE164" s="39"/>
      <c r="AT164" s="18" t="s">
        <v>161</v>
      </c>
      <c r="AU164" s="18" t="s">
        <v>90</v>
      </c>
    </row>
    <row r="165" spans="1:51" s="13" customFormat="1" ht="12">
      <c r="A165" s="13"/>
      <c r="B165" s="251"/>
      <c r="C165" s="252"/>
      <c r="D165" s="253" t="s">
        <v>177</v>
      </c>
      <c r="E165" s="254" t="s">
        <v>1</v>
      </c>
      <c r="F165" s="255" t="s">
        <v>469</v>
      </c>
      <c r="G165" s="252"/>
      <c r="H165" s="256">
        <v>25.1</v>
      </c>
      <c r="I165" s="257"/>
      <c r="J165" s="257"/>
      <c r="K165" s="252"/>
      <c r="L165" s="252"/>
      <c r="M165" s="258"/>
      <c r="N165" s="259"/>
      <c r="O165" s="260"/>
      <c r="P165" s="260"/>
      <c r="Q165" s="260"/>
      <c r="R165" s="260"/>
      <c r="S165" s="260"/>
      <c r="T165" s="260"/>
      <c r="U165" s="260"/>
      <c r="V165" s="260"/>
      <c r="W165" s="260"/>
      <c r="X165" s="261"/>
      <c r="Y165" s="13"/>
      <c r="Z165" s="13"/>
      <c r="AA165" s="13"/>
      <c r="AB165" s="13"/>
      <c r="AC165" s="13"/>
      <c r="AD165" s="13"/>
      <c r="AE165" s="13"/>
      <c r="AT165" s="262" t="s">
        <v>177</v>
      </c>
      <c r="AU165" s="262" t="s">
        <v>90</v>
      </c>
      <c r="AV165" s="13" t="s">
        <v>90</v>
      </c>
      <c r="AW165" s="13" t="s">
        <v>5</v>
      </c>
      <c r="AX165" s="13" t="s">
        <v>88</v>
      </c>
      <c r="AY165" s="262" t="s">
        <v>152</v>
      </c>
    </row>
    <row r="166" spans="1:65" s="2" customFormat="1" ht="24.15" customHeight="1">
      <c r="A166" s="39"/>
      <c r="B166" s="40"/>
      <c r="C166" s="232" t="s">
        <v>227</v>
      </c>
      <c r="D166" s="232" t="s">
        <v>154</v>
      </c>
      <c r="E166" s="233" t="s">
        <v>470</v>
      </c>
      <c r="F166" s="234" t="s">
        <v>471</v>
      </c>
      <c r="G166" s="235" t="s">
        <v>157</v>
      </c>
      <c r="H166" s="236">
        <v>25.1</v>
      </c>
      <c r="I166" s="237"/>
      <c r="J166" s="237"/>
      <c r="K166" s="238">
        <f>ROUND(P166*H166,2)</f>
        <v>0</v>
      </c>
      <c r="L166" s="234" t="s">
        <v>419</v>
      </c>
      <c r="M166" s="45"/>
      <c r="N166" s="239" t="s">
        <v>1</v>
      </c>
      <c r="O166" s="240" t="s">
        <v>43</v>
      </c>
      <c r="P166" s="241">
        <f>I166+J166</f>
        <v>0</v>
      </c>
      <c r="Q166" s="241">
        <f>ROUND(I166*H166,2)</f>
        <v>0</v>
      </c>
      <c r="R166" s="241">
        <f>ROUND(J166*H166,2)</f>
        <v>0</v>
      </c>
      <c r="S166" s="92"/>
      <c r="T166" s="242">
        <f>S166*H166</f>
        <v>0</v>
      </c>
      <c r="U166" s="242">
        <v>0</v>
      </c>
      <c r="V166" s="242">
        <f>U166*H166</f>
        <v>0</v>
      </c>
      <c r="W166" s="242">
        <v>0</v>
      </c>
      <c r="X166" s="243">
        <f>W166*H166</f>
        <v>0</v>
      </c>
      <c r="Y166" s="39"/>
      <c r="Z166" s="39"/>
      <c r="AA166" s="39"/>
      <c r="AB166" s="39"/>
      <c r="AC166" s="39"/>
      <c r="AD166" s="39"/>
      <c r="AE166" s="39"/>
      <c r="AR166" s="244" t="s">
        <v>159</v>
      </c>
      <c r="AT166" s="244" t="s">
        <v>154</v>
      </c>
      <c r="AU166" s="244" t="s">
        <v>90</v>
      </c>
      <c r="AY166" s="18" t="s">
        <v>152</v>
      </c>
      <c r="BE166" s="245">
        <f>IF(O166="základní",K166,0)</f>
        <v>0</v>
      </c>
      <c r="BF166" s="245">
        <f>IF(O166="snížená",K166,0)</f>
        <v>0</v>
      </c>
      <c r="BG166" s="245">
        <f>IF(O166="zákl. přenesená",K166,0)</f>
        <v>0</v>
      </c>
      <c r="BH166" s="245">
        <f>IF(O166="sníž. přenesená",K166,0)</f>
        <v>0</v>
      </c>
      <c r="BI166" s="245">
        <f>IF(O166="nulová",K166,0)</f>
        <v>0</v>
      </c>
      <c r="BJ166" s="18" t="s">
        <v>88</v>
      </c>
      <c r="BK166" s="245">
        <f>ROUND(P166*H166,2)</f>
        <v>0</v>
      </c>
      <c r="BL166" s="18" t="s">
        <v>159</v>
      </c>
      <c r="BM166" s="244" t="s">
        <v>472</v>
      </c>
    </row>
    <row r="167" spans="1:47" s="2" customFormat="1" ht="12">
      <c r="A167" s="39"/>
      <c r="B167" s="40"/>
      <c r="C167" s="41"/>
      <c r="D167" s="246" t="s">
        <v>161</v>
      </c>
      <c r="E167" s="41"/>
      <c r="F167" s="247" t="s">
        <v>473</v>
      </c>
      <c r="G167" s="41"/>
      <c r="H167" s="41"/>
      <c r="I167" s="248"/>
      <c r="J167" s="248"/>
      <c r="K167" s="41"/>
      <c r="L167" s="41"/>
      <c r="M167" s="45"/>
      <c r="N167" s="249"/>
      <c r="O167" s="250"/>
      <c r="P167" s="92"/>
      <c r="Q167" s="92"/>
      <c r="R167" s="92"/>
      <c r="S167" s="92"/>
      <c r="T167" s="92"/>
      <c r="U167" s="92"/>
      <c r="V167" s="92"/>
      <c r="W167" s="92"/>
      <c r="X167" s="93"/>
      <c r="Y167" s="39"/>
      <c r="Z167" s="39"/>
      <c r="AA167" s="39"/>
      <c r="AB167" s="39"/>
      <c r="AC167" s="39"/>
      <c r="AD167" s="39"/>
      <c r="AE167" s="39"/>
      <c r="AT167" s="18" t="s">
        <v>161</v>
      </c>
      <c r="AU167" s="18" t="s">
        <v>90</v>
      </c>
    </row>
    <row r="168" spans="1:65" s="2" customFormat="1" ht="44.25" customHeight="1">
      <c r="A168" s="39"/>
      <c r="B168" s="40"/>
      <c r="C168" s="232" t="s">
        <v>233</v>
      </c>
      <c r="D168" s="232" t="s">
        <v>154</v>
      </c>
      <c r="E168" s="233" t="s">
        <v>474</v>
      </c>
      <c r="F168" s="234" t="s">
        <v>475</v>
      </c>
      <c r="G168" s="235" t="s">
        <v>157</v>
      </c>
      <c r="H168" s="236">
        <v>53.475</v>
      </c>
      <c r="I168" s="237"/>
      <c r="J168" s="237"/>
      <c r="K168" s="238">
        <f>ROUND(P168*H168,2)</f>
        <v>0</v>
      </c>
      <c r="L168" s="234" t="s">
        <v>419</v>
      </c>
      <c r="M168" s="45"/>
      <c r="N168" s="239" t="s">
        <v>1</v>
      </c>
      <c r="O168" s="240" t="s">
        <v>43</v>
      </c>
      <c r="P168" s="241">
        <f>I168+J168</f>
        <v>0</v>
      </c>
      <c r="Q168" s="241">
        <f>ROUND(I168*H168,2)</f>
        <v>0</v>
      </c>
      <c r="R168" s="241">
        <f>ROUND(J168*H168,2)</f>
        <v>0</v>
      </c>
      <c r="S168" s="92"/>
      <c r="T168" s="242">
        <f>S168*H168</f>
        <v>0</v>
      </c>
      <c r="U168" s="242">
        <v>0.69347</v>
      </c>
      <c r="V168" s="242">
        <f>U168*H168</f>
        <v>37.08330825</v>
      </c>
      <c r="W168" s="242">
        <v>0</v>
      </c>
      <c r="X168" s="243">
        <f>W168*H168</f>
        <v>0</v>
      </c>
      <c r="Y168" s="39"/>
      <c r="Z168" s="39"/>
      <c r="AA168" s="39"/>
      <c r="AB168" s="39"/>
      <c r="AC168" s="39"/>
      <c r="AD168" s="39"/>
      <c r="AE168" s="39"/>
      <c r="AR168" s="244" t="s">
        <v>159</v>
      </c>
      <c r="AT168" s="244" t="s">
        <v>154</v>
      </c>
      <c r="AU168" s="244" t="s">
        <v>90</v>
      </c>
      <c r="AY168" s="18" t="s">
        <v>152</v>
      </c>
      <c r="BE168" s="245">
        <f>IF(O168="základní",K168,0)</f>
        <v>0</v>
      </c>
      <c r="BF168" s="245">
        <f>IF(O168="snížená",K168,0)</f>
        <v>0</v>
      </c>
      <c r="BG168" s="245">
        <f>IF(O168="zákl. přenesená",K168,0)</f>
        <v>0</v>
      </c>
      <c r="BH168" s="245">
        <f>IF(O168="sníž. přenesená",K168,0)</f>
        <v>0</v>
      </c>
      <c r="BI168" s="245">
        <f>IF(O168="nulová",K168,0)</f>
        <v>0</v>
      </c>
      <c r="BJ168" s="18" t="s">
        <v>88</v>
      </c>
      <c r="BK168" s="245">
        <f>ROUND(P168*H168,2)</f>
        <v>0</v>
      </c>
      <c r="BL168" s="18" t="s">
        <v>159</v>
      </c>
      <c r="BM168" s="244" t="s">
        <v>476</v>
      </c>
    </row>
    <row r="169" spans="1:47" s="2" customFormat="1" ht="12">
      <c r="A169" s="39"/>
      <c r="B169" s="40"/>
      <c r="C169" s="41"/>
      <c r="D169" s="246" t="s">
        <v>161</v>
      </c>
      <c r="E169" s="41"/>
      <c r="F169" s="247" t="s">
        <v>477</v>
      </c>
      <c r="G169" s="41"/>
      <c r="H169" s="41"/>
      <c r="I169" s="248"/>
      <c r="J169" s="248"/>
      <c r="K169" s="41"/>
      <c r="L169" s="41"/>
      <c r="M169" s="45"/>
      <c r="N169" s="249"/>
      <c r="O169" s="250"/>
      <c r="P169" s="92"/>
      <c r="Q169" s="92"/>
      <c r="R169" s="92"/>
      <c r="S169" s="92"/>
      <c r="T169" s="92"/>
      <c r="U169" s="92"/>
      <c r="V169" s="92"/>
      <c r="W169" s="92"/>
      <c r="X169" s="93"/>
      <c r="Y169" s="39"/>
      <c r="Z169" s="39"/>
      <c r="AA169" s="39"/>
      <c r="AB169" s="39"/>
      <c r="AC169" s="39"/>
      <c r="AD169" s="39"/>
      <c r="AE169" s="39"/>
      <c r="AT169" s="18" t="s">
        <v>161</v>
      </c>
      <c r="AU169" s="18" t="s">
        <v>90</v>
      </c>
    </row>
    <row r="170" spans="1:51" s="13" customFormat="1" ht="12">
      <c r="A170" s="13"/>
      <c r="B170" s="251"/>
      <c r="C170" s="252"/>
      <c r="D170" s="253" t="s">
        <v>177</v>
      </c>
      <c r="E170" s="254" t="s">
        <v>1</v>
      </c>
      <c r="F170" s="255" t="s">
        <v>478</v>
      </c>
      <c r="G170" s="252"/>
      <c r="H170" s="256">
        <v>14.475</v>
      </c>
      <c r="I170" s="257"/>
      <c r="J170" s="257"/>
      <c r="K170" s="252"/>
      <c r="L170" s="252"/>
      <c r="M170" s="258"/>
      <c r="N170" s="259"/>
      <c r="O170" s="260"/>
      <c r="P170" s="260"/>
      <c r="Q170" s="260"/>
      <c r="R170" s="260"/>
      <c r="S170" s="260"/>
      <c r="T170" s="260"/>
      <c r="U170" s="260"/>
      <c r="V170" s="260"/>
      <c r="W170" s="260"/>
      <c r="X170" s="261"/>
      <c r="Y170" s="13"/>
      <c r="Z170" s="13"/>
      <c r="AA170" s="13"/>
      <c r="AB170" s="13"/>
      <c r="AC170" s="13"/>
      <c r="AD170" s="13"/>
      <c r="AE170" s="13"/>
      <c r="AT170" s="262" t="s">
        <v>177</v>
      </c>
      <c r="AU170" s="262" t="s">
        <v>90</v>
      </c>
      <c r="AV170" s="13" t="s">
        <v>90</v>
      </c>
      <c r="AW170" s="13" t="s">
        <v>5</v>
      </c>
      <c r="AX170" s="13" t="s">
        <v>80</v>
      </c>
      <c r="AY170" s="262" t="s">
        <v>152</v>
      </c>
    </row>
    <row r="171" spans="1:51" s="13" customFormat="1" ht="12">
      <c r="A171" s="13"/>
      <c r="B171" s="251"/>
      <c r="C171" s="252"/>
      <c r="D171" s="253" t="s">
        <v>177</v>
      </c>
      <c r="E171" s="254" t="s">
        <v>1</v>
      </c>
      <c r="F171" s="255" t="s">
        <v>479</v>
      </c>
      <c r="G171" s="252"/>
      <c r="H171" s="256">
        <v>39</v>
      </c>
      <c r="I171" s="257"/>
      <c r="J171" s="257"/>
      <c r="K171" s="252"/>
      <c r="L171" s="252"/>
      <c r="M171" s="258"/>
      <c r="N171" s="259"/>
      <c r="O171" s="260"/>
      <c r="P171" s="260"/>
      <c r="Q171" s="260"/>
      <c r="R171" s="260"/>
      <c r="S171" s="260"/>
      <c r="T171" s="260"/>
      <c r="U171" s="260"/>
      <c r="V171" s="260"/>
      <c r="W171" s="260"/>
      <c r="X171" s="261"/>
      <c r="Y171" s="13"/>
      <c r="Z171" s="13"/>
      <c r="AA171" s="13"/>
      <c r="AB171" s="13"/>
      <c r="AC171" s="13"/>
      <c r="AD171" s="13"/>
      <c r="AE171" s="13"/>
      <c r="AT171" s="262" t="s">
        <v>177</v>
      </c>
      <c r="AU171" s="262" t="s">
        <v>90</v>
      </c>
      <c r="AV171" s="13" t="s">
        <v>90</v>
      </c>
      <c r="AW171" s="13" t="s">
        <v>5</v>
      </c>
      <c r="AX171" s="13" t="s">
        <v>80</v>
      </c>
      <c r="AY171" s="262" t="s">
        <v>152</v>
      </c>
    </row>
    <row r="172" spans="1:51" s="14" customFormat="1" ht="12">
      <c r="A172" s="14"/>
      <c r="B172" s="263"/>
      <c r="C172" s="264"/>
      <c r="D172" s="253" t="s">
        <v>177</v>
      </c>
      <c r="E172" s="265" t="s">
        <v>1</v>
      </c>
      <c r="F172" s="266" t="s">
        <v>180</v>
      </c>
      <c r="G172" s="264"/>
      <c r="H172" s="267">
        <v>53.475</v>
      </c>
      <c r="I172" s="268"/>
      <c r="J172" s="268"/>
      <c r="K172" s="264"/>
      <c r="L172" s="264"/>
      <c r="M172" s="269"/>
      <c r="N172" s="270"/>
      <c r="O172" s="271"/>
      <c r="P172" s="271"/>
      <c r="Q172" s="271"/>
      <c r="R172" s="271"/>
      <c r="S172" s="271"/>
      <c r="T172" s="271"/>
      <c r="U172" s="271"/>
      <c r="V172" s="271"/>
      <c r="W172" s="271"/>
      <c r="X172" s="272"/>
      <c r="Y172" s="14"/>
      <c r="Z172" s="14"/>
      <c r="AA172" s="14"/>
      <c r="AB172" s="14"/>
      <c r="AC172" s="14"/>
      <c r="AD172" s="14"/>
      <c r="AE172" s="14"/>
      <c r="AT172" s="273" t="s">
        <v>177</v>
      </c>
      <c r="AU172" s="273" t="s">
        <v>90</v>
      </c>
      <c r="AV172" s="14" t="s">
        <v>159</v>
      </c>
      <c r="AW172" s="14" t="s">
        <v>5</v>
      </c>
      <c r="AX172" s="14" t="s">
        <v>88</v>
      </c>
      <c r="AY172" s="273" t="s">
        <v>152</v>
      </c>
    </row>
    <row r="173" spans="1:65" s="2" customFormat="1" ht="55.5" customHeight="1">
      <c r="A173" s="39"/>
      <c r="B173" s="40"/>
      <c r="C173" s="232" t="s">
        <v>238</v>
      </c>
      <c r="D173" s="232" t="s">
        <v>154</v>
      </c>
      <c r="E173" s="233" t="s">
        <v>480</v>
      </c>
      <c r="F173" s="234" t="s">
        <v>481</v>
      </c>
      <c r="G173" s="235" t="s">
        <v>213</v>
      </c>
      <c r="H173" s="236">
        <v>1.077</v>
      </c>
      <c r="I173" s="237"/>
      <c r="J173" s="237"/>
      <c r="K173" s="238">
        <f>ROUND(P173*H173,2)</f>
        <v>0</v>
      </c>
      <c r="L173" s="234" t="s">
        <v>419</v>
      </c>
      <c r="M173" s="45"/>
      <c r="N173" s="239" t="s">
        <v>1</v>
      </c>
      <c r="O173" s="240" t="s">
        <v>43</v>
      </c>
      <c r="P173" s="241">
        <f>I173+J173</f>
        <v>0</v>
      </c>
      <c r="Q173" s="241">
        <f>ROUND(I173*H173,2)</f>
        <v>0</v>
      </c>
      <c r="R173" s="241">
        <f>ROUND(J173*H173,2)</f>
        <v>0</v>
      </c>
      <c r="S173" s="92"/>
      <c r="T173" s="242">
        <f>S173*H173</f>
        <v>0</v>
      </c>
      <c r="U173" s="242">
        <v>1.0594</v>
      </c>
      <c r="V173" s="242">
        <f>U173*H173</f>
        <v>1.1409737999999998</v>
      </c>
      <c r="W173" s="242">
        <v>0</v>
      </c>
      <c r="X173" s="243">
        <f>W173*H173</f>
        <v>0</v>
      </c>
      <c r="Y173" s="39"/>
      <c r="Z173" s="39"/>
      <c r="AA173" s="39"/>
      <c r="AB173" s="39"/>
      <c r="AC173" s="39"/>
      <c r="AD173" s="39"/>
      <c r="AE173" s="39"/>
      <c r="AR173" s="244" t="s">
        <v>159</v>
      </c>
      <c r="AT173" s="244" t="s">
        <v>154</v>
      </c>
      <c r="AU173" s="244" t="s">
        <v>90</v>
      </c>
      <c r="AY173" s="18" t="s">
        <v>152</v>
      </c>
      <c r="BE173" s="245">
        <f>IF(O173="základní",K173,0)</f>
        <v>0</v>
      </c>
      <c r="BF173" s="245">
        <f>IF(O173="snížená",K173,0)</f>
        <v>0</v>
      </c>
      <c r="BG173" s="245">
        <f>IF(O173="zákl. přenesená",K173,0)</f>
        <v>0</v>
      </c>
      <c r="BH173" s="245">
        <f>IF(O173="sníž. přenesená",K173,0)</f>
        <v>0</v>
      </c>
      <c r="BI173" s="245">
        <f>IF(O173="nulová",K173,0)</f>
        <v>0</v>
      </c>
      <c r="BJ173" s="18" t="s">
        <v>88</v>
      </c>
      <c r="BK173" s="245">
        <f>ROUND(P173*H173,2)</f>
        <v>0</v>
      </c>
      <c r="BL173" s="18" t="s">
        <v>159</v>
      </c>
      <c r="BM173" s="244" t="s">
        <v>482</v>
      </c>
    </row>
    <row r="174" spans="1:47" s="2" customFormat="1" ht="12">
      <c r="A174" s="39"/>
      <c r="B174" s="40"/>
      <c r="C174" s="41"/>
      <c r="D174" s="246" t="s">
        <v>161</v>
      </c>
      <c r="E174" s="41"/>
      <c r="F174" s="247" t="s">
        <v>483</v>
      </c>
      <c r="G174" s="41"/>
      <c r="H174" s="41"/>
      <c r="I174" s="248"/>
      <c r="J174" s="248"/>
      <c r="K174" s="41"/>
      <c r="L174" s="41"/>
      <c r="M174" s="45"/>
      <c r="N174" s="249"/>
      <c r="O174" s="250"/>
      <c r="P174" s="92"/>
      <c r="Q174" s="92"/>
      <c r="R174" s="92"/>
      <c r="S174" s="92"/>
      <c r="T174" s="92"/>
      <c r="U174" s="92"/>
      <c r="V174" s="92"/>
      <c r="W174" s="92"/>
      <c r="X174" s="93"/>
      <c r="Y174" s="39"/>
      <c r="Z174" s="39"/>
      <c r="AA174" s="39"/>
      <c r="AB174" s="39"/>
      <c r="AC174" s="39"/>
      <c r="AD174" s="39"/>
      <c r="AE174" s="39"/>
      <c r="AT174" s="18" t="s">
        <v>161</v>
      </c>
      <c r="AU174" s="18" t="s">
        <v>90</v>
      </c>
    </row>
    <row r="175" spans="1:51" s="13" customFormat="1" ht="12">
      <c r="A175" s="13"/>
      <c r="B175" s="251"/>
      <c r="C175" s="252"/>
      <c r="D175" s="253" t="s">
        <v>177</v>
      </c>
      <c r="E175" s="254" t="s">
        <v>1</v>
      </c>
      <c r="F175" s="255" t="s">
        <v>484</v>
      </c>
      <c r="G175" s="252"/>
      <c r="H175" s="256">
        <v>0.292</v>
      </c>
      <c r="I175" s="257"/>
      <c r="J175" s="257"/>
      <c r="K175" s="252"/>
      <c r="L175" s="252"/>
      <c r="M175" s="258"/>
      <c r="N175" s="259"/>
      <c r="O175" s="260"/>
      <c r="P175" s="260"/>
      <c r="Q175" s="260"/>
      <c r="R175" s="260"/>
      <c r="S175" s="260"/>
      <c r="T175" s="260"/>
      <c r="U175" s="260"/>
      <c r="V175" s="260"/>
      <c r="W175" s="260"/>
      <c r="X175" s="261"/>
      <c r="Y175" s="13"/>
      <c r="Z175" s="13"/>
      <c r="AA175" s="13"/>
      <c r="AB175" s="13"/>
      <c r="AC175" s="13"/>
      <c r="AD175" s="13"/>
      <c r="AE175" s="13"/>
      <c r="AT175" s="262" t="s">
        <v>177</v>
      </c>
      <c r="AU175" s="262" t="s">
        <v>90</v>
      </c>
      <c r="AV175" s="13" t="s">
        <v>90</v>
      </c>
      <c r="AW175" s="13" t="s">
        <v>5</v>
      </c>
      <c r="AX175" s="13" t="s">
        <v>80</v>
      </c>
      <c r="AY175" s="262" t="s">
        <v>152</v>
      </c>
    </row>
    <row r="176" spans="1:51" s="13" customFormat="1" ht="12">
      <c r="A176" s="13"/>
      <c r="B176" s="251"/>
      <c r="C176" s="252"/>
      <c r="D176" s="253" t="s">
        <v>177</v>
      </c>
      <c r="E176" s="254" t="s">
        <v>1</v>
      </c>
      <c r="F176" s="255" t="s">
        <v>485</v>
      </c>
      <c r="G176" s="252"/>
      <c r="H176" s="256">
        <v>0.785</v>
      </c>
      <c r="I176" s="257"/>
      <c r="J176" s="257"/>
      <c r="K176" s="252"/>
      <c r="L176" s="252"/>
      <c r="M176" s="258"/>
      <c r="N176" s="259"/>
      <c r="O176" s="260"/>
      <c r="P176" s="260"/>
      <c r="Q176" s="260"/>
      <c r="R176" s="260"/>
      <c r="S176" s="260"/>
      <c r="T176" s="260"/>
      <c r="U176" s="260"/>
      <c r="V176" s="260"/>
      <c r="W176" s="260"/>
      <c r="X176" s="261"/>
      <c r="Y176" s="13"/>
      <c r="Z176" s="13"/>
      <c r="AA176" s="13"/>
      <c r="AB176" s="13"/>
      <c r="AC176" s="13"/>
      <c r="AD176" s="13"/>
      <c r="AE176" s="13"/>
      <c r="AT176" s="262" t="s">
        <v>177</v>
      </c>
      <c r="AU176" s="262" t="s">
        <v>90</v>
      </c>
      <c r="AV176" s="13" t="s">
        <v>90</v>
      </c>
      <c r="AW176" s="13" t="s">
        <v>5</v>
      </c>
      <c r="AX176" s="13" t="s">
        <v>80</v>
      </c>
      <c r="AY176" s="262" t="s">
        <v>152</v>
      </c>
    </row>
    <row r="177" spans="1:51" s="14" customFormat="1" ht="12">
      <c r="A177" s="14"/>
      <c r="B177" s="263"/>
      <c r="C177" s="264"/>
      <c r="D177" s="253" t="s">
        <v>177</v>
      </c>
      <c r="E177" s="265" t="s">
        <v>1</v>
      </c>
      <c r="F177" s="266" t="s">
        <v>180</v>
      </c>
      <c r="G177" s="264"/>
      <c r="H177" s="267">
        <v>1.077</v>
      </c>
      <c r="I177" s="268"/>
      <c r="J177" s="268"/>
      <c r="K177" s="264"/>
      <c r="L177" s="264"/>
      <c r="M177" s="269"/>
      <c r="N177" s="270"/>
      <c r="O177" s="271"/>
      <c r="P177" s="271"/>
      <c r="Q177" s="271"/>
      <c r="R177" s="271"/>
      <c r="S177" s="271"/>
      <c r="T177" s="271"/>
      <c r="U177" s="271"/>
      <c r="V177" s="271"/>
      <c r="W177" s="271"/>
      <c r="X177" s="272"/>
      <c r="Y177" s="14"/>
      <c r="Z177" s="14"/>
      <c r="AA177" s="14"/>
      <c r="AB177" s="14"/>
      <c r="AC177" s="14"/>
      <c r="AD177" s="14"/>
      <c r="AE177" s="14"/>
      <c r="AT177" s="273" t="s">
        <v>177</v>
      </c>
      <c r="AU177" s="273" t="s">
        <v>90</v>
      </c>
      <c r="AV177" s="14" t="s">
        <v>159</v>
      </c>
      <c r="AW177" s="14" t="s">
        <v>5</v>
      </c>
      <c r="AX177" s="14" t="s">
        <v>88</v>
      </c>
      <c r="AY177" s="273" t="s">
        <v>152</v>
      </c>
    </row>
    <row r="178" spans="1:63" s="12" customFormat="1" ht="22.8" customHeight="1">
      <c r="A178" s="12"/>
      <c r="B178" s="215"/>
      <c r="C178" s="216"/>
      <c r="D178" s="217" t="s">
        <v>79</v>
      </c>
      <c r="E178" s="230" t="s">
        <v>193</v>
      </c>
      <c r="F178" s="230" t="s">
        <v>486</v>
      </c>
      <c r="G178" s="216"/>
      <c r="H178" s="216"/>
      <c r="I178" s="219"/>
      <c r="J178" s="219"/>
      <c r="K178" s="231">
        <f>BK178</f>
        <v>0</v>
      </c>
      <c r="L178" s="216"/>
      <c r="M178" s="221"/>
      <c r="N178" s="222"/>
      <c r="O178" s="223"/>
      <c r="P178" s="223"/>
      <c r="Q178" s="224">
        <f>SUM(Q179:Q181)</f>
        <v>0</v>
      </c>
      <c r="R178" s="224">
        <f>SUM(R179:R181)</f>
        <v>0</v>
      </c>
      <c r="S178" s="223"/>
      <c r="T178" s="225">
        <f>SUM(T179:T181)</f>
        <v>0</v>
      </c>
      <c r="U178" s="223"/>
      <c r="V178" s="225">
        <f>SUM(V179:V181)</f>
        <v>9.320262</v>
      </c>
      <c r="W178" s="223"/>
      <c r="X178" s="226">
        <f>SUM(X179:X181)</f>
        <v>0</v>
      </c>
      <c r="Y178" s="12"/>
      <c r="Z178" s="12"/>
      <c r="AA178" s="12"/>
      <c r="AB178" s="12"/>
      <c r="AC178" s="12"/>
      <c r="AD178" s="12"/>
      <c r="AE178" s="12"/>
      <c r="AR178" s="227" t="s">
        <v>88</v>
      </c>
      <c r="AT178" s="228" t="s">
        <v>79</v>
      </c>
      <c r="AU178" s="228" t="s">
        <v>88</v>
      </c>
      <c r="AY178" s="227" t="s">
        <v>152</v>
      </c>
      <c r="BK178" s="229">
        <f>SUM(BK179:BK181)</f>
        <v>0</v>
      </c>
    </row>
    <row r="179" spans="1:65" s="2" customFormat="1" ht="44.25" customHeight="1">
      <c r="A179" s="39"/>
      <c r="B179" s="40"/>
      <c r="C179" s="232" t="s">
        <v>9</v>
      </c>
      <c r="D179" s="232" t="s">
        <v>154</v>
      </c>
      <c r="E179" s="233" t="s">
        <v>487</v>
      </c>
      <c r="F179" s="234" t="s">
        <v>488</v>
      </c>
      <c r="G179" s="235" t="s">
        <v>196</v>
      </c>
      <c r="H179" s="236">
        <v>47.4</v>
      </c>
      <c r="I179" s="237"/>
      <c r="J179" s="237"/>
      <c r="K179" s="238">
        <f>ROUND(P179*H179,2)</f>
        <v>0</v>
      </c>
      <c r="L179" s="234" t="s">
        <v>419</v>
      </c>
      <c r="M179" s="45"/>
      <c r="N179" s="239" t="s">
        <v>1</v>
      </c>
      <c r="O179" s="240" t="s">
        <v>43</v>
      </c>
      <c r="P179" s="241">
        <f>I179+J179</f>
        <v>0</v>
      </c>
      <c r="Q179" s="241">
        <f>ROUND(I179*H179,2)</f>
        <v>0</v>
      </c>
      <c r="R179" s="241">
        <f>ROUND(J179*H179,2)</f>
        <v>0</v>
      </c>
      <c r="S179" s="92"/>
      <c r="T179" s="242">
        <f>S179*H179</f>
        <v>0</v>
      </c>
      <c r="U179" s="242">
        <v>0.19663</v>
      </c>
      <c r="V179" s="242">
        <f>U179*H179</f>
        <v>9.320262</v>
      </c>
      <c r="W179" s="242">
        <v>0</v>
      </c>
      <c r="X179" s="243">
        <f>W179*H179</f>
        <v>0</v>
      </c>
      <c r="Y179" s="39"/>
      <c r="Z179" s="39"/>
      <c r="AA179" s="39"/>
      <c r="AB179" s="39"/>
      <c r="AC179" s="39"/>
      <c r="AD179" s="39"/>
      <c r="AE179" s="39"/>
      <c r="AR179" s="244" t="s">
        <v>159</v>
      </c>
      <c r="AT179" s="244" t="s">
        <v>154</v>
      </c>
      <c r="AU179" s="244" t="s">
        <v>90</v>
      </c>
      <c r="AY179" s="18" t="s">
        <v>152</v>
      </c>
      <c r="BE179" s="245">
        <f>IF(O179="základní",K179,0)</f>
        <v>0</v>
      </c>
      <c r="BF179" s="245">
        <f>IF(O179="snížená",K179,0)</f>
        <v>0</v>
      </c>
      <c r="BG179" s="245">
        <f>IF(O179="zákl. přenesená",K179,0)</f>
        <v>0</v>
      </c>
      <c r="BH179" s="245">
        <f>IF(O179="sníž. přenesená",K179,0)</f>
        <v>0</v>
      </c>
      <c r="BI179" s="245">
        <f>IF(O179="nulová",K179,0)</f>
        <v>0</v>
      </c>
      <c r="BJ179" s="18" t="s">
        <v>88</v>
      </c>
      <c r="BK179" s="245">
        <f>ROUND(P179*H179,2)</f>
        <v>0</v>
      </c>
      <c r="BL179" s="18" t="s">
        <v>159</v>
      </c>
      <c r="BM179" s="244" t="s">
        <v>489</v>
      </c>
    </row>
    <row r="180" spans="1:47" s="2" customFormat="1" ht="12">
      <c r="A180" s="39"/>
      <c r="B180" s="40"/>
      <c r="C180" s="41"/>
      <c r="D180" s="246" t="s">
        <v>161</v>
      </c>
      <c r="E180" s="41"/>
      <c r="F180" s="247" t="s">
        <v>490</v>
      </c>
      <c r="G180" s="41"/>
      <c r="H180" s="41"/>
      <c r="I180" s="248"/>
      <c r="J180" s="248"/>
      <c r="K180" s="41"/>
      <c r="L180" s="41"/>
      <c r="M180" s="45"/>
      <c r="N180" s="249"/>
      <c r="O180" s="250"/>
      <c r="P180" s="92"/>
      <c r="Q180" s="92"/>
      <c r="R180" s="92"/>
      <c r="S180" s="92"/>
      <c r="T180" s="92"/>
      <c r="U180" s="92"/>
      <c r="V180" s="92"/>
      <c r="W180" s="92"/>
      <c r="X180" s="93"/>
      <c r="Y180" s="39"/>
      <c r="Z180" s="39"/>
      <c r="AA180" s="39"/>
      <c r="AB180" s="39"/>
      <c r="AC180" s="39"/>
      <c r="AD180" s="39"/>
      <c r="AE180" s="39"/>
      <c r="AT180" s="18" t="s">
        <v>161</v>
      </c>
      <c r="AU180" s="18" t="s">
        <v>90</v>
      </c>
    </row>
    <row r="181" spans="1:51" s="13" customFormat="1" ht="12">
      <c r="A181" s="13"/>
      <c r="B181" s="251"/>
      <c r="C181" s="252"/>
      <c r="D181" s="253" t="s">
        <v>177</v>
      </c>
      <c r="E181" s="254" t="s">
        <v>1</v>
      </c>
      <c r="F181" s="255" t="s">
        <v>491</v>
      </c>
      <c r="G181" s="252"/>
      <c r="H181" s="256">
        <v>47.4</v>
      </c>
      <c r="I181" s="257"/>
      <c r="J181" s="257"/>
      <c r="K181" s="252"/>
      <c r="L181" s="252"/>
      <c r="M181" s="258"/>
      <c r="N181" s="259"/>
      <c r="O181" s="260"/>
      <c r="P181" s="260"/>
      <c r="Q181" s="260"/>
      <c r="R181" s="260"/>
      <c r="S181" s="260"/>
      <c r="T181" s="260"/>
      <c r="U181" s="260"/>
      <c r="V181" s="260"/>
      <c r="W181" s="260"/>
      <c r="X181" s="261"/>
      <c r="Y181" s="13"/>
      <c r="Z181" s="13"/>
      <c r="AA181" s="13"/>
      <c r="AB181" s="13"/>
      <c r="AC181" s="13"/>
      <c r="AD181" s="13"/>
      <c r="AE181" s="13"/>
      <c r="AT181" s="262" t="s">
        <v>177</v>
      </c>
      <c r="AU181" s="262" t="s">
        <v>90</v>
      </c>
      <c r="AV181" s="13" t="s">
        <v>90</v>
      </c>
      <c r="AW181" s="13" t="s">
        <v>5</v>
      </c>
      <c r="AX181" s="13" t="s">
        <v>88</v>
      </c>
      <c r="AY181" s="262" t="s">
        <v>152</v>
      </c>
    </row>
    <row r="182" spans="1:63" s="12" customFormat="1" ht="22.8" customHeight="1">
      <c r="A182" s="12"/>
      <c r="B182" s="215"/>
      <c r="C182" s="216"/>
      <c r="D182" s="217" t="s">
        <v>79</v>
      </c>
      <c r="E182" s="230" t="s">
        <v>492</v>
      </c>
      <c r="F182" s="230" t="s">
        <v>493</v>
      </c>
      <c r="G182" s="216"/>
      <c r="H182" s="216"/>
      <c r="I182" s="219"/>
      <c r="J182" s="219"/>
      <c r="K182" s="231">
        <f>BK182</f>
        <v>0</v>
      </c>
      <c r="L182" s="216"/>
      <c r="M182" s="221"/>
      <c r="N182" s="222"/>
      <c r="O182" s="223"/>
      <c r="P182" s="223"/>
      <c r="Q182" s="224">
        <f>SUM(Q183:Q184)</f>
        <v>0</v>
      </c>
      <c r="R182" s="224">
        <f>SUM(R183:R184)</f>
        <v>0</v>
      </c>
      <c r="S182" s="223"/>
      <c r="T182" s="225">
        <f>SUM(T183:T184)</f>
        <v>0</v>
      </c>
      <c r="U182" s="223"/>
      <c r="V182" s="225">
        <f>SUM(V183:V184)</f>
        <v>0</v>
      </c>
      <c r="W182" s="223"/>
      <c r="X182" s="226">
        <f>SUM(X183:X184)</f>
        <v>0</v>
      </c>
      <c r="Y182" s="12"/>
      <c r="Z182" s="12"/>
      <c r="AA182" s="12"/>
      <c r="AB182" s="12"/>
      <c r="AC182" s="12"/>
      <c r="AD182" s="12"/>
      <c r="AE182" s="12"/>
      <c r="AR182" s="227" t="s">
        <v>88</v>
      </c>
      <c r="AT182" s="228" t="s">
        <v>79</v>
      </c>
      <c r="AU182" s="228" t="s">
        <v>88</v>
      </c>
      <c r="AY182" s="227" t="s">
        <v>152</v>
      </c>
      <c r="BK182" s="229">
        <f>SUM(BK183:BK184)</f>
        <v>0</v>
      </c>
    </row>
    <row r="183" spans="1:65" s="2" customFormat="1" ht="55.5" customHeight="1">
      <c r="A183" s="39"/>
      <c r="B183" s="40"/>
      <c r="C183" s="232" t="s">
        <v>183</v>
      </c>
      <c r="D183" s="232" t="s">
        <v>154</v>
      </c>
      <c r="E183" s="233" t="s">
        <v>494</v>
      </c>
      <c r="F183" s="234" t="s">
        <v>495</v>
      </c>
      <c r="G183" s="235" t="s">
        <v>213</v>
      </c>
      <c r="H183" s="236">
        <v>98.985</v>
      </c>
      <c r="I183" s="237"/>
      <c r="J183" s="237"/>
      <c r="K183" s="238">
        <f>ROUND(P183*H183,2)</f>
        <v>0</v>
      </c>
      <c r="L183" s="234" t="s">
        <v>419</v>
      </c>
      <c r="M183" s="45"/>
      <c r="N183" s="239" t="s">
        <v>1</v>
      </c>
      <c r="O183" s="240" t="s">
        <v>43</v>
      </c>
      <c r="P183" s="241">
        <f>I183+J183</f>
        <v>0</v>
      </c>
      <c r="Q183" s="241">
        <f>ROUND(I183*H183,2)</f>
        <v>0</v>
      </c>
      <c r="R183" s="241">
        <f>ROUND(J183*H183,2)</f>
        <v>0</v>
      </c>
      <c r="S183" s="92"/>
      <c r="T183" s="242">
        <f>S183*H183</f>
        <v>0</v>
      </c>
      <c r="U183" s="242">
        <v>0</v>
      </c>
      <c r="V183" s="242">
        <f>U183*H183</f>
        <v>0</v>
      </c>
      <c r="W183" s="242">
        <v>0</v>
      </c>
      <c r="X183" s="243">
        <f>W183*H183</f>
        <v>0</v>
      </c>
      <c r="Y183" s="39"/>
      <c r="Z183" s="39"/>
      <c r="AA183" s="39"/>
      <c r="AB183" s="39"/>
      <c r="AC183" s="39"/>
      <c r="AD183" s="39"/>
      <c r="AE183" s="39"/>
      <c r="AR183" s="244" t="s">
        <v>159</v>
      </c>
      <c r="AT183" s="244" t="s">
        <v>154</v>
      </c>
      <c r="AU183" s="244" t="s">
        <v>90</v>
      </c>
      <c r="AY183" s="18" t="s">
        <v>152</v>
      </c>
      <c r="BE183" s="245">
        <f>IF(O183="základní",K183,0)</f>
        <v>0</v>
      </c>
      <c r="BF183" s="245">
        <f>IF(O183="snížená",K183,0)</f>
        <v>0</v>
      </c>
      <c r="BG183" s="245">
        <f>IF(O183="zákl. přenesená",K183,0)</f>
        <v>0</v>
      </c>
      <c r="BH183" s="245">
        <f>IF(O183="sníž. přenesená",K183,0)</f>
        <v>0</v>
      </c>
      <c r="BI183" s="245">
        <f>IF(O183="nulová",K183,0)</f>
        <v>0</v>
      </c>
      <c r="BJ183" s="18" t="s">
        <v>88</v>
      </c>
      <c r="BK183" s="245">
        <f>ROUND(P183*H183,2)</f>
        <v>0</v>
      </c>
      <c r="BL183" s="18" t="s">
        <v>159</v>
      </c>
      <c r="BM183" s="244" t="s">
        <v>496</v>
      </c>
    </row>
    <row r="184" spans="1:47" s="2" customFormat="1" ht="12">
      <c r="A184" s="39"/>
      <c r="B184" s="40"/>
      <c r="C184" s="41"/>
      <c r="D184" s="246" t="s">
        <v>161</v>
      </c>
      <c r="E184" s="41"/>
      <c r="F184" s="247" t="s">
        <v>497</v>
      </c>
      <c r="G184" s="41"/>
      <c r="H184" s="41"/>
      <c r="I184" s="248"/>
      <c r="J184" s="248"/>
      <c r="K184" s="41"/>
      <c r="L184" s="41"/>
      <c r="M184" s="45"/>
      <c r="N184" s="274"/>
      <c r="O184" s="275"/>
      <c r="P184" s="276"/>
      <c r="Q184" s="276"/>
      <c r="R184" s="276"/>
      <c r="S184" s="276"/>
      <c r="T184" s="276"/>
      <c r="U184" s="276"/>
      <c r="V184" s="276"/>
      <c r="W184" s="276"/>
      <c r="X184" s="277"/>
      <c r="Y184" s="39"/>
      <c r="Z184" s="39"/>
      <c r="AA184" s="39"/>
      <c r="AB184" s="39"/>
      <c r="AC184" s="39"/>
      <c r="AD184" s="39"/>
      <c r="AE184" s="39"/>
      <c r="AT184" s="18" t="s">
        <v>161</v>
      </c>
      <c r="AU184" s="18" t="s">
        <v>90</v>
      </c>
    </row>
    <row r="185" spans="1:31" s="2" customFormat="1" ht="6.95" customHeight="1">
      <c r="A185" s="39"/>
      <c r="B185" s="67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45"/>
      <c r="N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password="CC35" sheet="1" objects="1" scenarios="1" formatColumns="0" formatRows="0" autoFilter="0"/>
  <autoFilter ref="C124:L18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M2:Z2"/>
  </mergeCells>
  <hyperlinks>
    <hyperlink ref="F129" r:id="rId1" display="https://podminky.urs.cz/item/CS_URS_2023_02/132251101"/>
    <hyperlink ref="F132" r:id="rId2" display="https://podminky.urs.cz/item/CS_URS_2023_02/132254102"/>
    <hyperlink ref="F135" r:id="rId3" display="https://podminky.urs.cz/item/CS_URS_2023_02/151101101"/>
    <hyperlink ref="F138" r:id="rId4" display="https://podminky.urs.cz/item/CS_URS_2023_02/151101111"/>
    <hyperlink ref="F140" r:id="rId5" display="https://podminky.urs.cz/item/CS_URS_2023_01/162351103"/>
    <hyperlink ref="F145" r:id="rId6" display="https://podminky.urs.cz/item/CS_URS_2023_02/167151101"/>
    <hyperlink ref="F147" r:id="rId7" display="https://podminky.urs.cz/item/CS_URS_2023_02/174151101"/>
    <hyperlink ref="F156" r:id="rId8" display="https://podminky.urs.cz/item/CS_URS_2023_02/271532211"/>
    <hyperlink ref="F159" r:id="rId9" display="https://podminky.urs.cz/item/CS_URS_2023_02/271532212"/>
    <hyperlink ref="F161" r:id="rId10" display="https://podminky.urs.cz/item/CS_URS_2023_02/274313611"/>
    <hyperlink ref="F164" r:id="rId11" display="https://podminky.urs.cz/item/CS_URS_2023_02/274351121"/>
    <hyperlink ref="F167" r:id="rId12" display="https://podminky.urs.cz/item/CS_URS_2023_02/274351122"/>
    <hyperlink ref="F169" r:id="rId13" display="https://podminky.urs.cz/item/CS_URS_2023_02/279113134"/>
    <hyperlink ref="F174" r:id="rId14" display="https://podminky.urs.cz/item/CS_URS_2023_02/279361821"/>
    <hyperlink ref="F180" r:id="rId15" display="https://podminky.urs.cz/item/CS_URS_2023_02/637311122"/>
    <hyperlink ref="F184" r:id="rId16" display="https://podminky.urs.cz/item/CS_URS_2023_02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110</v>
      </c>
    </row>
    <row r="3" spans="2:46" s="1" customFormat="1" ht="6.95" customHeight="1">
      <c r="B3" s="150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21"/>
      <c r="AT3" s="18" t="s">
        <v>90</v>
      </c>
    </row>
    <row r="4" spans="2:46" s="1" customFormat="1" ht="24.95" customHeight="1">
      <c r="B4" s="21"/>
      <c r="D4" s="152" t="s">
        <v>111</v>
      </c>
      <c r="M4" s="21"/>
      <c r="N4" s="15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54" t="s">
        <v>17</v>
      </c>
      <c r="M6" s="21"/>
    </row>
    <row r="7" spans="2:13" s="1" customFormat="1" ht="16.5" customHeight="1">
      <c r="B7" s="21"/>
      <c r="E7" s="155" t="str">
        <f>'Rekapitulace stavby'!K6</f>
        <v>PDPS - Zahradně architektonické řešení zahrady Domova Pramen</v>
      </c>
      <c r="F7" s="154"/>
      <c r="G7" s="154"/>
      <c r="H7" s="154"/>
      <c r="M7" s="21"/>
    </row>
    <row r="8" spans="1:31" s="2" customFormat="1" ht="12" customHeight="1">
      <c r="A8" s="39"/>
      <c r="B8" s="45"/>
      <c r="C8" s="39"/>
      <c r="D8" s="154" t="s">
        <v>112</v>
      </c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6" t="s">
        <v>498</v>
      </c>
      <c r="F9" s="39"/>
      <c r="G9" s="39"/>
      <c r="H9" s="39"/>
      <c r="I9" s="39"/>
      <c r="J9" s="39"/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4" t="s">
        <v>19</v>
      </c>
      <c r="E11" s="39"/>
      <c r="F11" s="145" t="s">
        <v>1</v>
      </c>
      <c r="G11" s="39"/>
      <c r="H11" s="39"/>
      <c r="I11" s="154" t="s">
        <v>20</v>
      </c>
      <c r="J11" s="145" t="s">
        <v>1</v>
      </c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4" t="s">
        <v>21</v>
      </c>
      <c r="E12" s="39"/>
      <c r="F12" s="145" t="s">
        <v>410</v>
      </c>
      <c r="G12" s="39"/>
      <c r="H12" s="39"/>
      <c r="I12" s="154" t="s">
        <v>23</v>
      </c>
      <c r="J12" s="157" t="str">
        <f>'Rekapitulace stavby'!AN8</f>
        <v>24. 7. 2023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4" t="s">
        <v>25</v>
      </c>
      <c r="E14" s="39"/>
      <c r="F14" s="39"/>
      <c r="G14" s="39"/>
      <c r="H14" s="39"/>
      <c r="I14" s="154" t="s">
        <v>26</v>
      </c>
      <c r="J14" s="145" t="s">
        <v>1</v>
      </c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411</v>
      </c>
      <c r="F15" s="39"/>
      <c r="G15" s="39"/>
      <c r="H15" s="39"/>
      <c r="I15" s="154" t="s">
        <v>29</v>
      </c>
      <c r="J15" s="145" t="s">
        <v>1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4" t="s">
        <v>30</v>
      </c>
      <c r="E17" s="39"/>
      <c r="F17" s="39"/>
      <c r="G17" s="39"/>
      <c r="H17" s="39"/>
      <c r="I17" s="154" t="s">
        <v>26</v>
      </c>
      <c r="J17" s="34" t="str">
        <f>'Rekapitulace stavby'!AN13</f>
        <v>Vyplň údaj</v>
      </c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54" t="s">
        <v>29</v>
      </c>
      <c r="J18" s="34" t="str">
        <f>'Rekapitulace stavby'!AN14</f>
        <v>Vyplň údaj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4" t="s">
        <v>32</v>
      </c>
      <c r="E20" s="39"/>
      <c r="F20" s="39"/>
      <c r="G20" s="39"/>
      <c r="H20" s="39"/>
      <c r="I20" s="154" t="s">
        <v>26</v>
      </c>
      <c r="J20" s="145" t="s">
        <v>1</v>
      </c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412</v>
      </c>
      <c r="F21" s="39"/>
      <c r="G21" s="39"/>
      <c r="H21" s="39"/>
      <c r="I21" s="154" t="s">
        <v>29</v>
      </c>
      <c r="J21" s="145" t="s">
        <v>1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4" t="s">
        <v>35</v>
      </c>
      <c r="E23" s="39"/>
      <c r="F23" s="39"/>
      <c r="G23" s="39"/>
      <c r="H23" s="39"/>
      <c r="I23" s="154" t="s">
        <v>26</v>
      </c>
      <c r="J23" s="145" t="s">
        <v>413</v>
      </c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">
        <v>414</v>
      </c>
      <c r="F24" s="39"/>
      <c r="G24" s="39"/>
      <c r="H24" s="39"/>
      <c r="I24" s="154" t="s">
        <v>29</v>
      </c>
      <c r="J24" s="145" t="s">
        <v>1</v>
      </c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4" t="s">
        <v>37</v>
      </c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58"/>
      <c r="J27" s="158"/>
      <c r="K27" s="158"/>
      <c r="L27" s="158"/>
      <c r="M27" s="161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62"/>
      <c r="E29" s="162"/>
      <c r="F29" s="162"/>
      <c r="G29" s="162"/>
      <c r="H29" s="162"/>
      <c r="I29" s="162"/>
      <c r="J29" s="162"/>
      <c r="K29" s="162"/>
      <c r="L29" s="162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54" t="s">
        <v>114</v>
      </c>
      <c r="F30" s="39"/>
      <c r="G30" s="39"/>
      <c r="H30" s="39"/>
      <c r="I30" s="39"/>
      <c r="J30" s="39"/>
      <c r="K30" s="163">
        <f>I96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54" t="s">
        <v>115</v>
      </c>
      <c r="F31" s="39"/>
      <c r="G31" s="39"/>
      <c r="H31" s="39"/>
      <c r="I31" s="39"/>
      <c r="J31" s="39"/>
      <c r="K31" s="163">
        <f>J96</f>
        <v>0</v>
      </c>
      <c r="L31" s="39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4" t="s">
        <v>38</v>
      </c>
      <c r="E32" s="39"/>
      <c r="F32" s="39"/>
      <c r="G32" s="39"/>
      <c r="H32" s="39"/>
      <c r="I32" s="39"/>
      <c r="J32" s="39"/>
      <c r="K32" s="165">
        <f>ROUND(K120,2)</f>
        <v>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62"/>
      <c r="E33" s="162"/>
      <c r="F33" s="162"/>
      <c r="G33" s="162"/>
      <c r="H33" s="162"/>
      <c r="I33" s="162"/>
      <c r="J33" s="162"/>
      <c r="K33" s="162"/>
      <c r="L33" s="162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6" t="s">
        <v>40</v>
      </c>
      <c r="G34" s="39"/>
      <c r="H34" s="39"/>
      <c r="I34" s="166" t="s">
        <v>39</v>
      </c>
      <c r="J34" s="39"/>
      <c r="K34" s="166" t="s">
        <v>41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7" t="s">
        <v>42</v>
      </c>
      <c r="E35" s="154" t="s">
        <v>43</v>
      </c>
      <c r="F35" s="163">
        <f>ROUND((SUM(BE120:BE134)),2)</f>
        <v>0</v>
      </c>
      <c r="G35" s="39"/>
      <c r="H35" s="39"/>
      <c r="I35" s="168">
        <v>0.21</v>
      </c>
      <c r="J35" s="39"/>
      <c r="K35" s="163">
        <f>ROUND(((SUM(BE120:BE134))*I35),2)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4" t="s">
        <v>44</v>
      </c>
      <c r="F36" s="163">
        <f>ROUND((SUM(BF120:BF134)),2)</f>
        <v>0</v>
      </c>
      <c r="G36" s="39"/>
      <c r="H36" s="39"/>
      <c r="I36" s="168">
        <v>0.15</v>
      </c>
      <c r="J36" s="39"/>
      <c r="K36" s="163">
        <f>ROUND(((SUM(BF120:BF134))*I36),2)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4" t="s">
        <v>45</v>
      </c>
      <c r="F37" s="163">
        <f>ROUND((SUM(BG120:BG134)),2)</f>
        <v>0</v>
      </c>
      <c r="G37" s="39"/>
      <c r="H37" s="39"/>
      <c r="I37" s="168">
        <v>0.21</v>
      </c>
      <c r="J37" s="39"/>
      <c r="K37" s="163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4" t="s">
        <v>46</v>
      </c>
      <c r="F38" s="163">
        <f>ROUND((SUM(BH120:BH134)),2)</f>
        <v>0</v>
      </c>
      <c r="G38" s="39"/>
      <c r="H38" s="39"/>
      <c r="I38" s="168">
        <v>0.15</v>
      </c>
      <c r="J38" s="39"/>
      <c r="K38" s="163">
        <f>0</f>
        <v>0</v>
      </c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4" t="s">
        <v>47</v>
      </c>
      <c r="F39" s="163">
        <f>ROUND((SUM(BI120:BI134)),2)</f>
        <v>0</v>
      </c>
      <c r="G39" s="39"/>
      <c r="H39" s="39"/>
      <c r="I39" s="168">
        <v>0</v>
      </c>
      <c r="J39" s="39"/>
      <c r="K39" s="163">
        <f>0</f>
        <v>0</v>
      </c>
      <c r="L39" s="3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9"/>
      <c r="D41" s="170" t="s">
        <v>48</v>
      </c>
      <c r="E41" s="171"/>
      <c r="F41" s="171"/>
      <c r="G41" s="172" t="s">
        <v>49</v>
      </c>
      <c r="H41" s="173" t="s">
        <v>50</v>
      </c>
      <c r="I41" s="171"/>
      <c r="J41" s="171"/>
      <c r="K41" s="174">
        <f>SUM(K32:K39)</f>
        <v>0</v>
      </c>
      <c r="L41" s="175"/>
      <c r="M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3" s="1" customFormat="1" ht="14.4" customHeight="1">
      <c r="B43" s="21"/>
      <c r="M43" s="21"/>
    </row>
    <row r="44" spans="2:13" s="1" customFormat="1" ht="14.4" customHeight="1">
      <c r="B44" s="21"/>
      <c r="M44" s="21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76" t="s">
        <v>51</v>
      </c>
      <c r="E50" s="177"/>
      <c r="F50" s="177"/>
      <c r="G50" s="176" t="s">
        <v>52</v>
      </c>
      <c r="H50" s="177"/>
      <c r="I50" s="177"/>
      <c r="J50" s="177"/>
      <c r="K50" s="177"/>
      <c r="L50" s="177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78" t="s">
        <v>53</v>
      </c>
      <c r="E61" s="179"/>
      <c r="F61" s="180" t="s">
        <v>54</v>
      </c>
      <c r="G61" s="178" t="s">
        <v>53</v>
      </c>
      <c r="H61" s="179"/>
      <c r="I61" s="179"/>
      <c r="J61" s="181" t="s">
        <v>54</v>
      </c>
      <c r="K61" s="179"/>
      <c r="L61" s="179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76" t="s">
        <v>55</v>
      </c>
      <c r="E65" s="182"/>
      <c r="F65" s="182"/>
      <c r="G65" s="176" t="s">
        <v>56</v>
      </c>
      <c r="H65" s="182"/>
      <c r="I65" s="182"/>
      <c r="J65" s="182"/>
      <c r="K65" s="182"/>
      <c r="L65" s="182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78" t="s">
        <v>53</v>
      </c>
      <c r="E76" s="179"/>
      <c r="F76" s="180" t="s">
        <v>54</v>
      </c>
      <c r="G76" s="178" t="s">
        <v>53</v>
      </c>
      <c r="H76" s="179"/>
      <c r="I76" s="179"/>
      <c r="J76" s="181" t="s">
        <v>54</v>
      </c>
      <c r="K76" s="179"/>
      <c r="L76" s="179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3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116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7" t="str">
        <f>E7</f>
        <v>PDPS - Zahradně architektonické řešení zahrady Domova Pramen</v>
      </c>
      <c r="F85" s="33"/>
      <c r="G85" s="33"/>
      <c r="H85" s="33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112</v>
      </c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a ostatní rozpočtové náklady</v>
      </c>
      <c r="F87" s="41"/>
      <c r="G87" s="41"/>
      <c r="H87" s="41"/>
      <c r="I87" s="41"/>
      <c r="J87" s="41"/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>Mnichov</v>
      </c>
      <c r="G89" s="41"/>
      <c r="H89" s="41"/>
      <c r="I89" s="33" t="s">
        <v>23</v>
      </c>
      <c r="J89" s="80" t="str">
        <f>IF(J12="","",J12)</f>
        <v>24. 7. 2023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25</v>
      </c>
      <c r="D91" s="41"/>
      <c r="E91" s="41"/>
      <c r="F91" s="28" t="str">
        <f>E15</f>
        <v xml:space="preserve">Domov pro osoby se zdravotním postižením "PRAMEN" </v>
      </c>
      <c r="G91" s="41"/>
      <c r="H91" s="41"/>
      <c r="I91" s="33" t="s">
        <v>32</v>
      </c>
      <c r="J91" s="37" t="str">
        <f>E21</f>
        <v>UNIART - projektová kancelář</v>
      </c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>Jitka Heřmanová</v>
      </c>
      <c r="K92" s="41"/>
      <c r="L92" s="4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8" t="s">
        <v>117</v>
      </c>
      <c r="D94" s="189"/>
      <c r="E94" s="189"/>
      <c r="F94" s="189"/>
      <c r="G94" s="189"/>
      <c r="H94" s="189"/>
      <c r="I94" s="190" t="s">
        <v>118</v>
      </c>
      <c r="J94" s="190" t="s">
        <v>119</v>
      </c>
      <c r="K94" s="190" t="s">
        <v>120</v>
      </c>
      <c r="L94" s="189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1" t="s">
        <v>121</v>
      </c>
      <c r="D96" s="41"/>
      <c r="E96" s="41"/>
      <c r="F96" s="41"/>
      <c r="G96" s="41"/>
      <c r="H96" s="41"/>
      <c r="I96" s="111">
        <f>Q120</f>
        <v>0</v>
      </c>
      <c r="J96" s="111">
        <f>R120</f>
        <v>0</v>
      </c>
      <c r="K96" s="111">
        <f>K120</f>
        <v>0</v>
      </c>
      <c r="L96" s="41"/>
      <c r="M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122</v>
      </c>
    </row>
    <row r="97" spans="1:31" s="9" customFormat="1" ht="24.95" customHeight="1">
      <c r="A97" s="9"/>
      <c r="B97" s="192"/>
      <c r="C97" s="193"/>
      <c r="D97" s="194" t="s">
        <v>130</v>
      </c>
      <c r="E97" s="195"/>
      <c r="F97" s="195"/>
      <c r="G97" s="195"/>
      <c r="H97" s="195"/>
      <c r="I97" s="196">
        <f>Q121</f>
        <v>0</v>
      </c>
      <c r="J97" s="196">
        <f>R121</f>
        <v>0</v>
      </c>
      <c r="K97" s="196">
        <f>K121</f>
        <v>0</v>
      </c>
      <c r="L97" s="193"/>
      <c r="M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37"/>
      <c r="D98" s="199" t="s">
        <v>499</v>
      </c>
      <c r="E98" s="200"/>
      <c r="F98" s="200"/>
      <c r="G98" s="200"/>
      <c r="H98" s="200"/>
      <c r="I98" s="201">
        <f>Q122</f>
        <v>0</v>
      </c>
      <c r="J98" s="201">
        <f>R122</f>
        <v>0</v>
      </c>
      <c r="K98" s="201">
        <f>K122</f>
        <v>0</v>
      </c>
      <c r="L98" s="137"/>
      <c r="M98" s="20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37"/>
      <c r="D99" s="199" t="s">
        <v>500</v>
      </c>
      <c r="E99" s="200"/>
      <c r="F99" s="200"/>
      <c r="G99" s="200"/>
      <c r="H99" s="200"/>
      <c r="I99" s="201">
        <f>Q125</f>
        <v>0</v>
      </c>
      <c r="J99" s="201">
        <f>R125</f>
        <v>0</v>
      </c>
      <c r="K99" s="201">
        <f>K125</f>
        <v>0</v>
      </c>
      <c r="L99" s="137"/>
      <c r="M99" s="20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37"/>
      <c r="D100" s="199" t="s">
        <v>131</v>
      </c>
      <c r="E100" s="200"/>
      <c r="F100" s="200"/>
      <c r="G100" s="200"/>
      <c r="H100" s="200"/>
      <c r="I100" s="201">
        <f>Q128</f>
        <v>0</v>
      </c>
      <c r="J100" s="201">
        <f>R128</f>
        <v>0</v>
      </c>
      <c r="K100" s="201">
        <f>K128</f>
        <v>0</v>
      </c>
      <c r="L100" s="137"/>
      <c r="M100" s="20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133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17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87" t="str">
        <f>E7</f>
        <v>PDPS - Zahradně architektonické řešení zahrady Domova Pramen</v>
      </c>
      <c r="F110" s="33"/>
      <c r="G110" s="33"/>
      <c r="H110" s="33"/>
      <c r="I110" s="41"/>
      <c r="J110" s="41"/>
      <c r="K110" s="41"/>
      <c r="L110" s="41"/>
      <c r="M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112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a ostatní rozpočtové náklady</v>
      </c>
      <c r="F112" s="41"/>
      <c r="G112" s="41"/>
      <c r="H112" s="41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21</v>
      </c>
      <c r="D114" s="41"/>
      <c r="E114" s="41"/>
      <c r="F114" s="28" t="str">
        <f>F12</f>
        <v>Mnichov</v>
      </c>
      <c r="G114" s="41"/>
      <c r="H114" s="41"/>
      <c r="I114" s="33" t="s">
        <v>23</v>
      </c>
      <c r="J114" s="80" t="str">
        <f>IF(J12="","",J12)</f>
        <v>24. 7. 2023</v>
      </c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25</v>
      </c>
      <c r="D116" s="41"/>
      <c r="E116" s="41"/>
      <c r="F116" s="28" t="str">
        <f>E15</f>
        <v xml:space="preserve">Domov pro osoby se zdravotním postižením "PRAMEN" </v>
      </c>
      <c r="G116" s="41"/>
      <c r="H116" s="41"/>
      <c r="I116" s="33" t="s">
        <v>32</v>
      </c>
      <c r="J116" s="37" t="str">
        <f>E21</f>
        <v>UNIART - projektová kancelář</v>
      </c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30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>Jitka Heřmanová</v>
      </c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203"/>
      <c r="B119" s="204"/>
      <c r="C119" s="205" t="s">
        <v>134</v>
      </c>
      <c r="D119" s="206" t="s">
        <v>63</v>
      </c>
      <c r="E119" s="206" t="s">
        <v>59</v>
      </c>
      <c r="F119" s="206" t="s">
        <v>60</v>
      </c>
      <c r="G119" s="206" t="s">
        <v>135</v>
      </c>
      <c r="H119" s="206" t="s">
        <v>136</v>
      </c>
      <c r="I119" s="206" t="s">
        <v>137</v>
      </c>
      <c r="J119" s="206" t="s">
        <v>138</v>
      </c>
      <c r="K119" s="206" t="s">
        <v>120</v>
      </c>
      <c r="L119" s="207" t="s">
        <v>139</v>
      </c>
      <c r="M119" s="208"/>
      <c r="N119" s="101" t="s">
        <v>1</v>
      </c>
      <c r="O119" s="102" t="s">
        <v>42</v>
      </c>
      <c r="P119" s="102" t="s">
        <v>140</v>
      </c>
      <c r="Q119" s="102" t="s">
        <v>141</v>
      </c>
      <c r="R119" s="102" t="s">
        <v>142</v>
      </c>
      <c r="S119" s="102" t="s">
        <v>143</v>
      </c>
      <c r="T119" s="102" t="s">
        <v>144</v>
      </c>
      <c r="U119" s="102" t="s">
        <v>145</v>
      </c>
      <c r="V119" s="102" t="s">
        <v>146</v>
      </c>
      <c r="W119" s="102" t="s">
        <v>147</v>
      </c>
      <c r="X119" s="103" t="s">
        <v>148</v>
      </c>
      <c r="Y119" s="203"/>
      <c r="Z119" s="203"/>
      <c r="AA119" s="203"/>
      <c r="AB119" s="203"/>
      <c r="AC119" s="203"/>
      <c r="AD119" s="203"/>
      <c r="AE119" s="203"/>
    </row>
    <row r="120" spans="1:63" s="2" customFormat="1" ht="22.8" customHeight="1">
      <c r="A120" s="39"/>
      <c r="B120" s="40"/>
      <c r="C120" s="108" t="s">
        <v>149</v>
      </c>
      <c r="D120" s="41"/>
      <c r="E120" s="41"/>
      <c r="F120" s="41"/>
      <c r="G120" s="41"/>
      <c r="H120" s="41"/>
      <c r="I120" s="41"/>
      <c r="J120" s="41"/>
      <c r="K120" s="209">
        <f>BK120</f>
        <v>0</v>
      </c>
      <c r="L120" s="41"/>
      <c r="M120" s="45"/>
      <c r="N120" s="104"/>
      <c r="O120" s="210"/>
      <c r="P120" s="105"/>
      <c r="Q120" s="211">
        <f>Q121</f>
        <v>0</v>
      </c>
      <c r="R120" s="211">
        <f>R121</f>
        <v>0</v>
      </c>
      <c r="S120" s="105"/>
      <c r="T120" s="212">
        <f>T121</f>
        <v>0</v>
      </c>
      <c r="U120" s="105"/>
      <c r="V120" s="212">
        <f>V121</f>
        <v>0</v>
      </c>
      <c r="W120" s="105"/>
      <c r="X120" s="213">
        <f>X121</f>
        <v>0</v>
      </c>
      <c r="Y120" s="39"/>
      <c r="Z120" s="39"/>
      <c r="AA120" s="39"/>
      <c r="AB120" s="39"/>
      <c r="AC120" s="39"/>
      <c r="AD120" s="39"/>
      <c r="AE120" s="39"/>
      <c r="AT120" s="18" t="s">
        <v>79</v>
      </c>
      <c r="AU120" s="18" t="s">
        <v>122</v>
      </c>
      <c r="BK120" s="214">
        <f>BK121</f>
        <v>0</v>
      </c>
    </row>
    <row r="121" spans="1:63" s="12" customFormat="1" ht="25.9" customHeight="1">
      <c r="A121" s="12"/>
      <c r="B121" s="215"/>
      <c r="C121" s="216"/>
      <c r="D121" s="217" t="s">
        <v>79</v>
      </c>
      <c r="E121" s="218" t="s">
        <v>107</v>
      </c>
      <c r="F121" s="218" t="s">
        <v>252</v>
      </c>
      <c r="G121" s="216"/>
      <c r="H121" s="216"/>
      <c r="I121" s="219"/>
      <c r="J121" s="219"/>
      <c r="K121" s="220">
        <f>BK121</f>
        <v>0</v>
      </c>
      <c r="L121" s="216"/>
      <c r="M121" s="221"/>
      <c r="N121" s="222"/>
      <c r="O121" s="223"/>
      <c r="P121" s="223"/>
      <c r="Q121" s="224">
        <f>Q122+Q125+Q128</f>
        <v>0</v>
      </c>
      <c r="R121" s="224">
        <f>R122+R125+R128</f>
        <v>0</v>
      </c>
      <c r="S121" s="223"/>
      <c r="T121" s="225">
        <f>T122+T125+T128</f>
        <v>0</v>
      </c>
      <c r="U121" s="223"/>
      <c r="V121" s="225">
        <f>V122+V125+V128</f>
        <v>0</v>
      </c>
      <c r="W121" s="223"/>
      <c r="X121" s="226">
        <f>X122+X125+X128</f>
        <v>0</v>
      </c>
      <c r="Y121" s="12"/>
      <c r="Z121" s="12"/>
      <c r="AA121" s="12"/>
      <c r="AB121" s="12"/>
      <c r="AC121" s="12"/>
      <c r="AD121" s="12"/>
      <c r="AE121" s="12"/>
      <c r="AR121" s="227" t="s">
        <v>187</v>
      </c>
      <c r="AT121" s="228" t="s">
        <v>79</v>
      </c>
      <c r="AU121" s="228" t="s">
        <v>80</v>
      </c>
      <c r="AY121" s="227" t="s">
        <v>152</v>
      </c>
      <c r="BK121" s="229">
        <f>BK122+BK125+BK128</f>
        <v>0</v>
      </c>
    </row>
    <row r="122" spans="1:63" s="12" customFormat="1" ht="22.8" customHeight="1">
      <c r="A122" s="12"/>
      <c r="B122" s="215"/>
      <c r="C122" s="216"/>
      <c r="D122" s="217" t="s">
        <v>79</v>
      </c>
      <c r="E122" s="230" t="s">
        <v>501</v>
      </c>
      <c r="F122" s="230" t="s">
        <v>502</v>
      </c>
      <c r="G122" s="216"/>
      <c r="H122" s="216"/>
      <c r="I122" s="219"/>
      <c r="J122" s="219"/>
      <c r="K122" s="231">
        <f>BK122</f>
        <v>0</v>
      </c>
      <c r="L122" s="216"/>
      <c r="M122" s="221"/>
      <c r="N122" s="222"/>
      <c r="O122" s="223"/>
      <c r="P122" s="223"/>
      <c r="Q122" s="224">
        <f>SUM(Q123:Q124)</f>
        <v>0</v>
      </c>
      <c r="R122" s="224">
        <f>SUM(R123:R124)</f>
        <v>0</v>
      </c>
      <c r="S122" s="223"/>
      <c r="T122" s="225">
        <f>SUM(T123:T124)</f>
        <v>0</v>
      </c>
      <c r="U122" s="223"/>
      <c r="V122" s="225">
        <f>SUM(V123:V124)</f>
        <v>0</v>
      </c>
      <c r="W122" s="223"/>
      <c r="X122" s="226">
        <f>SUM(X123:X124)</f>
        <v>0</v>
      </c>
      <c r="Y122" s="12"/>
      <c r="Z122" s="12"/>
      <c r="AA122" s="12"/>
      <c r="AB122" s="12"/>
      <c r="AC122" s="12"/>
      <c r="AD122" s="12"/>
      <c r="AE122" s="12"/>
      <c r="AR122" s="227" t="s">
        <v>187</v>
      </c>
      <c r="AT122" s="228" t="s">
        <v>79</v>
      </c>
      <c r="AU122" s="228" t="s">
        <v>88</v>
      </c>
      <c r="AY122" s="227" t="s">
        <v>152</v>
      </c>
      <c r="BK122" s="229">
        <f>SUM(BK123:BK124)</f>
        <v>0</v>
      </c>
    </row>
    <row r="123" spans="1:65" s="2" customFormat="1" ht="24.15" customHeight="1">
      <c r="A123" s="39"/>
      <c r="B123" s="40"/>
      <c r="C123" s="232" t="s">
        <v>88</v>
      </c>
      <c r="D123" s="232" t="s">
        <v>154</v>
      </c>
      <c r="E123" s="233" t="s">
        <v>503</v>
      </c>
      <c r="F123" s="234" t="s">
        <v>502</v>
      </c>
      <c r="G123" s="235" t="s">
        <v>257</v>
      </c>
      <c r="H123" s="236">
        <v>1</v>
      </c>
      <c r="I123" s="237"/>
      <c r="J123" s="237"/>
      <c r="K123" s="238">
        <f>ROUND(P123*H123,2)</f>
        <v>0</v>
      </c>
      <c r="L123" s="234" t="s">
        <v>419</v>
      </c>
      <c r="M123" s="45"/>
      <c r="N123" s="239" t="s">
        <v>1</v>
      </c>
      <c r="O123" s="240" t="s">
        <v>43</v>
      </c>
      <c r="P123" s="241">
        <f>I123+J123</f>
        <v>0</v>
      </c>
      <c r="Q123" s="241">
        <f>ROUND(I123*H123,2)</f>
        <v>0</v>
      </c>
      <c r="R123" s="241">
        <f>ROUND(J123*H123,2)</f>
        <v>0</v>
      </c>
      <c r="S123" s="92"/>
      <c r="T123" s="242">
        <f>S123*H123</f>
        <v>0</v>
      </c>
      <c r="U123" s="242">
        <v>0</v>
      </c>
      <c r="V123" s="242">
        <f>U123*H123</f>
        <v>0</v>
      </c>
      <c r="W123" s="242">
        <v>0</v>
      </c>
      <c r="X123" s="243">
        <f>W123*H123</f>
        <v>0</v>
      </c>
      <c r="Y123" s="39"/>
      <c r="Z123" s="39"/>
      <c r="AA123" s="39"/>
      <c r="AB123" s="39"/>
      <c r="AC123" s="39"/>
      <c r="AD123" s="39"/>
      <c r="AE123" s="39"/>
      <c r="AR123" s="244" t="s">
        <v>258</v>
      </c>
      <c r="AT123" s="244" t="s">
        <v>154</v>
      </c>
      <c r="AU123" s="244" t="s">
        <v>90</v>
      </c>
      <c r="AY123" s="18" t="s">
        <v>152</v>
      </c>
      <c r="BE123" s="245">
        <f>IF(O123="základní",K123,0)</f>
        <v>0</v>
      </c>
      <c r="BF123" s="245">
        <f>IF(O123="snížená",K123,0)</f>
        <v>0</v>
      </c>
      <c r="BG123" s="245">
        <f>IF(O123="zákl. přenesená",K123,0)</f>
        <v>0</v>
      </c>
      <c r="BH123" s="245">
        <f>IF(O123="sníž. přenesená",K123,0)</f>
        <v>0</v>
      </c>
      <c r="BI123" s="245">
        <f>IF(O123="nulová",K123,0)</f>
        <v>0</v>
      </c>
      <c r="BJ123" s="18" t="s">
        <v>88</v>
      </c>
      <c r="BK123" s="245">
        <f>ROUND(P123*H123,2)</f>
        <v>0</v>
      </c>
      <c r="BL123" s="18" t="s">
        <v>258</v>
      </c>
      <c r="BM123" s="244" t="s">
        <v>504</v>
      </c>
    </row>
    <row r="124" spans="1:47" s="2" customFormat="1" ht="12">
      <c r="A124" s="39"/>
      <c r="B124" s="40"/>
      <c r="C124" s="41"/>
      <c r="D124" s="246" t="s">
        <v>161</v>
      </c>
      <c r="E124" s="41"/>
      <c r="F124" s="247" t="s">
        <v>505</v>
      </c>
      <c r="G124" s="41"/>
      <c r="H124" s="41"/>
      <c r="I124" s="248"/>
      <c r="J124" s="248"/>
      <c r="K124" s="41"/>
      <c r="L124" s="41"/>
      <c r="M124" s="45"/>
      <c r="N124" s="249"/>
      <c r="O124" s="250"/>
      <c r="P124" s="92"/>
      <c r="Q124" s="92"/>
      <c r="R124" s="92"/>
      <c r="S124" s="92"/>
      <c r="T124" s="92"/>
      <c r="U124" s="92"/>
      <c r="V124" s="92"/>
      <c r="W124" s="92"/>
      <c r="X124" s="93"/>
      <c r="Y124" s="39"/>
      <c r="Z124" s="39"/>
      <c r="AA124" s="39"/>
      <c r="AB124" s="39"/>
      <c r="AC124" s="39"/>
      <c r="AD124" s="39"/>
      <c r="AE124" s="39"/>
      <c r="AT124" s="18" t="s">
        <v>161</v>
      </c>
      <c r="AU124" s="18" t="s">
        <v>90</v>
      </c>
    </row>
    <row r="125" spans="1:63" s="12" customFormat="1" ht="22.8" customHeight="1">
      <c r="A125" s="12"/>
      <c r="B125" s="215"/>
      <c r="C125" s="216"/>
      <c r="D125" s="217" t="s">
        <v>79</v>
      </c>
      <c r="E125" s="230" t="s">
        <v>506</v>
      </c>
      <c r="F125" s="230" t="s">
        <v>507</v>
      </c>
      <c r="G125" s="216"/>
      <c r="H125" s="216"/>
      <c r="I125" s="219"/>
      <c r="J125" s="219"/>
      <c r="K125" s="231">
        <f>BK125</f>
        <v>0</v>
      </c>
      <c r="L125" s="216"/>
      <c r="M125" s="221"/>
      <c r="N125" s="222"/>
      <c r="O125" s="223"/>
      <c r="P125" s="223"/>
      <c r="Q125" s="224">
        <f>SUM(Q126:Q127)</f>
        <v>0</v>
      </c>
      <c r="R125" s="224">
        <f>SUM(R126:R127)</f>
        <v>0</v>
      </c>
      <c r="S125" s="223"/>
      <c r="T125" s="225">
        <f>SUM(T126:T127)</f>
        <v>0</v>
      </c>
      <c r="U125" s="223"/>
      <c r="V125" s="225">
        <f>SUM(V126:V127)</f>
        <v>0</v>
      </c>
      <c r="W125" s="223"/>
      <c r="X125" s="226">
        <f>SUM(X126:X127)</f>
        <v>0</v>
      </c>
      <c r="Y125" s="12"/>
      <c r="Z125" s="12"/>
      <c r="AA125" s="12"/>
      <c r="AB125" s="12"/>
      <c r="AC125" s="12"/>
      <c r="AD125" s="12"/>
      <c r="AE125" s="12"/>
      <c r="AR125" s="227" t="s">
        <v>187</v>
      </c>
      <c r="AT125" s="228" t="s">
        <v>79</v>
      </c>
      <c r="AU125" s="228" t="s">
        <v>88</v>
      </c>
      <c r="AY125" s="227" t="s">
        <v>152</v>
      </c>
      <c r="BK125" s="229">
        <f>SUM(BK126:BK127)</f>
        <v>0</v>
      </c>
    </row>
    <row r="126" spans="1:65" s="2" customFormat="1" ht="24.15" customHeight="1">
      <c r="A126" s="39"/>
      <c r="B126" s="40"/>
      <c r="C126" s="232" t="s">
        <v>90</v>
      </c>
      <c r="D126" s="232" t="s">
        <v>154</v>
      </c>
      <c r="E126" s="233" t="s">
        <v>508</v>
      </c>
      <c r="F126" s="234" t="s">
        <v>507</v>
      </c>
      <c r="G126" s="235" t="s">
        <v>257</v>
      </c>
      <c r="H126" s="236">
        <v>1</v>
      </c>
      <c r="I126" s="237"/>
      <c r="J126" s="237"/>
      <c r="K126" s="238">
        <f>ROUND(P126*H126,2)</f>
        <v>0</v>
      </c>
      <c r="L126" s="234" t="s">
        <v>419</v>
      </c>
      <c r="M126" s="45"/>
      <c r="N126" s="239" t="s">
        <v>1</v>
      </c>
      <c r="O126" s="240" t="s">
        <v>43</v>
      </c>
      <c r="P126" s="241">
        <f>I126+J126</f>
        <v>0</v>
      </c>
      <c r="Q126" s="241">
        <f>ROUND(I126*H126,2)</f>
        <v>0</v>
      </c>
      <c r="R126" s="241">
        <f>ROUND(J126*H126,2)</f>
        <v>0</v>
      </c>
      <c r="S126" s="92"/>
      <c r="T126" s="242">
        <f>S126*H126</f>
        <v>0</v>
      </c>
      <c r="U126" s="242">
        <v>0</v>
      </c>
      <c r="V126" s="242">
        <f>U126*H126</f>
        <v>0</v>
      </c>
      <c r="W126" s="242">
        <v>0</v>
      </c>
      <c r="X126" s="243">
        <f>W126*H126</f>
        <v>0</v>
      </c>
      <c r="Y126" s="39"/>
      <c r="Z126" s="39"/>
      <c r="AA126" s="39"/>
      <c r="AB126" s="39"/>
      <c r="AC126" s="39"/>
      <c r="AD126" s="39"/>
      <c r="AE126" s="39"/>
      <c r="AR126" s="244" t="s">
        <v>258</v>
      </c>
      <c r="AT126" s="244" t="s">
        <v>154</v>
      </c>
      <c r="AU126" s="244" t="s">
        <v>90</v>
      </c>
      <c r="AY126" s="18" t="s">
        <v>152</v>
      </c>
      <c r="BE126" s="245">
        <f>IF(O126="základní",K126,0)</f>
        <v>0</v>
      </c>
      <c r="BF126" s="245">
        <f>IF(O126="snížená",K126,0)</f>
        <v>0</v>
      </c>
      <c r="BG126" s="245">
        <f>IF(O126="zákl. přenesená",K126,0)</f>
        <v>0</v>
      </c>
      <c r="BH126" s="245">
        <f>IF(O126="sníž. přenesená",K126,0)</f>
        <v>0</v>
      </c>
      <c r="BI126" s="245">
        <f>IF(O126="nulová",K126,0)</f>
        <v>0</v>
      </c>
      <c r="BJ126" s="18" t="s">
        <v>88</v>
      </c>
      <c r="BK126" s="245">
        <f>ROUND(P126*H126,2)</f>
        <v>0</v>
      </c>
      <c r="BL126" s="18" t="s">
        <v>258</v>
      </c>
      <c r="BM126" s="244" t="s">
        <v>509</v>
      </c>
    </row>
    <row r="127" spans="1:47" s="2" customFormat="1" ht="12">
      <c r="A127" s="39"/>
      <c r="B127" s="40"/>
      <c r="C127" s="41"/>
      <c r="D127" s="246" t="s">
        <v>161</v>
      </c>
      <c r="E127" s="41"/>
      <c r="F127" s="247" t="s">
        <v>510</v>
      </c>
      <c r="G127" s="41"/>
      <c r="H127" s="41"/>
      <c r="I127" s="248"/>
      <c r="J127" s="248"/>
      <c r="K127" s="41"/>
      <c r="L127" s="41"/>
      <c r="M127" s="45"/>
      <c r="N127" s="249"/>
      <c r="O127" s="250"/>
      <c r="P127" s="92"/>
      <c r="Q127" s="92"/>
      <c r="R127" s="92"/>
      <c r="S127" s="92"/>
      <c r="T127" s="92"/>
      <c r="U127" s="92"/>
      <c r="V127" s="92"/>
      <c r="W127" s="92"/>
      <c r="X127" s="93"/>
      <c r="Y127" s="39"/>
      <c r="Z127" s="39"/>
      <c r="AA127" s="39"/>
      <c r="AB127" s="39"/>
      <c r="AC127" s="39"/>
      <c r="AD127" s="39"/>
      <c r="AE127" s="39"/>
      <c r="AT127" s="18" t="s">
        <v>161</v>
      </c>
      <c r="AU127" s="18" t="s">
        <v>90</v>
      </c>
    </row>
    <row r="128" spans="1:63" s="12" customFormat="1" ht="22.8" customHeight="1">
      <c r="A128" s="12"/>
      <c r="B128" s="215"/>
      <c r="C128" s="216"/>
      <c r="D128" s="217" t="s">
        <v>79</v>
      </c>
      <c r="E128" s="230" t="s">
        <v>253</v>
      </c>
      <c r="F128" s="230" t="s">
        <v>254</v>
      </c>
      <c r="G128" s="216"/>
      <c r="H128" s="216"/>
      <c r="I128" s="219"/>
      <c r="J128" s="219"/>
      <c r="K128" s="231">
        <f>BK128</f>
        <v>0</v>
      </c>
      <c r="L128" s="216"/>
      <c r="M128" s="221"/>
      <c r="N128" s="222"/>
      <c r="O128" s="223"/>
      <c r="P128" s="223"/>
      <c r="Q128" s="224">
        <f>SUM(Q129:Q134)</f>
        <v>0</v>
      </c>
      <c r="R128" s="224">
        <f>SUM(R129:R134)</f>
        <v>0</v>
      </c>
      <c r="S128" s="223"/>
      <c r="T128" s="225">
        <f>SUM(T129:T134)</f>
        <v>0</v>
      </c>
      <c r="U128" s="223"/>
      <c r="V128" s="225">
        <f>SUM(V129:V134)</f>
        <v>0</v>
      </c>
      <c r="W128" s="223"/>
      <c r="X128" s="226">
        <f>SUM(X129:X134)</f>
        <v>0</v>
      </c>
      <c r="Y128" s="12"/>
      <c r="Z128" s="12"/>
      <c r="AA128" s="12"/>
      <c r="AB128" s="12"/>
      <c r="AC128" s="12"/>
      <c r="AD128" s="12"/>
      <c r="AE128" s="12"/>
      <c r="AR128" s="227" t="s">
        <v>187</v>
      </c>
      <c r="AT128" s="228" t="s">
        <v>79</v>
      </c>
      <c r="AU128" s="228" t="s">
        <v>88</v>
      </c>
      <c r="AY128" s="227" t="s">
        <v>152</v>
      </c>
      <c r="BK128" s="229">
        <f>SUM(BK129:BK134)</f>
        <v>0</v>
      </c>
    </row>
    <row r="129" spans="1:65" s="2" customFormat="1" ht="24.15" customHeight="1">
      <c r="A129" s="39"/>
      <c r="B129" s="40"/>
      <c r="C129" s="232" t="s">
        <v>172</v>
      </c>
      <c r="D129" s="232" t="s">
        <v>154</v>
      </c>
      <c r="E129" s="233" t="s">
        <v>511</v>
      </c>
      <c r="F129" s="234" t="s">
        <v>512</v>
      </c>
      <c r="G129" s="235" t="s">
        <v>257</v>
      </c>
      <c r="H129" s="236">
        <v>1</v>
      </c>
      <c r="I129" s="237"/>
      <c r="J129" s="237"/>
      <c r="K129" s="238">
        <f>ROUND(P129*H129,2)</f>
        <v>0</v>
      </c>
      <c r="L129" s="234" t="s">
        <v>419</v>
      </c>
      <c r="M129" s="45"/>
      <c r="N129" s="239" t="s">
        <v>1</v>
      </c>
      <c r="O129" s="240" t="s">
        <v>43</v>
      </c>
      <c r="P129" s="241">
        <f>I129+J129</f>
        <v>0</v>
      </c>
      <c r="Q129" s="241">
        <f>ROUND(I129*H129,2)</f>
        <v>0</v>
      </c>
      <c r="R129" s="241">
        <f>ROUND(J129*H129,2)</f>
        <v>0</v>
      </c>
      <c r="S129" s="92"/>
      <c r="T129" s="242">
        <f>S129*H129</f>
        <v>0</v>
      </c>
      <c r="U129" s="242">
        <v>0</v>
      </c>
      <c r="V129" s="242">
        <f>U129*H129</f>
        <v>0</v>
      </c>
      <c r="W129" s="242">
        <v>0</v>
      </c>
      <c r="X129" s="243">
        <f>W129*H129</f>
        <v>0</v>
      </c>
      <c r="Y129" s="39"/>
      <c r="Z129" s="39"/>
      <c r="AA129" s="39"/>
      <c r="AB129" s="39"/>
      <c r="AC129" s="39"/>
      <c r="AD129" s="39"/>
      <c r="AE129" s="39"/>
      <c r="AR129" s="244" t="s">
        <v>258</v>
      </c>
      <c r="AT129" s="244" t="s">
        <v>154</v>
      </c>
      <c r="AU129" s="244" t="s">
        <v>90</v>
      </c>
      <c r="AY129" s="18" t="s">
        <v>152</v>
      </c>
      <c r="BE129" s="245">
        <f>IF(O129="základní",K129,0)</f>
        <v>0</v>
      </c>
      <c r="BF129" s="245">
        <f>IF(O129="snížená",K129,0)</f>
        <v>0</v>
      </c>
      <c r="BG129" s="245">
        <f>IF(O129="zákl. přenesená",K129,0)</f>
        <v>0</v>
      </c>
      <c r="BH129" s="245">
        <f>IF(O129="sníž. přenesená",K129,0)</f>
        <v>0</v>
      </c>
      <c r="BI129" s="245">
        <f>IF(O129="nulová",K129,0)</f>
        <v>0</v>
      </c>
      <c r="BJ129" s="18" t="s">
        <v>88</v>
      </c>
      <c r="BK129" s="245">
        <f>ROUND(P129*H129,2)</f>
        <v>0</v>
      </c>
      <c r="BL129" s="18" t="s">
        <v>258</v>
      </c>
      <c r="BM129" s="244" t="s">
        <v>513</v>
      </c>
    </row>
    <row r="130" spans="1:47" s="2" customFormat="1" ht="12">
      <c r="A130" s="39"/>
      <c r="B130" s="40"/>
      <c r="C130" s="41"/>
      <c r="D130" s="246" t="s">
        <v>161</v>
      </c>
      <c r="E130" s="41"/>
      <c r="F130" s="247" t="s">
        <v>514</v>
      </c>
      <c r="G130" s="41"/>
      <c r="H130" s="41"/>
      <c r="I130" s="248"/>
      <c r="J130" s="248"/>
      <c r="K130" s="41"/>
      <c r="L130" s="41"/>
      <c r="M130" s="45"/>
      <c r="N130" s="249"/>
      <c r="O130" s="250"/>
      <c r="P130" s="92"/>
      <c r="Q130" s="92"/>
      <c r="R130" s="92"/>
      <c r="S130" s="92"/>
      <c r="T130" s="92"/>
      <c r="U130" s="92"/>
      <c r="V130" s="92"/>
      <c r="W130" s="92"/>
      <c r="X130" s="93"/>
      <c r="Y130" s="39"/>
      <c r="Z130" s="39"/>
      <c r="AA130" s="39"/>
      <c r="AB130" s="39"/>
      <c r="AC130" s="39"/>
      <c r="AD130" s="39"/>
      <c r="AE130" s="39"/>
      <c r="AT130" s="18" t="s">
        <v>161</v>
      </c>
      <c r="AU130" s="18" t="s">
        <v>90</v>
      </c>
    </row>
    <row r="131" spans="1:65" s="2" customFormat="1" ht="24.15" customHeight="1">
      <c r="A131" s="39"/>
      <c r="B131" s="40"/>
      <c r="C131" s="232" t="s">
        <v>159</v>
      </c>
      <c r="D131" s="232" t="s">
        <v>154</v>
      </c>
      <c r="E131" s="233" t="s">
        <v>515</v>
      </c>
      <c r="F131" s="234" t="s">
        <v>516</v>
      </c>
      <c r="G131" s="235" t="s">
        <v>257</v>
      </c>
      <c r="H131" s="236">
        <v>1</v>
      </c>
      <c r="I131" s="237"/>
      <c r="J131" s="237"/>
      <c r="K131" s="238">
        <f>ROUND(P131*H131,2)</f>
        <v>0</v>
      </c>
      <c r="L131" s="234" t="s">
        <v>419</v>
      </c>
      <c r="M131" s="45"/>
      <c r="N131" s="239" t="s">
        <v>1</v>
      </c>
      <c r="O131" s="240" t="s">
        <v>43</v>
      </c>
      <c r="P131" s="241">
        <f>I131+J131</f>
        <v>0</v>
      </c>
      <c r="Q131" s="241">
        <f>ROUND(I131*H131,2)</f>
        <v>0</v>
      </c>
      <c r="R131" s="241">
        <f>ROUND(J131*H131,2)</f>
        <v>0</v>
      </c>
      <c r="S131" s="92"/>
      <c r="T131" s="242">
        <f>S131*H131</f>
        <v>0</v>
      </c>
      <c r="U131" s="242">
        <v>0</v>
      </c>
      <c r="V131" s="242">
        <f>U131*H131</f>
        <v>0</v>
      </c>
      <c r="W131" s="242">
        <v>0</v>
      </c>
      <c r="X131" s="243">
        <f>W131*H131</f>
        <v>0</v>
      </c>
      <c r="Y131" s="39"/>
      <c r="Z131" s="39"/>
      <c r="AA131" s="39"/>
      <c r="AB131" s="39"/>
      <c r="AC131" s="39"/>
      <c r="AD131" s="39"/>
      <c r="AE131" s="39"/>
      <c r="AR131" s="244" t="s">
        <v>258</v>
      </c>
      <c r="AT131" s="244" t="s">
        <v>154</v>
      </c>
      <c r="AU131" s="244" t="s">
        <v>90</v>
      </c>
      <c r="AY131" s="18" t="s">
        <v>152</v>
      </c>
      <c r="BE131" s="245">
        <f>IF(O131="základní",K131,0)</f>
        <v>0</v>
      </c>
      <c r="BF131" s="245">
        <f>IF(O131="snížená",K131,0)</f>
        <v>0</v>
      </c>
      <c r="BG131" s="245">
        <f>IF(O131="zákl. přenesená",K131,0)</f>
        <v>0</v>
      </c>
      <c r="BH131" s="245">
        <f>IF(O131="sníž. přenesená",K131,0)</f>
        <v>0</v>
      </c>
      <c r="BI131" s="245">
        <f>IF(O131="nulová",K131,0)</f>
        <v>0</v>
      </c>
      <c r="BJ131" s="18" t="s">
        <v>88</v>
      </c>
      <c r="BK131" s="245">
        <f>ROUND(P131*H131,2)</f>
        <v>0</v>
      </c>
      <c r="BL131" s="18" t="s">
        <v>258</v>
      </c>
      <c r="BM131" s="244" t="s">
        <v>517</v>
      </c>
    </row>
    <row r="132" spans="1:47" s="2" customFormat="1" ht="12">
      <c r="A132" s="39"/>
      <c r="B132" s="40"/>
      <c r="C132" s="41"/>
      <c r="D132" s="246" t="s">
        <v>161</v>
      </c>
      <c r="E132" s="41"/>
      <c r="F132" s="247" t="s">
        <v>518</v>
      </c>
      <c r="G132" s="41"/>
      <c r="H132" s="41"/>
      <c r="I132" s="248"/>
      <c r="J132" s="248"/>
      <c r="K132" s="41"/>
      <c r="L132" s="41"/>
      <c r="M132" s="45"/>
      <c r="N132" s="249"/>
      <c r="O132" s="250"/>
      <c r="P132" s="92"/>
      <c r="Q132" s="92"/>
      <c r="R132" s="92"/>
      <c r="S132" s="92"/>
      <c r="T132" s="92"/>
      <c r="U132" s="92"/>
      <c r="V132" s="92"/>
      <c r="W132" s="92"/>
      <c r="X132" s="93"/>
      <c r="Y132" s="39"/>
      <c r="Z132" s="39"/>
      <c r="AA132" s="39"/>
      <c r="AB132" s="39"/>
      <c r="AC132" s="39"/>
      <c r="AD132" s="39"/>
      <c r="AE132" s="39"/>
      <c r="AT132" s="18" t="s">
        <v>161</v>
      </c>
      <c r="AU132" s="18" t="s">
        <v>90</v>
      </c>
    </row>
    <row r="133" spans="1:65" s="2" customFormat="1" ht="24.15" customHeight="1">
      <c r="A133" s="39"/>
      <c r="B133" s="40"/>
      <c r="C133" s="232" t="s">
        <v>187</v>
      </c>
      <c r="D133" s="232" t="s">
        <v>154</v>
      </c>
      <c r="E133" s="233" t="s">
        <v>519</v>
      </c>
      <c r="F133" s="234" t="s">
        <v>520</v>
      </c>
      <c r="G133" s="235" t="s">
        <v>257</v>
      </c>
      <c r="H133" s="236">
        <v>1</v>
      </c>
      <c r="I133" s="237"/>
      <c r="J133" s="237"/>
      <c r="K133" s="238">
        <f>ROUND(P133*H133,2)</f>
        <v>0</v>
      </c>
      <c r="L133" s="234" t="s">
        <v>419</v>
      </c>
      <c r="M133" s="45"/>
      <c r="N133" s="239" t="s">
        <v>1</v>
      </c>
      <c r="O133" s="240" t="s">
        <v>43</v>
      </c>
      <c r="P133" s="241">
        <f>I133+J133</f>
        <v>0</v>
      </c>
      <c r="Q133" s="241">
        <f>ROUND(I133*H133,2)</f>
        <v>0</v>
      </c>
      <c r="R133" s="241">
        <f>ROUND(J133*H133,2)</f>
        <v>0</v>
      </c>
      <c r="S133" s="92"/>
      <c r="T133" s="242">
        <f>S133*H133</f>
        <v>0</v>
      </c>
      <c r="U133" s="242">
        <v>0</v>
      </c>
      <c r="V133" s="242">
        <f>U133*H133</f>
        <v>0</v>
      </c>
      <c r="W133" s="242">
        <v>0</v>
      </c>
      <c r="X133" s="243">
        <f>W133*H133</f>
        <v>0</v>
      </c>
      <c r="Y133" s="39"/>
      <c r="Z133" s="39"/>
      <c r="AA133" s="39"/>
      <c r="AB133" s="39"/>
      <c r="AC133" s="39"/>
      <c r="AD133" s="39"/>
      <c r="AE133" s="39"/>
      <c r="AR133" s="244" t="s">
        <v>258</v>
      </c>
      <c r="AT133" s="244" t="s">
        <v>154</v>
      </c>
      <c r="AU133" s="244" t="s">
        <v>90</v>
      </c>
      <c r="AY133" s="18" t="s">
        <v>152</v>
      </c>
      <c r="BE133" s="245">
        <f>IF(O133="základní",K133,0)</f>
        <v>0</v>
      </c>
      <c r="BF133" s="245">
        <f>IF(O133="snížená",K133,0)</f>
        <v>0</v>
      </c>
      <c r="BG133" s="245">
        <f>IF(O133="zákl. přenesená",K133,0)</f>
        <v>0</v>
      </c>
      <c r="BH133" s="245">
        <f>IF(O133="sníž. přenesená",K133,0)</f>
        <v>0</v>
      </c>
      <c r="BI133" s="245">
        <f>IF(O133="nulová",K133,0)</f>
        <v>0</v>
      </c>
      <c r="BJ133" s="18" t="s">
        <v>88</v>
      </c>
      <c r="BK133" s="245">
        <f>ROUND(P133*H133,2)</f>
        <v>0</v>
      </c>
      <c r="BL133" s="18" t="s">
        <v>258</v>
      </c>
      <c r="BM133" s="244" t="s">
        <v>521</v>
      </c>
    </row>
    <row r="134" spans="1:47" s="2" customFormat="1" ht="12">
      <c r="A134" s="39"/>
      <c r="B134" s="40"/>
      <c r="C134" s="41"/>
      <c r="D134" s="246" t="s">
        <v>161</v>
      </c>
      <c r="E134" s="41"/>
      <c r="F134" s="247" t="s">
        <v>522</v>
      </c>
      <c r="G134" s="41"/>
      <c r="H134" s="41"/>
      <c r="I134" s="248"/>
      <c r="J134" s="248"/>
      <c r="K134" s="41"/>
      <c r="L134" s="41"/>
      <c r="M134" s="45"/>
      <c r="N134" s="274"/>
      <c r="O134" s="275"/>
      <c r="P134" s="276"/>
      <c r="Q134" s="276"/>
      <c r="R134" s="276"/>
      <c r="S134" s="276"/>
      <c r="T134" s="276"/>
      <c r="U134" s="276"/>
      <c r="V134" s="276"/>
      <c r="W134" s="276"/>
      <c r="X134" s="277"/>
      <c r="Y134" s="39"/>
      <c r="Z134" s="39"/>
      <c r="AA134" s="39"/>
      <c r="AB134" s="39"/>
      <c r="AC134" s="39"/>
      <c r="AD134" s="39"/>
      <c r="AE134" s="39"/>
      <c r="AT134" s="18" t="s">
        <v>161</v>
      </c>
      <c r="AU134" s="18" t="s">
        <v>90</v>
      </c>
    </row>
    <row r="135" spans="1:31" s="2" customFormat="1" ht="6.95" customHeight="1">
      <c r="A135" s="39"/>
      <c r="B135" s="67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45"/>
      <c r="N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</sheetData>
  <sheetProtection password="CC35" sheet="1" objects="1" scenarios="1" formatColumns="0" formatRows="0" autoFilter="0"/>
  <autoFilter ref="C119:L13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M2:Z2"/>
  </mergeCells>
  <hyperlinks>
    <hyperlink ref="F124" r:id="rId1" display="https://podminky.urs.cz/item/CS_URS_2023_02/010001000"/>
    <hyperlink ref="F127" r:id="rId2" display="https://podminky.urs.cz/item/CS_URS_2023_02/030001000"/>
    <hyperlink ref="F130" r:id="rId3" display="https://podminky.urs.cz/item/CS_URS_2023_02/043002000"/>
    <hyperlink ref="F132" r:id="rId4" display="https://podminky.urs.cz/item/CS_URS_2023_02/043154000"/>
    <hyperlink ref="F134" r:id="rId5" display="https://podminky.urs.cz/item/CS_URS_2023_02/045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Prinzová</dc:creator>
  <cp:keywords/>
  <dc:description/>
  <cp:lastModifiedBy>Nikola Prinzová</cp:lastModifiedBy>
  <dcterms:created xsi:type="dcterms:W3CDTF">2023-08-29T11:33:04Z</dcterms:created>
  <dcterms:modified xsi:type="dcterms:W3CDTF">2023-08-29T11:33:11Z</dcterms:modified>
  <cp:category/>
  <cp:version/>
  <cp:contentType/>
  <cp:contentStatus/>
</cp:coreProperties>
</file>