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II_210_Jindřichovice_Rotava\ROZPOČET\final_10_2023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  <sheet name="2 - SO191" sheetId="4" r:id="rId4"/>
    <sheet name="3 - SO201" sheetId="5" r:id="rId5"/>
    <sheet name="4 - SO801" sheetId="6" r:id="rId6"/>
  </sheets>
  <definedNames>
    <definedName name="_xlnm.Print_Area" localSheetId="0">Souhrn!$A$1:$G$28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SO101'!$A$1:$M$336</definedName>
    <definedName name="_xlnm.Print_Titles" localSheetId="2">'1 - SO101'!$29:$31</definedName>
    <definedName name="_xlnm.Print_Area" localSheetId="3">'2 - SO191'!$A$1:$M$153</definedName>
    <definedName name="_xlnm.Print_Titles" localSheetId="3">'2 - SO191'!$22:$24</definedName>
    <definedName name="_xlnm.Print_Area" localSheetId="4">'3 - SO201'!$A$1:$M$177</definedName>
    <definedName name="_xlnm.Print_Titles" localSheetId="4">'3 - SO201'!$28:$30</definedName>
    <definedName name="_xlnm.Print_Area" localSheetId="5">'4 - SO801'!$A$1:$M$63</definedName>
    <definedName name="_xlnm.Print_Titles" localSheetId="5">'4 - SO801'!$22:$24</definedName>
  </definedNames>
  <calcPr/>
</workbook>
</file>

<file path=xl/calcChain.xml><?xml version="1.0" encoding="utf-8"?>
<calcChain xmlns="http://schemas.openxmlformats.org/spreadsheetml/2006/main">
  <c i="6" l="1" r="R41"/>
  <c r="I41"/>
  <c r="Q41"/>
  <c r="R36"/>
  <c r="I36"/>
  <c r="Q36"/>
  <c r="R31"/>
  <c r="I31"/>
  <c r="Q31"/>
  <c r="R26"/>
  <c r="R46"/>
  <c r="I26"/>
  <c r="Q26"/>
  <c r="Q46"/>
  <c r="A13"/>
  <c i="5" r="R155"/>
  <c r="R160"/>
  <c r="Q155"/>
  <c r="Q160"/>
  <c r="I155"/>
  <c r="J155"/>
  <c r="H161"/>
  <c r="K26"/>
  <c r="R147"/>
  <c r="I147"/>
  <c r="J147"/>
  <c r="L147"/>
  <c r="R142"/>
  <c r="R152"/>
  <c r="I142"/>
  <c r="Q142"/>
  <c r="R134"/>
  <c r="I134"/>
  <c r="Q134"/>
  <c r="R129"/>
  <c r="I129"/>
  <c r="Q129"/>
  <c r="R124"/>
  <c r="R139"/>
  <c r="I124"/>
  <c r="J124"/>
  <c r="R116"/>
  <c r="I116"/>
  <c r="Q116"/>
  <c r="R111"/>
  <c r="I111"/>
  <c r="Q111"/>
  <c r="R106"/>
  <c r="I106"/>
  <c r="Q106"/>
  <c r="R101"/>
  <c r="R121"/>
  <c r="I101"/>
  <c r="Q101"/>
  <c r="Q121"/>
  <c r="R93"/>
  <c r="I93"/>
  <c r="Q93"/>
  <c r="R88"/>
  <c r="I88"/>
  <c r="Q88"/>
  <c r="R83"/>
  <c r="I83"/>
  <c r="Q83"/>
  <c r="R78"/>
  <c r="I78"/>
  <c r="Q78"/>
  <c r="R73"/>
  <c r="I73"/>
  <c r="Q73"/>
  <c r="R68"/>
  <c r="I68"/>
  <c r="Q68"/>
  <c r="R63"/>
  <c r="R98"/>
  <c r="I63"/>
  <c r="Q63"/>
  <c r="Q98"/>
  <c r="R55"/>
  <c r="J55"/>
  <c r="L55"/>
  <c r="I55"/>
  <c r="Q55"/>
  <c r="R50"/>
  <c r="Q50"/>
  <c r="I50"/>
  <c r="J50"/>
  <c r="L50"/>
  <c r="R45"/>
  <c r="I45"/>
  <c r="J45"/>
  <c r="L45"/>
  <c r="R40"/>
  <c r="R60"/>
  <c r="I40"/>
  <c r="J40"/>
  <c r="H61"/>
  <c r="K21"/>
  <c r="R32"/>
  <c r="R37"/>
  <c r="I32"/>
  <c r="Q32"/>
  <c r="Q37"/>
  <c r="A13"/>
  <c i="4" r="R131"/>
  <c r="Q131"/>
  <c r="I131"/>
  <c r="J131"/>
  <c r="L131"/>
  <c r="R126"/>
  <c r="I126"/>
  <c r="Q126"/>
  <c r="R121"/>
  <c r="I121"/>
  <c r="J121"/>
  <c r="L121"/>
  <c r="R116"/>
  <c r="I116"/>
  <c r="Q116"/>
  <c r="R111"/>
  <c r="I111"/>
  <c r="J111"/>
  <c r="L111"/>
  <c r="R106"/>
  <c r="I106"/>
  <c r="Q106"/>
  <c r="R101"/>
  <c r="I101"/>
  <c r="Q101"/>
  <c r="R96"/>
  <c r="I96"/>
  <c r="J96"/>
  <c r="L96"/>
  <c r="R91"/>
  <c r="I91"/>
  <c r="Q91"/>
  <c r="R86"/>
  <c r="I86"/>
  <c r="J86"/>
  <c r="L86"/>
  <c r="R81"/>
  <c r="I81"/>
  <c r="Q81"/>
  <c r="R76"/>
  <c r="I76"/>
  <c r="J76"/>
  <c r="L76"/>
  <c r="R71"/>
  <c r="I71"/>
  <c r="Q71"/>
  <c r="R66"/>
  <c r="I66"/>
  <c r="Q66"/>
  <c r="R61"/>
  <c r="I61"/>
  <c r="Q61"/>
  <c r="R56"/>
  <c r="Q56"/>
  <c r="I56"/>
  <c r="J56"/>
  <c r="L56"/>
  <c r="R51"/>
  <c r="I51"/>
  <c r="J51"/>
  <c r="L51"/>
  <c r="R46"/>
  <c r="I46"/>
  <c r="Q46"/>
  <c r="R41"/>
  <c r="I41"/>
  <c r="Q41"/>
  <c r="R36"/>
  <c r="I36"/>
  <c r="Q36"/>
  <c r="R31"/>
  <c r="I31"/>
  <c r="Q31"/>
  <c r="R26"/>
  <c r="R136"/>
  <c r="I26"/>
  <c r="Q26"/>
  <c r="A13"/>
  <c i="3" r="R314"/>
  <c r="I314"/>
  <c r="J314"/>
  <c r="L314"/>
  <c r="R309"/>
  <c r="Q309"/>
  <c r="I309"/>
  <c r="J309"/>
  <c r="L309"/>
  <c r="R304"/>
  <c r="I304"/>
  <c r="J304"/>
  <c r="L304"/>
  <c r="R299"/>
  <c r="I299"/>
  <c r="Q299"/>
  <c r="R294"/>
  <c r="I294"/>
  <c r="Q294"/>
  <c r="R289"/>
  <c r="Q289"/>
  <c r="I289"/>
  <c r="J289"/>
  <c r="L289"/>
  <c r="R284"/>
  <c r="I284"/>
  <c r="J284"/>
  <c r="L284"/>
  <c r="R279"/>
  <c r="Q279"/>
  <c r="I279"/>
  <c r="J279"/>
  <c r="L279"/>
  <c r="R274"/>
  <c r="I274"/>
  <c r="J274"/>
  <c r="L274"/>
  <c r="R269"/>
  <c r="I269"/>
  <c r="J269"/>
  <c r="L269"/>
  <c r="R264"/>
  <c r="I264"/>
  <c r="Q264"/>
  <c r="R259"/>
  <c r="Q259"/>
  <c r="I259"/>
  <c r="J259"/>
  <c r="L259"/>
  <c r="R254"/>
  <c r="Q254"/>
  <c r="I254"/>
  <c r="J254"/>
  <c r="L254"/>
  <c r="R249"/>
  <c r="R319"/>
  <c r="I249"/>
  <c r="J249"/>
  <c r="L249"/>
  <c r="R241"/>
  <c r="Q241"/>
  <c r="I241"/>
  <c r="J241"/>
  <c r="L241"/>
  <c r="R236"/>
  <c r="R246"/>
  <c r="I236"/>
  <c r="J236"/>
  <c r="H247"/>
  <c r="K26"/>
  <c r="R228"/>
  <c r="R233"/>
  <c r="I228"/>
  <c r="J228"/>
  <c r="H234"/>
  <c r="K25"/>
  <c r="R220"/>
  <c r="Q220"/>
  <c r="I220"/>
  <c r="J220"/>
  <c r="L220"/>
  <c r="R215"/>
  <c r="Q215"/>
  <c r="I215"/>
  <c r="J215"/>
  <c r="L215"/>
  <c r="R210"/>
  <c r="I210"/>
  <c r="J210"/>
  <c r="L210"/>
  <c r="R205"/>
  <c r="I205"/>
  <c r="J205"/>
  <c r="L205"/>
  <c r="R200"/>
  <c r="I200"/>
  <c r="J200"/>
  <c r="L200"/>
  <c r="R195"/>
  <c r="I195"/>
  <c r="Q195"/>
  <c r="R190"/>
  <c r="I190"/>
  <c r="J190"/>
  <c r="L190"/>
  <c r="R185"/>
  <c r="I185"/>
  <c r="J185"/>
  <c r="L185"/>
  <c r="R180"/>
  <c r="I180"/>
  <c r="J180"/>
  <c r="L180"/>
  <c r="R175"/>
  <c r="I175"/>
  <c r="J175"/>
  <c r="L175"/>
  <c r="R170"/>
  <c r="I170"/>
  <c r="Q170"/>
  <c r="R165"/>
  <c r="R225"/>
  <c r="I165"/>
  <c r="Q165"/>
  <c r="R157"/>
  <c r="I157"/>
  <c r="J157"/>
  <c r="L157"/>
  <c r="R152"/>
  <c r="R162"/>
  <c r="I152"/>
  <c r="Q152"/>
  <c r="R144"/>
  <c r="I144"/>
  <c r="Q144"/>
  <c r="R139"/>
  <c r="Q139"/>
  <c r="I139"/>
  <c r="J139"/>
  <c r="L139"/>
  <c r="R134"/>
  <c r="I134"/>
  <c r="Q134"/>
  <c r="R129"/>
  <c r="R149"/>
  <c r="I129"/>
  <c r="J129"/>
  <c r="R121"/>
  <c r="I121"/>
  <c r="Q121"/>
  <c r="R116"/>
  <c r="I116"/>
  <c r="Q116"/>
  <c r="R111"/>
  <c r="Q111"/>
  <c r="I111"/>
  <c r="J111"/>
  <c r="L111"/>
  <c r="R106"/>
  <c r="I106"/>
  <c r="Q106"/>
  <c r="R101"/>
  <c r="I101"/>
  <c r="Q101"/>
  <c r="R96"/>
  <c r="I96"/>
  <c r="J96"/>
  <c r="L96"/>
  <c r="R91"/>
  <c r="I91"/>
  <c r="Q91"/>
  <c r="R86"/>
  <c r="Q86"/>
  <c r="I86"/>
  <c r="J86"/>
  <c r="L86"/>
  <c r="R81"/>
  <c r="I81"/>
  <c r="Q81"/>
  <c r="R76"/>
  <c r="I76"/>
  <c r="J76"/>
  <c r="L76"/>
  <c r="R71"/>
  <c r="I71"/>
  <c r="J71"/>
  <c r="L71"/>
  <c r="R66"/>
  <c r="Q66"/>
  <c r="I66"/>
  <c r="J66"/>
  <c r="L66"/>
  <c r="R61"/>
  <c r="I61"/>
  <c r="J61"/>
  <c r="L61"/>
  <c r="R56"/>
  <c r="I56"/>
  <c r="J56"/>
  <c r="L56"/>
  <c r="R51"/>
  <c r="R126"/>
  <c r="I51"/>
  <c r="Q51"/>
  <c r="R43"/>
  <c r="I43"/>
  <c r="J43"/>
  <c r="L43"/>
  <c r="R38"/>
  <c r="I38"/>
  <c r="J38"/>
  <c r="L38"/>
  <c r="R33"/>
  <c r="R48"/>
  <c r="Q33"/>
  <c r="I33"/>
  <c r="J33"/>
  <c r="L33"/>
  <c r="L49"/>
  <c r="L20"/>
  <c r="A13"/>
  <c i="2" r="R61"/>
  <c r="I61"/>
  <c r="Q61"/>
  <c r="R56"/>
  <c r="I56"/>
  <c r="J56"/>
  <c r="L56"/>
  <c r="R51"/>
  <c r="I51"/>
  <c r="J51"/>
  <c r="L51"/>
  <c r="R46"/>
  <c r="I46"/>
  <c r="Q46"/>
  <c r="R41"/>
  <c r="I41"/>
  <c r="J41"/>
  <c r="L41"/>
  <c r="R36"/>
  <c r="I36"/>
  <c r="Q36"/>
  <c r="R31"/>
  <c r="I31"/>
  <c r="J31"/>
  <c r="L31"/>
  <c r="R26"/>
  <c r="R66"/>
  <c r="I26"/>
  <c r="J26"/>
  <c r="A13"/>
  <c l="1" r="L26"/>
  <c r="Q31"/>
  <c r="Q41"/>
  <c i="3" r="Q43"/>
  <c r="L48"/>
  <c r="H49"/>
  <c r="K20"/>
  <c r="J51"/>
  <c r="Q56"/>
  <c r="Q126"/>
  <c r="Q61"/>
  <c r="Q71"/>
  <c r="J91"/>
  <c r="L91"/>
  <c r="Q96"/>
  <c r="J121"/>
  <c r="L121"/>
  <c r="Q129"/>
  <c r="Q149"/>
  <c r="J134"/>
  <c r="L134"/>
  <c r="J165"/>
  <c r="Q175"/>
  <c r="Q225"/>
  <c r="Q180"/>
  <c r="Q185"/>
  <c r="Q200"/>
  <c r="Q205"/>
  <c r="Q210"/>
  <c r="L228"/>
  <c r="L234"/>
  <c r="L25"/>
  <c r="Q236"/>
  <c r="Q246"/>
  <c i="4" r="J36"/>
  <c r="L36"/>
  <c r="J61"/>
  <c r="L61"/>
  <c r="J81"/>
  <c r="L81"/>
  <c r="J101"/>
  <c r="L101"/>
  <c i="2" r="J46"/>
  <c r="L46"/>
  <c i="3" r="Q76"/>
  <c r="J116"/>
  <c r="L116"/>
  <c r="J144"/>
  <c r="L144"/>
  <c r="Q228"/>
  <c r="Q233"/>
  <c r="L236"/>
  <c r="L246"/>
  <c r="J299"/>
  <c r="L299"/>
  <c i="4" r="J46"/>
  <c r="L46"/>
  <c r="Q111"/>
  <c i="2" r="Q51"/>
  <c r="J61"/>
  <c r="L61"/>
  <c i="3" r="Q38"/>
  <c r="Q48"/>
  <c r="H48"/>
  <c r="J81"/>
  <c r="L81"/>
  <c r="L129"/>
  <c r="L150"/>
  <c r="L22"/>
  <c r="Q269"/>
  <c r="Q314"/>
  <c i="4" r="J41"/>
  <c r="L41"/>
  <c r="Q51"/>
  <c r="Q136"/>
  <c r="J66"/>
  <c r="L66"/>
  <c r="Q76"/>
  <c r="Q86"/>
  <c r="Q121"/>
  <c i="2" r="Q26"/>
  <c r="J36"/>
  <c r="L36"/>
  <c r="Q56"/>
  <c i="3" r="J101"/>
  <c r="L101"/>
  <c r="J106"/>
  <c r="L106"/>
  <c r="J152"/>
  <c r="H163"/>
  <c r="K23"/>
  <c r="Q157"/>
  <c r="Q162"/>
  <c r="J170"/>
  <c r="L170"/>
  <c r="Q190"/>
  <c r="J195"/>
  <c r="L195"/>
  <c r="H233"/>
  <c r="H246"/>
  <c r="Q249"/>
  <c r="J264"/>
  <c r="L264"/>
  <c r="L319"/>
  <c r="Q274"/>
  <c r="Q284"/>
  <c r="J294"/>
  <c r="L294"/>
  <c r="Q304"/>
  <c r="L320"/>
  <c r="L27"/>
  <c i="4" r="J26"/>
  <c r="J31"/>
  <c r="L31"/>
  <c r="J71"/>
  <c r="L71"/>
  <c r="J91"/>
  <c r="L91"/>
  <c r="Q96"/>
  <c r="J106"/>
  <c r="L106"/>
  <c r="J116"/>
  <c r="L116"/>
  <c r="J126"/>
  <c r="L126"/>
  <c i="5" r="J32"/>
  <c r="H38"/>
  <c r="L40"/>
  <c r="L61"/>
  <c r="L21"/>
  <c r="Q40"/>
  <c r="Q60"/>
  <c r="Q45"/>
  <c r="H60"/>
  <c r="J63"/>
  <c r="J68"/>
  <c r="L68"/>
  <c r="J73"/>
  <c r="L73"/>
  <c r="J78"/>
  <c r="L78"/>
  <c r="J83"/>
  <c r="L83"/>
  <c r="J88"/>
  <c r="L88"/>
  <c r="J93"/>
  <c r="L93"/>
  <c r="J101"/>
  <c r="L101"/>
  <c r="J106"/>
  <c r="L106"/>
  <c r="J111"/>
  <c r="L111"/>
  <c r="J116"/>
  <c r="L116"/>
  <c r="L124"/>
  <c r="Q124"/>
  <c r="Q139"/>
  <c r="J129"/>
  <c r="L129"/>
  <c r="J134"/>
  <c r="L134"/>
  <c r="H140"/>
  <c r="K24"/>
  <c r="J142"/>
  <c r="H153"/>
  <c r="K25"/>
  <c r="Q147"/>
  <c r="Q152"/>
  <c r="L155"/>
  <c r="L160"/>
  <c r="J160"/>
  <c r="J161"/>
  <c i="6" r="J26"/>
  <c r="L26"/>
  <c r="J31"/>
  <c r="L31"/>
  <c r="J36"/>
  <c r="L36"/>
  <c r="J41"/>
  <c r="L41"/>
  <c i="5" r="H160"/>
  <c l="1" r="L122"/>
  <c r="L23"/>
  <c i="3" r="H226"/>
  <c r="K24"/>
  <c i="6" r="L47"/>
  <c r="J11"/>
  <c i="1" r="F24"/>
  <c i="5" r="L140"/>
  <c r="L24"/>
  <c i="2" r="Q66"/>
  <c i="4" r="H136"/>
  <c i="3" r="Q319"/>
  <c i="2" r="L67"/>
  <c r="L20"/>
  <c i="5" r="H98"/>
  <c i="3" r="J246"/>
  <c r="J247"/>
  <c r="H127"/>
  <c r="K21"/>
  <c r="J48"/>
  <c r="J49"/>
  <c i="2" r="H66"/>
  <c i="3" r="H320"/>
  <c r="K27"/>
  <c i="5" r="S160"/>
  <c r="S26"/>
  <c r="H139"/>
  <c i="2" r="H67"/>
  <c r="J10"/>
  <c i="3" r="H149"/>
  <c r="H319"/>
  <c r="J319"/>
  <c r="J320"/>
  <c r="H150"/>
  <c r="K22"/>
  <c i="2" r="L66"/>
  <c r="J66"/>
  <c r="R11"/>
  <c i="3" r="J10"/>
  <c i="1" r="D21"/>
  <c i="3" r="L152"/>
  <c r="L162"/>
  <c r="J162"/>
  <c r="J163"/>
  <c r="H162"/>
  <c r="H225"/>
  <c r="L149"/>
  <c r="J149"/>
  <c r="J150"/>
  <c r="L247"/>
  <c r="L26"/>
  <c i="5" r="K20"/>
  <c r="L32"/>
  <c r="L38"/>
  <c r="L20"/>
  <c i="3" r="H126"/>
  <c r="L165"/>
  <c r="L225"/>
  <c r="J225"/>
  <c r="J226"/>
  <c r="L233"/>
  <c r="J233"/>
  <c r="J234"/>
  <c i="4" r="H137"/>
  <c r="K20"/>
  <c r="Q11"/>
  <c i="5" r="H37"/>
  <c r="L63"/>
  <c r="L98"/>
  <c r="J98"/>
  <c r="J99"/>
  <c r="H99"/>
  <c r="K22"/>
  <c r="H121"/>
  <c r="L121"/>
  <c r="J121"/>
  <c r="J122"/>
  <c r="H122"/>
  <c r="K23"/>
  <c r="L139"/>
  <c r="J139"/>
  <c r="J140"/>
  <c r="L142"/>
  <c r="L153"/>
  <c r="L25"/>
  <c r="H152"/>
  <c r="L161"/>
  <c r="L26"/>
  <c i="6" r="H46"/>
  <c r="L46"/>
  <c r="J46"/>
  <c r="J47"/>
  <c r="H47"/>
  <c r="K20"/>
  <c r="Q11"/>
  <c i="3" r="L51"/>
  <c r="L127"/>
  <c r="L21"/>
  <c i="4" r="L26"/>
  <c r="L136"/>
  <c r="J136"/>
  <c r="R11"/>
  <c i="5" r="L60"/>
  <c r="J60"/>
  <c r="J61"/>
  <c i="3" l="1" r="S319"/>
  <c r="S27"/>
  <c i="2" r="S66"/>
  <c r="S20"/>
  <c i="3" r="Q11"/>
  <c i="5" r="Q11"/>
  <c i="3" r="S233"/>
  <c r="S25"/>
  <c r="S225"/>
  <c r="S24"/>
  <c i="4" r="S136"/>
  <c r="S20"/>
  <c i="3" r="S162"/>
  <c r="S23"/>
  <c r="S246"/>
  <c r="S26"/>
  <c r="S48"/>
  <c r="S20"/>
  <c i="5" r="S60"/>
  <c r="S21"/>
  <c r="J10"/>
  <c r="S11"/>
  <c i="1" r="S23"/>
  <c i="5" r="S139"/>
  <c r="S24"/>
  <c i="3" r="S149"/>
  <c r="S22"/>
  <c i="1" r="D20"/>
  <c i="2" r="J11"/>
  <c i="1" r="F20"/>
  <c i="2" r="K20"/>
  <c r="Q11"/>
  <c r="S11"/>
  <c i="1" r="S20"/>
  <c i="3" r="S11"/>
  <c i="1" r="S21"/>
  <c i="5" r="S121"/>
  <c r="S23"/>
  <c i="3" r="L126"/>
  <c r="J126"/>
  <c r="J127"/>
  <c r="L226"/>
  <c r="L24"/>
  <c i="4" r="J10"/>
  <c r="S11"/>
  <c i="1" r="S22"/>
  <c i="4" r="J137"/>
  <c i="2" r="J67"/>
  <c i="3" r="L163"/>
  <c r="L23"/>
  <c i="4" r="L137"/>
  <c r="L20"/>
  <c i="5" r="L37"/>
  <c r="J37"/>
  <c r="S98"/>
  <c r="S22"/>
  <c r="L99"/>
  <c r="L22"/>
  <c i="6" r="S46"/>
  <c r="S20"/>
  <c i="5" r="L152"/>
  <c r="J152"/>
  <c r="J153"/>
  <c i="6" r="J10"/>
  <c i="1" r="D24"/>
  <c i="6" r="R11"/>
  <c r="L20"/>
  <c i="5" l="1" r="R11"/>
  <c i="3" r="J11"/>
  <c i="1" r="F21"/>
  <c r="F13"/>
  <c i="3" r="R11"/>
  <c i="5" r="J11"/>
  <c i="1" r="F23"/>
  <c i="3" r="S126"/>
  <c r="S21"/>
  <c i="5" r="S37"/>
  <c r="S20"/>
  <c r="S152"/>
  <c r="S25"/>
  <c i="4" r="J11"/>
  <c i="1" r="F22"/>
  <c i="5" r="J38"/>
  <c i="1" r="D22"/>
  <c r="F11"/>
  <c r="D23"/>
  <c i="6" r="S11"/>
  <c i="1" r="S24"/>
</calcChain>
</file>

<file path=xl/sharedStrings.xml><?xml version="1.0" encoding="utf-8"?>
<sst xmlns="http://schemas.openxmlformats.org/spreadsheetml/2006/main">
  <si>
    <t>SOUHRNNÝ LIST STAVBY</t>
  </si>
  <si>
    <t>STAVBA</t>
  </si>
  <si>
    <t>TÚ_S_052 - II/210 Statické zajištění silnice Jindřichovice - Rotava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</si>
  <si>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</si>
  <si>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</si>
  <si>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</si>
  <si>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</si>
  <si>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</si>
  <si>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</si>
  <si>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</si>
  <si>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</si>
  <si>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</si>
  <si>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</si>
  <si>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</si>
  <si>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</si>
  <si>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</si>
  <si>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</si>
  <si>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</si>
  <si>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</si>
  <si>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</si>
  <si>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SO101</t>
  </si>
  <si>
    <t>Rekonstrukce silnice</t>
  </si>
  <si>
    <t>SO191</t>
  </si>
  <si>
    <t>Dopravně inženýrské opatření</t>
  </si>
  <si>
    <t>SO201</t>
  </si>
  <si>
    <t>Opěrná zeď v km 74,830 - 74,947</t>
  </si>
  <si>
    <t>SO801</t>
  </si>
  <si>
    <t>Kácení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</si>
  <si>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</si>
  <si>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</si>
  <si>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</si>
  <si>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</si>
  <si>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</si>
  <si>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</si>
  <si>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</si>
  <si>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</si>
  <si>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</si>
  <si>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</si>
  <si>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</si>
  <si>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</si>
  <si>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</si>
  <si>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</si>
  <si>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</si>
  <si>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</si>
  <si>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</si>
  <si>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</si>
  <si>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</si>
  <si>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</si>
  <si>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</si>
  <si>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</si>
  <si>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- ochrana stávajících inženýrských sítí</t>
  </si>
  <si>
    <t>výměra</t>
  </si>
  <si>
    <t>technická specifikace</t>
  </si>
  <si>
    <t>zahrnuje veškeré náklady spojené s objednatelem požadovanými zařízeními</t>
  </si>
  <si>
    <t>cenová soustava</t>
  </si>
  <si>
    <t>OTSKP 2023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</si>
  <si>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</si>
  <si>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</si>
  <si>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</si>
  <si>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</si>
  <si>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</si>
  <si>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</si>
  <si>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vytyčení stavby 
- směrové a výškové vytyčení stavby dle vytyčovacích souřadnic, včetně vytýčení inženýrských sítí
- GEODETICKÁ ČINNOST V PRŮBĚHU PROVÁDĚNÍ STAVEBNÍCH PRACÍ VČETNĚ VYTÝČENÍ STAVBY. 
- SOUČÁSTÍ JE VYBUDOVÁNÍ POTŘEBNÉ VYTYČOVACÍ SÍTĚ.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</si>
  <si>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</si>
  <si>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</si>
  <si>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</si>
  <si>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</si>
  <si>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</si>
  <si>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</si>
  <si>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</si>
  <si>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</si>
  <si>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</si>
  <si>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majetkové vypořádání stavby
- vypracování geometrického plánu včetně projednání a schválení na příslušném KÚ</t>
  </si>
  <si>
    <t>položka zahrnuje: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</si>
  <si>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</si>
  <si>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</si>
  <si>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Geotechnický dozor stavby
- podrobný IG průzkum v době provádění vrtných a zemních prací 
- zjištění přesných informací o skladbě a druhu hornin v podloží navrhované opěrné zdi
- odebrání vzorků zemin
- laboratorní rozbor vzorků zemin
- závěrečná zpráva
Zatřídění vybouraných materiálů a zeminy včetně posouzení jejich vhodnosti pro další použití na stavbě</t>
  </si>
  <si>
    <t>zahrnuje veškeré náklady spojené s objednatelem požadovaným dozorem</t>
  </si>
  <si>
    <t>02990</t>
  </si>
  <si>
    <t>OSTATNÍ POŽADAVKY - INFORMAČNÍ TABULE</t>
  </si>
  <si>
    <t>KS</t>
  </si>
  <si>
    <t>dočasná informační tabule_x000d_
- rozměr min. 2 x 1 m_x000d_
- provedení plast nebo plech v barevném provedení, včetně kotvení, údržby a odstranění, údaje dle zadávací dokumentace_x000d_
- včetně přesunů a montáží po dobu stavby (billboard se bude průběžně posouvat dle stavebních úseků stavby)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</si>
  <si>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</si>
  <si>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</si>
  <si>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</si>
  <si>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</si>
  <si>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</si>
  <si>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</si>
  <si>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</si>
  <si>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Rekonstrukce silnice</t>
  </si>
  <si>
    <t>Zemní práce</t>
  </si>
  <si>
    <t>Základy</t>
  </si>
  <si>
    <t>Svislé konstrukce</t>
  </si>
  <si>
    <t>Komunikace</t>
  </si>
  <si>
    <t>Přidružená stavební výroba</t>
  </si>
  <si>
    <t>Potrubí</t>
  </si>
  <si>
    <t>Ostatní konstrukce a práce</t>
  </si>
  <si>
    <t>014102</t>
  </si>
  <si>
    <t>POPLATKY ZA SKLÁDKU</t>
  </si>
  <si>
    <t>t</t>
  </si>
  <si>
    <t>zemina a kamení</t>
  </si>
  <si>
    <t xml:space="preserve">zemina_x000d_
(806,362 (12373)+1,896 (12383))*2,0 = 1616,516000 =&gt; A t_x000d_
kamenivo_x000d_
788,013 (11332)*1,9 = 1497,224700 =&gt; B t_x000d_
ornice_x000d_
(169,692 (12110)-35,232 (18221)-9,15 (18231))*2,0 = 116,160000 =&gt; C t_x000d_
Celkem: A+B+C = 3229,900700 =&gt; D  t</t>
  </si>
  <si>
    <t>zahrnuje veškeré poplatky provozovateli skládky související s uložením odpadu na skládce.</t>
  </si>
  <si>
    <t>beton</t>
  </si>
  <si>
    <t>2,389 (96615)*2,3 = 5,494700 =&gt; A t</t>
  </si>
  <si>
    <t>železobeton</t>
  </si>
  <si>
    <t>0,225 (96616)*2,5 = 0,562500 =&gt; A t</t>
  </si>
  <si>
    <t>1 - Zemní práce</t>
  </si>
  <si>
    <t>11332</t>
  </si>
  <si>
    <t>ODSTRANĚNÍ PODKLADŮ ZPEVNĚNÝCH PLOCH Z KAMENIVA NESTMELENÉHO</t>
  </si>
  <si>
    <t>M3</t>
  </si>
  <si>
    <t>- nestmelené vrstvy ŠD a MZ_x000d_
- včetně naložení a odvozu na skládku_x000d_
- poplatek za skládku v položce 014102.1</t>
  </si>
  <si>
    <t>odměřeno z cad:_x000d_
0,2*1,2*(142,4+1328,1) = 352,920000 =&gt; A _x000d_
0,15*1,5*(142,4+1328,1)+(0,2+0,15)*2*148,9 = 435,092500 =&gt; B _x000d_
Celkem: A+B = 788,012500 =&gt; C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</si>
  <si>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</si>
  <si>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113744</t>
  </si>
  <si>
    <t>FRÉZOVÁNÍ ZPEVNĚNÝCH PLOCH ASFALTOVÝCH TL. DO 60MM</t>
  </si>
  <si>
    <t>M2</t>
  </si>
  <si>
    <t>Sanace trhlin ACP 22+_x000d_
- vyfrézovaný materiál bude odkoupen zhotovitelem stavby na základě uzavřené kupní smlouvy</t>
  </si>
  <si>
    <t>odměřeno z cad:_x000d_
0,2*770,0 = 154,000000 =&gt; A m2</t>
  </si>
  <si>
    <t>113746</t>
  </si>
  <si>
    <t>FRÉZOVÁNÍ ZPEVNĚNÝCH PLOCH ASFALTOVÝCH TL. DO 100MM</t>
  </si>
  <si>
    <t>- vyfrézovaný materiál bude částečně využit v rámci stavby - zpětně použit na dosypání krajnic - viz. položka 56960 - 41,33 m3_x000d_
- zbývající část vyfrézovaného materiálu bude odkoupen zhotovitelem stavby na základě uzavřené kupní smlouvy</t>
  </si>
  <si>
    <t xml:space="preserve">odměřeno z cad:_x000d_
ACO+ACL, tl. 100 mm: 2274,1+1,03*2274,1 = 4616,423000 =&gt; A _x000d_
ACP, tl. 90 mm:  (142,4+1328,1)*1,06+2*148,9 = 1856,530000 =&gt; B _x000d_
Celkem: A+B = 6472,953000 =&gt; C m2</t>
  </si>
  <si>
    <t>12110</t>
  </si>
  <si>
    <t>SEJMUTÍ ORNICE NEBO LESNÍ PŮDY</t>
  </si>
  <si>
    <t>- ornice bude použita do položky č. 18221 (35,23 m3) a č. 18231 (9,15 m3) - celkem 44,38 m3_x000d_
- zbývající část ornice bude odvezena na skládku _x000d_
- včetně naložení a odvozu na skládku_x000d_
- poplatek za skládku v položce 014102.1</t>
  </si>
  <si>
    <t>odměřeno z cad:_x000d_
přenásobeno koeficientem 1,2 pro zohlednění sklonu svahu_x000d_
0,1*1,2*(652,9+761,2) = 169,692000 =&gt; A m3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</si>
  <si>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</si>
  <si>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</si>
  <si>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</si>
  <si>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- včetně naložení a odvozu na skládku_x000d_
- poplatek za skládku v položce 014102.1</t>
  </si>
  <si>
    <t xml:space="preserve">silnice viz řezy: 800,737 = 800,737000 =&gt; A  m3_x000d_
výkop pro drenážní šachty: 3*(1,25*1,25)*1,2 = 5,625000 =&gt; B m3_x000d_
Celkem: A+B = 806,362000 =&gt; C 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</si>
  <si>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</si>
  <si>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12383</t>
  </si>
  <si>
    <t>ODKOP PRO SPOD STAVBU SILNIC A ŽELEZNIC TŘ. II</t>
  </si>
  <si>
    <t>skalní výchoz km 74,784 - 74,790_x000d_
- včetně naložení a odvozu na skládku_x000d_
- poplatek za skládku v položce 014102.1</t>
  </si>
  <si>
    <t>odměřeno z cad:_x000d_
0,316*6,0 = 1,896000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</si>
  <si>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</si>
  <si>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17180</t>
  </si>
  <si>
    <t>ULOŽENÍ SYPANINY DO NÁSYPŮ Z NAKUPOVANÝCH MATERIÁLŮ</t>
  </si>
  <si>
    <t>výměna v tl. 500 mm za zeminu vhodnou do aktivní zóny dle ČSN 73 6133 (štěrk dobře zrněný), hutnění 100% PS"_x000d_
- včetně dopravy a nákupu materiálu</t>
  </si>
  <si>
    <t>viz řezy: _x000d_
597,318 = 597,318000 =&gt; A m3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</si>
  <si>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</si>
  <si>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- násep ze zeminy vhodné do náspů dle ČSN 73 6133 (štěrk dobře zrněný), hutněný 97% PS_x000d_
- včetně dopravy a nákupu materiálu</t>
  </si>
  <si>
    <t xml:space="preserve">viz řezy:_x000d_
71,397 = 71,397000 =&gt; A  m3</t>
  </si>
  <si>
    <t>17380</t>
  </si>
  <si>
    <t>ZEMNÍ KRAJNICE A DOSYPÁVKY Z NAKUPOVANÝCH MATERIÁLŮ</t>
  </si>
  <si>
    <t>- podsyp pod krajnicí - drcené kamenivo 0/22, zhutnění 95%PS"_x000d_
- včetně dopravy a nákupu materiálu</t>
  </si>
  <si>
    <t xml:space="preserve">viz řezy:_x000d_
61,138 = 61,138000 =&gt; A 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</si>
  <si>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</si>
  <si>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</si>
  <si>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</si>
  <si>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 22/32 bez zhutnění_x000d_
- včetně dopravy a nákupu materiálu</t>
  </si>
  <si>
    <t xml:space="preserve">odměřeno z cad:_x000d_
zásyp drenáže nad rámec obsypu_x000d_
0,18*(149,2+84,8+116,8+33,0) = 69,084000 =&gt; A 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</si>
  <si>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</si>
  <si>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</si>
  <si>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</si>
  <si>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ŠD 0/32_x000d_
- včetně dopravy a nákupu materiálu</t>
  </si>
  <si>
    <t xml:space="preserve">lože drenážní šachty_x000d_
3*1,25*1,25*0,15 = 0,703125 =&gt; A  m3_x000d_
zásyp drenážní šachty_x000d_
3*(1,25*1,25-3,14*0,315*0,315)*1,1 = 4,128081 =&gt; B  m3_x000d_
Celkem: A+B = 4,831206 =&gt; C 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</si>
  <si>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</si>
  <si>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</si>
  <si>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</si>
  <si>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koeficient rozšíření vůči obrusné vrstvě = 1,5_x000d_
typ kce A - přístřešky: 1,5*(110,3+109,8) = 330,150000 =&gt; A _x000d_
typ kce B: (35,0+35,0+111,8+298,9)*1,5 = 721,050000 =&gt; B _x000d_
Celkem: A+B = 1051,200000 =&gt; C m2</t>
  </si>
  <si>
    <t>položka zahrnuje úpravu pláně včetně vyrovnání výškových rozdílů. Míru zhutnění určuje projekt.</t>
  </si>
  <si>
    <t>18221</t>
  </si>
  <si>
    <t>ROZPROSTŘENÍ ORNICE VE SVAHU V TL DO 0,10M</t>
  </si>
  <si>
    <t>tl. 100 mm_x000d_
- ornice z položky č. 12110</t>
  </si>
  <si>
    <t>přenásobení koeficientem 1.2 pro zohlednění sklonu svahu_x000d_
odměřeno z cad: 293,6*1,2 = 352,320000 =&gt; A m2</t>
  </si>
  <si>
    <t>položka zahrnuje:
nutné přemístění ornice z dočasných skládek vzdálených do 50m
rozprostření ornice v předepsané tloušťce ve svahu přes 1:5</t>
  </si>
  <si>
    <t>18231</t>
  </si>
  <si>
    <t>ROZPROSTŘENÍ ORNICE V ROVINĚ V TL DO 0,10M</t>
  </si>
  <si>
    <t>odměřeno z cad: 91,5 = 91,500000 =&gt; A m2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</si>
  <si>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</si>
  <si>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</si>
  <si>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</si>
  <si>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 rovině: 91,5 = 91,500000 =&gt; A _x000d_
ve svahu: 352,30 = 352,300000 =&gt; B _x000d_
A+B = 443,800000 =&gt; C</t>
  </si>
  <si>
    <t>Zahrnuje dodání předepsané travní směsi, její výsev na ornici, zalévání, první pokosení, to vše bez ohledu na sklon terénu</t>
  </si>
  <si>
    <t>2 - Základy</t>
  </si>
  <si>
    <t>21150</t>
  </si>
  <si>
    <t>SANAČNÍ ŽEBRA Z KAMENIVA</t>
  </si>
  <si>
    <t>- obsyp drenážní trubky - kamenivo fr. 8/32 tl. 200 mm</t>
  </si>
  <si>
    <t xml:space="preserve">odměřeno z cad_x000d_
0,18*383,8 = 69,084000 =&gt; A  m3</t>
  </si>
  <si>
    <t>položka zahrnuje dodávku předepsaného kameniva, mimostaveništní a vnitrostaveništní dopravu a jeho uložení není-li v zadávací dokumentaci uvedeno jinak, jedná se o nakupovaný materiál</t>
  </si>
  <si>
    <t>21461B</t>
  </si>
  <si>
    <t>SEPARAČNÍ GEOTEXTILIE DO 200G/M2</t>
  </si>
  <si>
    <t>- geotextilie 200 g/m2</t>
  </si>
  <si>
    <t xml:space="preserve">odměřeno z cad:_x000d_
2*383,8 = 767,600000 =&gt; A 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</si>
  <si>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</si>
  <si>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285393</t>
  </si>
  <si>
    <t>DODATEČNÉ KOTVENÍ VLEPENÍM BETONÁŘSKÉ VÝZTUŽE D DO 20MM DO VRTŮ</t>
  </si>
  <si>
    <t>KUS</t>
  </si>
  <si>
    <t>- římsa na výtokovém čele propustku</t>
  </si>
  <si>
    <t>2,5/0,2*2 = 25,000000 =&gt; A kus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</si>
  <si>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</si>
  <si>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289972</t>
  </si>
  <si>
    <t>OPLÁŠTĚNÍ (ZPEVNĚNÍ) Z GEOMŘÍŽOVIN</t>
  </si>
  <si>
    <t>- sanace trhlin - výztužná vložka, geomříž ze skelných vláken vhodná do asfaltů š. 1,0 m</t>
  </si>
  <si>
    <t>odměřeno z cad:_x000d_
1,0*0,2*776,8/1,6 = 97,100000 =&gt; A m2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</si>
  <si>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</si>
  <si>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</si>
  <si>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317325</t>
  </si>
  <si>
    <t>ŘÍMSY ZE ŽELEZOBETONU DO C30/37</t>
  </si>
  <si>
    <t>- na výtokovém čele propustku C30/37 XF4</t>
  </si>
  <si>
    <t>odměřeno z cad:_x000d_
2,5*0,6*0,15 = 0,225000 =&gt; A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</si>
  <si>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</si>
  <si>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317366</t>
  </si>
  <si>
    <t>VÝZTUŽ ŘÍMS Z KARI-SÍTÍ</t>
  </si>
  <si>
    <t>KARI sítě 8/100/100</t>
  </si>
  <si>
    <t>(2,5*(0,6+0,15)*2+0,6*0,15*2)*7,667/1000 = 0,030131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</si>
  <si>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</si>
  <si>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5 - Komunikace</t>
  </si>
  <si>
    <t>56333</t>
  </si>
  <si>
    <t>VOZOVKOVÉ VRSTVY ZE ŠTĚRKODRTI TL. DO 150MM</t>
  </si>
  <si>
    <t>štěrkodrť ŠDA 0/45 tl. 150 mm</t>
  </si>
  <si>
    <t xml:space="preserve">odměřeno z cad_x000d_
ŠDA 0/45 koeficient rozšíření vůči obrusné vrstvě = 1,5_x000d_
typ kce A - příštěty:  1,5*(110,3+109,8) = 330,150000 =&gt; A _x000d_
typ kce B: (35,0+35,0+111,8+298,9)*1,5 = 721,050000 =&gt; B _x000d_
typ kce C: (70,0+1010,3)*1,5 = 1620,450000 =&gt; C _x000d_
Celkem: A+B+C = 2671,650000 =&gt; D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</si>
  <si>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</si>
  <si>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</si>
  <si>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</si>
  <si>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 xml:space="preserve">odměřeno z cad_x000d_
ŠDA 0/32 koeficient rozšíření vůči obrusné vrstvě = 1,2_x000d_
typ kce A - příštěty: 1,5*(110,3+109,8) = 330,150000 =&gt; A _x000d_
typ kce B: (35,0+35,0+111,8+298,9)*1,2 = 576,840000 =&gt; B _x000d_
typ kce C: (70,0+1010,3)*1,2 = 1296,360000 =&gt; C _x000d_
Celkem: A+B+C = 2203,350000 =&gt; D  m2</t>
  </si>
  <si>
    <t>56960</t>
  </si>
  <si>
    <t>ZPEVNĚNÍ KRAJNIC Z RECYKLOVANÉHO MATERIÁLU</t>
  </si>
  <si>
    <t>- bude použit stávající vyfrézovaný materiál (položka č. 113746)</t>
  </si>
  <si>
    <t>odměřeno z cad: _x000d_
(79,6+108,1+158,7+66,9)*0,1 = 41,330000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</si>
  <si>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</si>
  <si>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</si>
  <si>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</si>
  <si>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kationaktivní asfaltovou emulzí, PI-C, 1.0 kg/m2</t>
  </si>
  <si>
    <t xml:space="preserve">odměřeno z cad:_x000d_
typ kce A - příštěty: 1.5*(110.3+109.8) =  =&gt; A _x000d_
typ kce B: (35.0+35.0+111,8+298,9)*1.5 =  =&gt; B _x000d_
typ kce C: (70.0+1010,3)*1.5 =  =&gt; C _x000d_
Celkem: A+B+C =  =&gt; D 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</si>
  <si>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</si>
  <si>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</si>
  <si>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</si>
  <si>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kationaktivní asfaltovou emulzí, PS-C, 0.40 kg/m2</t>
  </si>
  <si>
    <t>koeficient rozšíření vůči obrusné vrstvě: 1,03_x000d_
odměřeno z cad_x000d_
typ kce A: 776,8*1,03 = 800,104000 =&gt; A _x000d_
typ kce B: (35,0+35,0+111,8+298,9)*1,03 = 495,121000 =&gt; B _x000d_
typ kce C: (70,0+1010,3)*1,03 = 1112,709000 =&gt; C _x000d_
Celkem: A+B+C = 2407,934000 =&gt; D m2</t>
  </si>
  <si>
    <t>572222</t>
  </si>
  <si>
    <t>SPOJOVACÍ POSTŘIK Z MODIFIK ASFALTU DO 1,0KG/M2</t>
  </si>
  <si>
    <t>Spojovací postřik kationaktivní asfaltovou emulzí, PS-C, 0.60 kg/m2</t>
  </si>
  <si>
    <t>koeficient rozšíření vůči obrusné vrstvě: 1,05_x000d_
odměřeno z cad:_x000d_
typ kce A - příštěty: 1,5*(110,3+109,8) = 330,150000 =&gt; A _x000d_
typ kce A* - sanace trhlin: 2*0,2*776,8 = 310,720000 =&gt; B _x000d_
typ kce B: (35,0+35,0+111,8+298,9)*1,06 = 509,542000 =&gt; C _x000d_
typ kce C: (70,0+1010,3)*1,06 = 1145,118000 =&gt; D _x000d_
Celkem: A+B+C+D = 2295,530000 =&gt; E m2</t>
  </si>
  <si>
    <t>Spojovací postřik kationaktivní asfaltovou emulzí, PS-C, 1.0 kg/m2</t>
  </si>
  <si>
    <t>koeficient rozšíření vůči obrusné vrstvě: 1,05_x000d_
odměřeno z cad_x000d_
typ kce A* - sanace trhlin: 0,2*776,8 = 155,360000 =&gt; A m2</t>
  </si>
  <si>
    <t>574A34</t>
  </si>
  <si>
    <t>ASFALTOVÝ BETON PRO OBRUSNÉ VRSTVY ACO 11+, 11S TL. 40MM</t>
  </si>
  <si>
    <t>Asfaltový beton pro obrusné vrstvy, ACO 11+, 50/70</t>
  </si>
  <si>
    <t>odměřeno z cad:_x000d_
typ kce A: 776,8 = 776,800000 =&gt; A _x000d_
typ kce B: 35,0+35,0+111,8+298,9 = 480,700000 =&gt; B _x000d_
typ kce C: 70,0+1010,3 = 1080,300000 =&gt; C _x000d_
Celkem: A+B+C = 2337,800000 =&gt; D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</si>
  <si>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</si>
  <si>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</si>
  <si>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</si>
  <si>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Asfaltový beton pro ložné vrstvy, ACL 16+, 50/70</t>
  </si>
  <si>
    <t>koeficinet rozšíření vůči obrusné vrstvě: 1.03_x000d_
odměřeno z cad:_x000d_
typ kce A: 776,8*1,03 = 800,104000 =&gt; A _x000d_
typ kce B: (35,0+35,0+111,8+298,9)*1,03 = 495,121000 =&gt; B _x000d_
typ kce C: (70,0+1010,3)*1,03 = 1112,709000 =&gt; C _x000d_
Celkem: A+B+C = 2407,934000 =&gt; D m2</t>
  </si>
  <si>
    <t>574E58</t>
  </si>
  <si>
    <t>ASFALTOVÝ BETON PRO PODKLADNÍ VRSTVY ACP 22+, 22S TL. 60MM</t>
  </si>
  <si>
    <t>Asfaltový beton pro podkladní vrstvy, ACP 22+, 50/70</t>
  </si>
  <si>
    <t>sanace trhlin - předpoklad 20% z výměry obrusné vrstvy_x000d_
typ kce A* - sanace trhliny: 0,2*776,8 = 155,360000 =&gt; A m2</t>
  </si>
  <si>
    <t>574E88</t>
  </si>
  <si>
    <t>ASFALTOVÝ BETON PRO PODKLADNÍ VRSTVY ACP 22+, 22S TL. 90MM</t>
  </si>
  <si>
    <t>koeficinet rozšíření vůči obrusné vrstvě: 1.06_x000d_
odečteno z cad:_x000d_
typ kce A - příštěty: 1,5*(110,3+109,8) = 330,150000 =&gt; A _x000d_
typ kce A* - sanace trhlin: 0,2*776,8 = 155,360000 =&gt; B _x000d_
typ kce B: (35,0+35,0+111,8+298,9)*1,06 = 509,542000 =&gt; C _x000d_
typ kce C: (70,0+1010,3)*1,06 = 1145,118000 =&gt; D _x000d_
Celkem: A+B+C+D = 2140,170000 =&gt; E m2</t>
  </si>
  <si>
    <t>577A2</t>
  </si>
  <si>
    <t>VÝSPRAVA TRHLIN ASFALTOVOU ZÁLIVKOU MODIFIK</t>
  </si>
  <si>
    <t>M</t>
  </si>
  <si>
    <t>sanace trhlin</t>
  </si>
  <si>
    <t>odměřeno z cad:_x000d_
zalití trhliny: 0,2*770/1,6 = 96,250000 =&gt; A m</t>
  </si>
  <si>
    <t>- vyfrézování drážky šířky do 20mm hloubky do 40mm
- vyčištění
- nátěr
- výplň předepsanou zálivkovou hmotou</t>
  </si>
  <si>
    <t>7 - Přidružená stavební výroba</t>
  </si>
  <si>
    <t>711111</t>
  </si>
  <si>
    <t>IZOLACE BĚŽNÝCH KONSTRUKCÍ PROTI ZEMNÍ VLHKOSTI ASFALTOVÝMI NÁTĚRY</t>
  </si>
  <si>
    <t>1x ALP
+2x ALN</t>
  </si>
  <si>
    <t>odměřeno z cad: _x000d_
3*(2,3+2*0,5)*8,6 = 85,140000 =&gt; A m2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</si>
  <si>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</si>
  <si>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8 - Potrubí</t>
  </si>
  <si>
    <t>875332</t>
  </si>
  <si>
    <t>POTRUBÍ DREN Z TRUB PLAST DN DO 150MM DĚROVANÝCH</t>
  </si>
  <si>
    <t>drenáž, PP DN 150 SN 8</t>
  </si>
  <si>
    <t xml:space="preserve">odměřeno z cad:_x000d_
149,2+84,8+116,8+33,0 = 383,800000 =&gt; A 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</si>
  <si>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</si>
  <si>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895811</t>
  </si>
  <si>
    <t>DRENÁŽNÍ ŠACHTICE NORMÁLNÍ Z PLAST DÍLCŮ ŠN 60</t>
  </si>
  <si>
    <t>drenážní šachta DN 630
hl. do 1,2 m, poklop D400 litinový</t>
  </si>
  <si>
    <t>položka zahrnuje:
- poklopy s rámem z předepsaného materiálu a tvaru
- předepsané plastové skruže, dno a není-li uvedeno jinak i podkladní vrstvu (z kameniva nebo
betonu).
- výplň, těsnění a tmelení spár a spojů,
- očištění a ošetření úložných ploch,
- předepsané podkladní konstrukce</t>
  </si>
  <si>
    <t>9 - Ostatní konstrukce a práce</t>
  </si>
  <si>
    <t>9113A1</t>
  </si>
  <si>
    <t>SVODIDLO OCEL SILNIČ JEDNOSTR, ÚROVEŇ ZADRŽ N1, N2 - DODÁVKA A MONTÁŽ</t>
  </si>
  <si>
    <t>svodidlo N2, sloupky á 4 m, umístění odrazek v prolisu pásnice
náběh svodidla krátký dl. 4,0 m, 4 ks, sloupky á 2 m</t>
  </si>
  <si>
    <t xml:space="preserve">odměřeno z cad:_x000d_
svodidlo jednostranné_x000d_
4+16+44+152 = 216,000000 =&gt; A  m_x000d_
náběh svodidla _x000d_
4*4,0 = 16,000000 =&gt; B m_x000d_
Celkem: A+B = 232,000000 =&gt; C 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</si>
  <si>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</si>
  <si>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</si>
  <si>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</si>
  <si>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odvoz na místo určené investorem</t>
  </si>
  <si>
    <t xml:space="preserve">odmřeno z cad:_x000d_
12+16+316 = 344,000000 =&gt; A  m</t>
  </si>
  <si>
    <t>položka zahrnuje:
- demontáž a odstranění zařízení
- jeho odvoz na předepsané místo</t>
  </si>
  <si>
    <t>9115C1</t>
  </si>
  <si>
    <t>SVODIDLO OCEL MOSTNÍ JEDNOSTR, ÚROVEŇ ZADRŽ H2 - DODÁVKA A MONTÁŽ</t>
  </si>
  <si>
    <t>na římsu, úroveň zadržení H2, sloupky á 2 m, umístění odrazek v prolisu pásnice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</si>
  <si>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</si>
  <si>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</si>
  <si>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</si>
  <si>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 xml:space="preserve">směrový sloupek bílý levý/pravý Z11a/b_x000d_
36*1 = 36,000000 =&gt; A ks_x000d_
směrový sloupek kulatý červený Z11gdo bet. patky_x000d_
2 = 2,000000 =&gt; B ks_x000d_
Celkem: A+B = 38,000000 =&gt; C  ks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</si>
  <si>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</si>
  <si>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</si>
  <si>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</si>
  <si>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odrazky v prolisu pásnice svodidla</t>
  </si>
  <si>
    <t xml:space="preserve">jednostranné silniční svodidlo_x000d_
32*1 = 32,000000 =&gt; A  kus_x000d_
zábradelní svodidlo_x000d_
12*1 = 12,000000 =&gt; B  kus_x000d_
Celkem: A+B = 44,000000 =&gt; C  kus</t>
  </si>
  <si>
    <t>914143</t>
  </si>
  <si>
    <t>DOPRAV ZNAČ ZÁKL VEL OCEL FÓLIE TŘ 3 - DEMONTÁŽ</t>
  </si>
  <si>
    <t>Z3 - vodící tabule zkrácená s 1 šipkou _x000d_
2*1 = 2,000000 =&gt; A _x000d_
Z3 - vodící tabule se třemi šipkami_x000d_
4*1 = 4,000000 =&gt; B _x000d_
Celkem: A+B = 6,000000 =&gt; C kus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</si>
  <si>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</si>
  <si>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</si>
  <si>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</si>
  <si>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 vodící tabule s jednou šipkou</t>
  </si>
  <si>
    <t xml:space="preserve">zkrácená vodící tabule s jednou šipkou_x000d_
4+4 = 8,000000 =&gt; A  ks_x000d_
vodící tabule se 3 šipkami_x000d_
4*1 = 4,000000 =&gt; B ks_x000d_
Celkem: A+B = 12,000000 =&gt; C  kus</t>
  </si>
  <si>
    <t>položka zahrnuje:
- dodávku a montáž značek v požadovaném provedení</t>
  </si>
  <si>
    <t>915211</t>
  </si>
  <si>
    <t>VODOROVNÉ DOPRAVNÍ ZNAČENÍ PLASTEM HLADKÉ - DODÁVKA A POKLÁDKA</t>
  </si>
  <si>
    <t>V4 vodící čára plná, šířka 250 mm</t>
  </si>
  <si>
    <t>odměřeno z cad:_x000d_
(312,8+297,3)*0,25 = 152,525000 =&gt; A m2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</si>
  <si>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</si>
  <si>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</si>
  <si>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</si>
  <si>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podobrubníkový rigol - silniční obruba 100/250/1000</t>
  </si>
  <si>
    <t>odměřeno z cad:_x000d_
184,5 = 184,500000 =&gt; A m</t>
  </si>
  <si>
    <t>Položka zahrnuje:
dodání a pokládku betonových obrubníků o rozměrech předepsaných zadávací dokumentací
betonové lože i boční betonovou opěrku.</t>
  </si>
  <si>
    <t>91911A</t>
  </si>
  <si>
    <t>ŘEZÁNÍ ASFALTOVÉHO KRYTU VOZOVEK TL DO 20MM</t>
  </si>
  <si>
    <t>odměřeno z cad:_x000d_
napojení na vozovku: 7,1+7,4 = 14,500000 =&gt; A _x000d_
podél ŽB římsy opěrné zdi: 120,0 = 120,000000 =&gt; B _x000d_
vozovka po polovinách: 305,0 = 305,000000 =&gt; C _x000d_
Celkem: A+B+C = 439,500000 =&gt; D m</t>
  </si>
  <si>
    <t>položka zahrnuje řezání vozovkové vrstvy v předepsané tloušťce, včetně spotřeby vody</t>
  </si>
  <si>
    <t>931323</t>
  </si>
  <si>
    <t>TĚSNĚNÍ DILATAČ SPAR ASF ZÁLIVKOU MODIFIK PRŮŘ DO 300MM2</t>
  </si>
  <si>
    <t>modifikovaná zálivka za horka pro podélné spoje a spáry, typ N2
dle ČSN 14188-1, šířka 12 mm, hloubka 20 mm</t>
  </si>
  <si>
    <t>odměřeno z cad: _x000d_
napojení na vozovku: 7,1+7,4 = 14,500000 =&gt; A _x000d_
podél ŽB římsy opěrné zdi: 120,0 = 120,000000 =&gt; B _x000d_
vozovka po polovinách: 305,0 = 305,000000 =&gt; C _x000d_
zalití trhliny: 0,2*770/1,6 = 96,250000 =&gt; D _x000d_
Celkem: A+B+C+D = 535,750000 =&gt; E m</t>
  </si>
  <si>
    <t>položka zahrnuje dodávku a osazení předepsaného materiálu, očištění ploch spáry před úpravou, očištění okolí spáry po úpravě
nezahrnuje těsnící profil</t>
  </si>
  <si>
    <t>935832</t>
  </si>
  <si>
    <t>ŽLABY A RIGOLY DLÁŽDĚNÉ Z LOMOVÉHO KAMENE TL DO 250MMM DO BETONU TL 100MM</t>
  </si>
  <si>
    <t>podobrubníkový rigol z lomového kamene tl. 100 mm 
spárování maltou MC-XF3
bet. lože C20/25n XF3</t>
  </si>
  <si>
    <t xml:space="preserve">odměřeno z cad:_x000d_
131,5 = 131,500000 =&gt; A  m2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</si>
  <si>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</si>
  <si>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96615</t>
  </si>
  <si>
    <t>BOURÁNÍ KONSTRUKCÍ Z PROSTÉHO BETONU</t>
  </si>
  <si>
    <t>betonové žlaby vč. beton. lože_x000d_
- včetně naložení a odvozu na skládku_x000d_
- poplatek za skládku v položce 014102.2</t>
  </si>
  <si>
    <t>odměřeno z cad:_x000d_
(12,25+1,8)*0,17 = 2,388500 =&gt; A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</si>
  <si>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</si>
  <si>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</si>
  <si>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</si>
  <si>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odstranění římsy na výtokovém čele propustku_x000d_
- včetně naložení a odvozu na skládku_x000d_
- poplatek za skládku v položce 014102.3</t>
  </si>
  <si>
    <t>odměřeno z cad:_x000d_
římsa: 2,5*0,6*0,15 = 0,225000 =&gt; A m3</t>
  </si>
  <si>
    <t>SO191 - Dopravně inženýrské opatření</t>
  </si>
  <si>
    <t>911CA2</t>
  </si>
  <si>
    <t>SVODIDLO BETON, ÚROVEŇ ZADRŽ N2 VÝŠ 0,8M - MONTÁŽ S PŘESUNEM (BEZ DODÁVKY)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</si>
  <si>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</si>
  <si>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911CA3</t>
  </si>
  <si>
    <t>SVODIDLO BETON, ÚROVEŇ ZADRŽ N2 VÝŠ 0,8M - DEMONTÁŽ S PŘESUNEM</t>
  </si>
  <si>
    <t>911CA9</t>
  </si>
  <si>
    <t>SVODIDLO BETON, ÚROVEŇ ZADRŽ N2 VÝŠ 0,8M - NÁJEM</t>
  </si>
  <si>
    <t>MDEN</t>
  </si>
  <si>
    <t>140*30*7 = 29400,000000 =&gt; A</t>
  </si>
  <si>
    <t>položka zahrnuje denní sazbu za pronájem zařízení
počet měrných jednotek se určí jako součin délky zařízení a počtu dnů použití</t>
  </si>
  <si>
    <t>91238</t>
  </si>
  <si>
    <t>SMĚROVÉ SLOUPKY Z PLAST HMOT - NÁSTAVCE NA SVODIDLA VČETNĚ ODRAZNÉHO PÁSKU</t>
  </si>
  <si>
    <t>91400</t>
  </si>
  <si>
    <t>DOČASNÉ ZAKRYTÍ NEBO OTOČENÍ STÁVAJÍCÍCH DOPRAVNÍCH ZNAČEK</t>
  </si>
  <si>
    <t>přeškrtnutí cíle směrových tabulí s cílem viz TZ</t>
  </si>
  <si>
    <t>cíl "SOKOLOV"_x000d_
2*1 = 2,000000 =&gt; A _x000d_
cíl "LUBY"_x000d_
2*1 = 2,000000 =&gt; B _x000d_
Celkem: A+B = 4,000000 =&gt; C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</si>
  <si>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</si>
  <si>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překrytí celé značky - směrová tabule pro cyklisty viz TZ</t>
  </si>
  <si>
    <t>IS19c "2180, OLOVÍ, LIBOCKÝ VRCH"_x000d_
1 = 1,000000 =&gt; A _x000d_
IS19b/c "2180, LUBY, OPATOV"_x000d_
2*1 = 2,000000 =&gt; B _x000d_
Celkem: A+B = 3,000000 =&gt; C</t>
  </si>
  <si>
    <t>914122</t>
  </si>
  <si>
    <t>DOPRAVNÍ ZNAČKY ZÁKLADNÍ VELIKOSTI OCELOVÉ FÓLIE TŘ 1 - MONTÁŽ S PŘEMÍSTĚNÍM</t>
  </si>
  <si>
    <t>A10 - 2x, A15 - 2x, B20a - 2+2, B21a - 2x, B26 - 2, C4b - 1x, E3a - 1</t>
  </si>
  <si>
    <t>viz TZ pro SO 191_x000d_
2+2+2+2+2+2+1+1 = 14,000000 =&gt; A</t>
  </si>
  <si>
    <t>položka zahrnuje:
- dopravu demontované značky z dočasné skládky
- osazení a montáž značky na místě určeném projektem
- nutnou opravu poškozených částí nezahrnuje dodávku značky</t>
  </si>
  <si>
    <t>914123</t>
  </si>
  <si>
    <t>DOPRAVNÍ ZNAČKY ZÁKLADNÍ VELIKOSTI OCELOVÉ FÓLIE TŘ 1 - DEMONTÁŽ</t>
  </si>
  <si>
    <t>z pol. 914122_x000d_
14 = 14,000000 =&gt; A</t>
  </si>
  <si>
    <t>Položka zahrnuje odstranění, demontáž a odklizení materiálu s odvozem na předepsané
místo</t>
  </si>
  <si>
    <t>914129</t>
  </si>
  <si>
    <t>DOPRAV ZNAČKY ZÁKLAD VEL OCEL FÓLIE TŘ 1 - NÁJEMNÉ</t>
  </si>
  <si>
    <t>KSDEN</t>
  </si>
  <si>
    <t>z pol. 914122:_x000d_
14*30*7 = 2940,000000 =&gt; A</t>
  </si>
  <si>
    <t>položka zahrnuje sazbu za pronájem dopravních značek a zařízení, počet jednotek je určen jako součin počtu značek a počtu dní použití</t>
  </si>
  <si>
    <t>915111</t>
  </si>
  <si>
    <t>VODOROVNÉ DOPRAVNÍ ZNAČENÍ BARVOU HLADKÉ - DODÁVKA A POKLÁDKA</t>
  </si>
  <si>
    <t>Příčná čára souvislá - V5</t>
  </si>
  <si>
    <t>3,0*0,5 = 1,500000 =&gt; A m2</t>
  </si>
  <si>
    <t>916122</t>
  </si>
  <si>
    <t>DOPRAV SVĚTLO VÝSTRAŽ SOUPRAVA 3KS - MONTÁŽ S PŘESUNEM</t>
  </si>
  <si>
    <t>výstražné světlo typu 1 - 2x 3 ks - VS 1</t>
  </si>
  <si>
    <t>2*1 = 2,000000 =&gt; A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</si>
  <si>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</si>
  <si>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</si>
  <si>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</si>
  <si>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z pol. 916122_x000d_
2*1 = 2,000000 =&gt; A</t>
  </si>
  <si>
    <t>Položka zahrnuje odstranění, demontáž a odklizení zařízení s odvozem na předepsané místo</t>
  </si>
  <si>
    <t>916129</t>
  </si>
  <si>
    <t>DOPRAV SVĚTLO VÝSTRAŽ SOUPRAVA 3KS - NÁJEMNÉ</t>
  </si>
  <si>
    <t>z pol. 916122_x000d_
2*30*7 = 420,000000 =&gt; A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</si>
  <si>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</si>
  <si>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</si>
  <si>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</si>
  <si>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tříbarevná souprava s plnými signály S1</t>
  </si>
  <si>
    <t>916153</t>
  </si>
  <si>
    <t>SEMAFOROVÁ PŘENOSNÁ SOUPRAVA - DEMONTÁŽ</t>
  </si>
  <si>
    <t>916159</t>
  </si>
  <si>
    <t>SEMAFOROVÁ PŘENOSNÁ SOUPRAVA - NÁJEMNÉ</t>
  </si>
  <si>
    <t>2*30*7 = 420,000000 =&gt; A</t>
  </si>
  <si>
    <t>916312</t>
  </si>
  <si>
    <t>DOPRAVNÍ ZÁBRANY Z2 S FÓLIÍ TŘ 1 - MONTÁŽ S PŘESUNEM</t>
  </si>
  <si>
    <t>zábrana pro označení uzavírky dl. 3 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</si>
  <si>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</si>
  <si>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</si>
  <si>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</si>
  <si>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z pol. 916312_x000d_
2*1 = 2,000000 =&gt; A</t>
  </si>
  <si>
    <t>916319</t>
  </si>
  <si>
    <t>DOPRAVNÍ ZÁBRANY Z2 - NÁJEMNÉ</t>
  </si>
  <si>
    <t>z pol. 916312_x000d_
2*30*7 = 420,000000 =&gt; A</t>
  </si>
  <si>
    <t>916332</t>
  </si>
  <si>
    <t>SMĚROVACÍ DESKY Z4 JEDNOSTR S FÓLIÍ TŘ 1 - MONTÁŽ S PŘESUNEM</t>
  </si>
  <si>
    <t>Směrovací deska se šikmými pruhy se sklonem vlevo Z4a</t>
  </si>
  <si>
    <t>916333</t>
  </si>
  <si>
    <t>SMĚROVACÍ DESKY Z4 JEDNOSTR S FÓLIÍ TŘ 1 - DEMONTÁŽ</t>
  </si>
  <si>
    <t>916339</t>
  </si>
  <si>
    <t>SMĚROVACÍ DESKY Z4 - NÁJEMNÉ</t>
  </si>
  <si>
    <t>25*30*7 = 5250,000000 =&gt; A</t>
  </si>
  <si>
    <t>SO201 - Opěrná zeď v km 74,830 - 74,947</t>
  </si>
  <si>
    <t>Vodorovné konstrukce</t>
  </si>
  <si>
    <t>zemina z výkopku
zemina z vývrtů</t>
  </si>
  <si>
    <t xml:space="preserve">pol.č.13183- pol.č. 17411: _x000d_
(397,04-49,2)*2,0 = 695,680000 =&gt; A  t_x000d_
pol.26184:_x000d_
(3,14159*0,1*0,1*776,25)*2,0 = 48,773185 =&gt; B t_x000d_
pol.26185:_x000d_
(3,14159*0,125*0,125*636)*2 = 62,439101 =&gt; C t_x000d_
Celkem: A+B+C = 806,892286 =&gt; D  t</t>
  </si>
  <si>
    <t>12573</t>
  </si>
  <si>
    <t>VYKOPÁVKY ZE ZEMNÍKŮ A SKLÁDEK TŘ. I</t>
  </si>
  <si>
    <t>zpětný zásyp původním výkopkem_x000d_
- včetně naložení a odvozu</t>
  </si>
  <si>
    <t>z pol. 17411:_x000d_
49,2 = 49,200000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</si>
  <si>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</si>
  <si>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13183</t>
  </si>
  <si>
    <t>HLOUBENÍ JAM ZAPAŽ I NEPAŽ TŘ II</t>
  </si>
  <si>
    <t>výkop pro založení zdi_x000d_
- část výkopku bude použita zpět pro zásyp (do položky 17411 - 49,20 m3)_x000d_
- zbývající část výkopku (347,84 m3) bude uložena na skládku, včetně naložení a odvozu, poplatek za skládku v položce 014102.1</t>
  </si>
  <si>
    <t xml:space="preserve">397,04 = 397,040000 =&gt; A 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</si>
  <si>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</si>
  <si>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 aktivní zóně komunikace_x000d_
- včetně naložení, dopravy, nákupu a dodání materiálu</t>
  </si>
  <si>
    <t xml:space="preserve">viz. výkres D.0.2.3 Vzorové řezy_x000d_
0,1*96,0+0,8*24,0 = 28,800000 =&gt; A  m3</t>
  </si>
  <si>
    <t>položka zahrnuje:
- kompletní provedení zemní konstrukce (násypového tělesa včetně aktivní zóny) včetně nákupu a dopravy materiálu dle zadávací dokumentace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</si>
  <si>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>17411</t>
  </si>
  <si>
    <t>ZÁSYP JAM A RÝH ZEMINOU SE ZHUTNĚNÍM</t>
  </si>
  <si>
    <t>zpětný zásyp původním výkopkem_x000d_
0,41*96,0+0,41*24,0 = 49,200000 =&gt; A m3</t>
  </si>
  <si>
    <t>položka zahrnuje:
- kompletní provedení zemní konstrukce vč. výběru vhodného materiálu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</si>
  <si>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>21152</t>
  </si>
  <si>
    <t>SANAČNÍ ŽEBRA Z KAMENIVA DRCENÉHO</t>
  </si>
  <si>
    <t>drenážní obsyp - štěrk fr. 32/63</t>
  </si>
  <si>
    <t xml:space="preserve">0,06*120,0 = 7,200000 =&gt; A  m3</t>
  </si>
  <si>
    <t>21197</t>
  </si>
  <si>
    <t>OPLÁŠTĚNÍ ODVODŇOVACÍCH ŽEBER Z GEOTEXTILIE</t>
  </si>
  <si>
    <t>Separační geotextilie - plošná hmotnost min. 300 g/m2 (přesah cca 10%)</t>
  </si>
  <si>
    <t xml:space="preserve">1,4*120,0*1,1 = 184,800000 =&gt; A  m2</t>
  </si>
  <si>
    <t>položka zahrnuje dodávku předepsané geotextilie, mimostaveništní a vnitrostaveništní dopravu a její uložení včetně potřebných přesahů (nezapočítávají se do výměry)</t>
  </si>
  <si>
    <t>22594</t>
  </si>
  <si>
    <t>ZÁPOROVÉ PAŽENÍ Z KOVU TRVALÉ</t>
  </si>
  <si>
    <t>osazení zápor HEB 120 dl. 4,0 m a 6,0 m</t>
  </si>
  <si>
    <t xml:space="preserve">(72*6,0+48*4,0)*27,6/1000 = 17,222400 =&gt; A  t</t>
  </si>
  <si>
    <t>položka zahrnuje dodávku ocelových zápor, jejich osazení do připravených vrtů včetně zabetonování konců (zalití zápor cementovou suspenzí v samostatné položce), případně jejich zaberanění. Ocelová převázka se započítá do výsledné hmotnosti.</t>
  </si>
  <si>
    <t>227821</t>
  </si>
  <si>
    <t>MIKROPILOTY KOMPLET D DO 100MM NA POVRCHU</t>
  </si>
  <si>
    <t>mikropiloty TR 89/10 vč. hlavy mikropilot (135 ks)</t>
  </si>
  <si>
    <t xml:space="preserve">hladká část mikropilot_x000d_
1*81+1*54 = 135,000000 =&gt; A  m_x000d_
manžetová část mikropilot_x000d_
5*81+3*54 = 567,000000 =&gt; B  m_x000d_
Celkem: A+B = 702,000000 =&gt; C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</si>
  <si>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
- zalití mikropilot - cementová suspenze c/v=2,2/1
- injektování mikropilot - vzestupné obturátor, do tlaku 1,6 MPa cementovou suspenzí</t>
  </si>
  <si>
    <t>26184</t>
  </si>
  <si>
    <t>VRT PRO KOTV, INJEK, MIKROPIL NA POVR TŘ III A IV D DO 200MM</t>
  </si>
  <si>
    <t>pr. vrtu 200 mm, sklon 10° - pro mikropiloty</t>
  </si>
  <si>
    <t xml:space="preserve">6,55*81+4,55*54 = 776,250000 =&gt; A 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</si>
  <si>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</si>
  <si>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26185</t>
  </si>
  <si>
    <t>VRT PRO KOTV, INJEK, MIKROPIL NA POVR TŘ III A IV D DO 300MM</t>
  </si>
  <si>
    <t>vrt pr. min. 250 mm pro osazení zápor</t>
  </si>
  <si>
    <t>72*6,1+48*4,1 = 636,000000 =&gt; A m</t>
  </si>
  <si>
    <t>281451</t>
  </si>
  <si>
    <t>INJEKTOVÁNÍ NÍZKOTLAKÉ Z CEMENTOVÉ MALTY NA POVRCHU</t>
  </si>
  <si>
    <t>zalití zápor - aktivovaná cementová suspenze c/v=2,2/1</t>
  </si>
  <si>
    <t>3,14*0,125*0,125*636,0 = 31,203750 =&gt; A m3</t>
  </si>
  <si>
    <t>Položka injektážních prací obsahuje kompletní práce, mimo zřízení vrtů (vykazují se položkami 261, 262), které jsou nutné pro předepsanou funkci injektáže (statickou, těsnící a pod.). 
Položka obsahuje vodní tlakové zkoušky před a po injektáži.
Položka zahrnuje veškerý materiál, výrobky a polotovary, včetně mimostaveništní a vnitrostaveništní dopravy (rovněž přesuny), včetně naložení a složení, případně s uložením.</t>
  </si>
  <si>
    <t>beton C30/37 XF4
dilatační spáry - XPS tl. 20 mm a trvale pružný tmel</t>
  </si>
  <si>
    <t xml:space="preserve">0,3*120,0 = 36,000000 =&gt; A  m3</t>
  </si>
  <si>
    <t>317365</t>
  </si>
  <si>
    <t>VÝZTUŽ ŘÍMS Z OCELI 10505, B500B</t>
  </si>
  <si>
    <t>5,667 = 5,667000 =&gt; A t</t>
  </si>
  <si>
    <t>327325</t>
  </si>
  <si>
    <t>ZDI OPĚRNÉ, ZÁRUBNÍ, NÁBŘEŽNÍ ZE ŽELEZOVÉHO BETONU DO C30/37</t>
  </si>
  <si>
    <t>dřík zdi_x000d_
(1,2*0,6+0,6*0,5)*96+(1,2*0,6+0,6*0,9)*24 = 128,160000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</si>
  <si>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</si>
  <si>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</si>
  <si>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</si>
  <si>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>16,565 = 16,565000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</si>
  <si>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</si>
  <si>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4 - Vodorovné konstrukce</t>
  </si>
  <si>
    <t>451312</t>
  </si>
  <si>
    <t>PODKLADNÍ A VÝPLŇOVÉ VRSTVY Z PROSTÉHO BETONU C12/15</t>
  </si>
  <si>
    <t>podkladní beton tl. min. 80 mm (průměrná tl. 110 mm)</t>
  </si>
  <si>
    <t>1,85*120,5*0,1 = 22,292500 =&gt; A m3</t>
  </si>
  <si>
    <t>457312</t>
  </si>
  <si>
    <t>VYROVNÁVACÍ A SPÁDOVÝ PROSTÝ BETON C12/15</t>
  </si>
  <si>
    <t>hubený beton vyspádovaný - těsnící vrstva drenáže v min. tl. 100 mm</t>
  </si>
  <si>
    <t>0,18*96,0+0,18*24,0 = 21,600000 =&gt; A m3</t>
  </si>
  <si>
    <t>46321</t>
  </si>
  <si>
    <t>ROVNANINA Z LOMOVÉHO KAMENE</t>
  </si>
  <si>
    <t>kamenný zához před lícem zdi
žula - velikost středního zrna cca 250 - 300 mm</t>
  </si>
  <si>
    <t>výměra viz příčné řezy D.02.5_x000d_
96,447 = 96,447000 =&gt; A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</si>
  <si>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</si>
  <si>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87427</t>
  </si>
  <si>
    <t>POTRUBÍ Z TRUB PLASTOVÝCH ODPADNÍCH DN DO 100MM</t>
  </si>
  <si>
    <t>odvodnění zdi - prostupy DN 100 PEHD</t>
  </si>
  <si>
    <t>28*0,75 = 21,000000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</si>
  <si>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</si>
  <si>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875262</t>
  </si>
  <si>
    <t>POTRUBÍ DREN Z TRUB PLAST (I FLEXIBIL) DN DO 80MM DĚROVANÝCH</t>
  </si>
  <si>
    <t>odvodnění zdi - trubka drenážní PVC perforovaná DN 80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</si>
  <si>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</si>
  <si>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93867</t>
  </si>
  <si>
    <t>OČIŠTĚNÍ OCEL KONSTR BROUŠENÍM</t>
  </si>
  <si>
    <t>očištění HEB před betonáží dříku zdi - ZÁPORY PO ZALITÍ CEMENTEM</t>
  </si>
  <si>
    <t xml:space="preserve">120*1,0*0,72 = 86,400000 =&gt; A  m2</t>
  </si>
  <si>
    <t>položka zahrnuje očištění předepsaným způsobem včetně odklizení vzniklého odpadu</t>
  </si>
  <si>
    <t>SO801 - Kácení</t>
  </si>
  <si>
    <t>11201</t>
  </si>
  <si>
    <t>KÁCENÍ STROMŮ D KMENE DO 0,5M S ODSTRANĚNÍM PAŘEZŮ</t>
  </si>
  <si>
    <t>- včetně odvozu dřevní hmoty a likvidace pařezů, včetně zásypu jam vhodnou zeminou se zhutněním_x000d_
- dřevní hmota bude předána vlastníkovi pozemku nebo bude odkoupena zhotovitelem stavby na základě uzavřené kupní smlouvy</t>
  </si>
  <si>
    <t xml:space="preserve">1+1 = 2,000000 =&gt; A  kus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</si>
  <si>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</si>
  <si>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</si>
  <si>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</si>
  <si>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1+1 = 2,000000 =&gt; A</t>
  </si>
  <si>
    <t>11204</t>
  </si>
  <si>
    <t>KÁCENÍ STROMŮ D KMENE DO 0,3M S ODSTRANĚNÍM PAŘEZŮ</t>
  </si>
  <si>
    <t>do pr. 10 cm: 5*1 = 5,000000 =&gt; A _x000d_
do pr. 30 cm: 1+1+1+1+1 = 5,000000 =&gt; B _x000d_
Celkem: A+B = 10,000000 =&gt; C kus</t>
  </si>
  <si>
    <t>11222</t>
  </si>
  <si>
    <t>ODSTRANĚNÍ PAŘEZŮ D DO 0,9M</t>
  </si>
  <si>
    <t>pařezy pr. 155/3,14*1,38= 68,12 cm_x000d_
- včetně odvozu a likvidace pařezů, včetně zásypu jam vhodnou zeminou se zhutněním</t>
  </si>
  <si>
    <t>2*1 = 2,000000 =&gt; A kus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</si>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</sst>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SUM(D20,D21,D22,D23,D24)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SUM(F20,F21,F22,F23,F24)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20</v>
      </c>
      <c r="C21" s="24" t="s">
        <v>21</v>
      </c>
      <c r="D21" s="25">
        <f>'1 - SO101'!J10</f>
        <v>0</v>
      </c>
      <c r="E21" s="26"/>
      <c r="F21" s="25">
        <f>('1 - SO101'!J11)</f>
        <v>0</v>
      </c>
      <c r="G21" s="12"/>
      <c r="H21" s="2"/>
      <c r="I21" s="2"/>
      <c r="S21" s="27">
        <f>ROUND('1 - SO101'!S11,4)</f>
        <v>0</v>
      </c>
    </row>
    <row r="22">
      <c r="A22" s="9"/>
      <c r="B22" s="23" t="s">
        <v>22</v>
      </c>
      <c r="C22" s="24" t="s">
        <v>23</v>
      </c>
      <c r="D22" s="25">
        <f>'2 - SO191'!J10</f>
        <v>0</v>
      </c>
      <c r="E22" s="26"/>
      <c r="F22" s="25">
        <f>('2 - SO191'!J11)</f>
        <v>0</v>
      </c>
      <c r="G22" s="12"/>
      <c r="H22" s="2"/>
      <c r="I22" s="2"/>
      <c r="S22" s="27">
        <f>ROUND('2 - SO191'!S11,4)</f>
        <v>0</v>
      </c>
    </row>
    <row r="23">
      <c r="A23" s="9"/>
      <c r="B23" s="23" t="s">
        <v>24</v>
      </c>
      <c r="C23" s="24" t="s">
        <v>25</v>
      </c>
      <c r="D23" s="25">
        <f>'3 - SO201'!J10</f>
        <v>0</v>
      </c>
      <c r="E23" s="26"/>
      <c r="F23" s="25">
        <f>('3 - SO201'!J11)</f>
        <v>0</v>
      </c>
      <c r="G23" s="12"/>
      <c r="H23" s="2"/>
      <c r="I23" s="2"/>
      <c r="S23" s="27">
        <f>ROUND('3 - SO201'!S11,4)</f>
        <v>0</v>
      </c>
    </row>
    <row r="24">
      <c r="A24" s="9"/>
      <c r="B24" s="23" t="s">
        <v>26</v>
      </c>
      <c r="C24" s="24" t="s">
        <v>27</v>
      </c>
      <c r="D24" s="25">
        <f>'4 - SO801'!J10</f>
        <v>0</v>
      </c>
      <c r="E24" s="26"/>
      <c r="F24" s="25">
        <f>('4 - SO801'!J11)</f>
        <v>0</v>
      </c>
      <c r="G24" s="12"/>
      <c r="H24" s="2"/>
      <c r="I24" s="2"/>
      <c r="S24" s="27">
        <f>ROUND('4 - SO801'!S11,4)</f>
        <v>0</v>
      </c>
    </row>
    <row r="25">
      <c r="A25" s="13"/>
      <c r="B25" s="4"/>
      <c r="C25" s="4"/>
      <c r="D25" s="4"/>
      <c r="E25" s="4"/>
      <c r="F25" s="4"/>
      <c r="G25" s="14"/>
      <c r="H25" s="2"/>
      <c r="I2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  <hyperlink ref="B22" location="'2 - SO191'!A11" display="'SO191"/>
    <hyperlink ref="B23" location="'3 - SO201'!A11" display="'SO201"/>
    <hyperlink ref="B24" location="'4 - SO801'!A11" display="'SO801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31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L67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36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38</v>
      </c>
      <c r="C24" s="34" t="s">
        <v>34</v>
      </c>
      <c r="D24" s="34" t="s">
        <v>39</v>
      </c>
      <c r="E24" s="34" t="s">
        <v>35</v>
      </c>
      <c r="F24" s="34" t="s">
        <v>40</v>
      </c>
      <c r="G24" s="35" t="s">
        <v>41</v>
      </c>
      <c r="H24" s="22" t="s">
        <v>42</v>
      </c>
      <c r="I24" s="22" t="s">
        <v>43</v>
      </c>
      <c r="J24" s="22" t="s">
        <v>16</v>
      </c>
      <c r="K24" s="35" t="s">
        <v>44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45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46</v>
      </c>
      <c r="D26" s="42" t="s">
        <v>3</v>
      </c>
      <c r="E26" s="42" t="s">
        <v>47</v>
      </c>
      <c r="F26" s="42" t="s">
        <v>3</v>
      </c>
      <c r="G26" s="43" t="s">
        <v>48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49</v>
      </c>
      <c r="C27" s="1"/>
      <c r="D27" s="1"/>
      <c r="E27" s="49" t="s">
        <v>50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51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56</v>
      </c>
      <c r="D31" s="42" t="s">
        <v>3</v>
      </c>
      <c r="E31" s="42" t="s">
        <v>57</v>
      </c>
      <c r="F31" s="42" t="s">
        <v>3</v>
      </c>
      <c r="G31" s="43" t="s">
        <v>48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49</v>
      </c>
      <c r="C32" s="1"/>
      <c r="D32" s="1"/>
      <c r="E32" s="49" t="s">
        <v>58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51</v>
      </c>
      <c r="C33" s="1"/>
      <c r="D33" s="1"/>
      <c r="E33" s="49" t="s">
        <v>3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59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60</v>
      </c>
      <c r="D36" s="42" t="s">
        <v>3</v>
      </c>
      <c r="E36" s="42" t="s">
        <v>61</v>
      </c>
      <c r="F36" s="42" t="s">
        <v>3</v>
      </c>
      <c r="G36" s="43" t="s">
        <v>48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49</v>
      </c>
      <c r="C37" s="1"/>
      <c r="D37" s="1"/>
      <c r="E37" s="49" t="s">
        <v>62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51</v>
      </c>
      <c r="C38" s="1"/>
      <c r="D38" s="1"/>
      <c r="E38" s="49" t="s">
        <v>3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63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64</v>
      </c>
      <c r="D41" s="42" t="s">
        <v>3</v>
      </c>
      <c r="E41" s="42" t="s">
        <v>65</v>
      </c>
      <c r="F41" s="42" t="s">
        <v>3</v>
      </c>
      <c r="G41" s="43" t="s">
        <v>48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49</v>
      </c>
      <c r="C42" s="1"/>
      <c r="D42" s="1"/>
      <c r="E42" s="49" t="s">
        <v>66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51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63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67</v>
      </c>
      <c r="D46" s="42" t="s">
        <v>3</v>
      </c>
      <c r="E46" s="42" t="s">
        <v>68</v>
      </c>
      <c r="F46" s="42" t="s">
        <v>3</v>
      </c>
      <c r="G46" s="43" t="s">
        <v>48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49</v>
      </c>
      <c r="C47" s="1"/>
      <c r="D47" s="1"/>
      <c r="E47" s="49" t="s">
        <v>69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51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63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70</v>
      </c>
      <c r="D51" s="42" t="s">
        <v>3</v>
      </c>
      <c r="E51" s="42" t="s">
        <v>71</v>
      </c>
      <c r="F51" s="42" t="s">
        <v>3</v>
      </c>
      <c r="G51" s="43" t="s">
        <v>48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49</v>
      </c>
      <c r="C52" s="1"/>
      <c r="D52" s="1"/>
      <c r="E52" s="49" t="s">
        <v>72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51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73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74</v>
      </c>
      <c r="D56" s="42" t="s">
        <v>3</v>
      </c>
      <c r="E56" s="42" t="s">
        <v>75</v>
      </c>
      <c r="F56" s="42" t="s">
        <v>3</v>
      </c>
      <c r="G56" s="43" t="s">
        <v>48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49</v>
      </c>
      <c r="C57" s="1"/>
      <c r="D57" s="1"/>
      <c r="E57" s="49" t="s">
        <v>76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51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77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78</v>
      </c>
      <c r="D61" s="42" t="s">
        <v>3</v>
      </c>
      <c r="E61" s="42" t="s">
        <v>79</v>
      </c>
      <c r="F61" s="42" t="s">
        <v>3</v>
      </c>
      <c r="G61" s="43" t="s">
        <v>80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49</v>
      </c>
      <c r="C62" s="1"/>
      <c r="D62" s="1"/>
      <c r="E62" s="49" t="s">
        <v>81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51</v>
      </c>
      <c r="C63" s="1"/>
      <c r="D63" s="1"/>
      <c r="E63" s="49" t="s">
        <v>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82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0</v>
      </c>
      <c r="D66" s="1"/>
      <c r="E66" s="59" t="s">
        <v>36</v>
      </c>
      <c r="F66" s="1"/>
      <c r="G66" s="60" t="s">
        <v>83</v>
      </c>
      <c r="H66" s="61">
        <f>J26+J31+J36+J41+J46+J51+J56+J61</f>
        <v>0</v>
      </c>
      <c r="I66" s="60" t="s">
        <v>84</v>
      </c>
      <c r="J66" s="62">
        <f>(L66-H66)</f>
        <v>0</v>
      </c>
      <c r="K66" s="60" t="s">
        <v>85</v>
      </c>
      <c r="L66" s="63">
        <f>L26+L31+L36+L41+L46+L51+L56+L61</f>
        <v>0</v>
      </c>
      <c r="M66" s="12"/>
      <c r="N66" s="2"/>
      <c r="O66" s="2"/>
      <c r="P66" s="2"/>
      <c r="Q66" s="33">
        <f>0+Q26+Q31+Q36+Q41+Q46+Q51+Q56+Q61</f>
        <v>0</v>
      </c>
      <c r="R66" s="27">
        <f>0+R26+R31+R36+R41+R46+R51+R56+R61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86</v>
      </c>
      <c r="H67" s="67">
        <f>J26+J31+J36+J41+J46+J51+J56+J61</f>
        <v>0</v>
      </c>
      <c r="I67" s="66" t="s">
        <v>87</v>
      </c>
      <c r="J67" s="68">
        <f>0+J66</f>
        <v>0</v>
      </c>
      <c r="K67" s="66" t="s">
        <v>88</v>
      </c>
      <c r="L67" s="69">
        <f>L26+L31+L36+L41+L46+L51+L56+L61</f>
        <v>0</v>
      </c>
      <c r="M67" s="12"/>
      <c r="N67" s="2"/>
      <c r="O67" s="2"/>
      <c r="P67" s="2"/>
      <c r="Q67" s="2"/>
    </row>
    <row r="68">
      <c r="A68" s="13"/>
      <c r="B68" s="4"/>
      <c r="C68" s="4"/>
      <c r="D68" s="4"/>
      <c r="E68" s="4"/>
      <c r="F68" s="4"/>
      <c r="G68" s="4"/>
      <c r="H68" s="70"/>
      <c r="I68" s="4"/>
      <c r="J68" s="70"/>
      <c r="K68" s="4"/>
      <c r="L68" s="4"/>
      <c r="M68" s="14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H49+H127+H150+H163+H226+H234+H247+H320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89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L49+L127+L150+L163+L226+L234+L247+L320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AVERAGE(J48,J126,J149,J162,J225,J233,J246,J319)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36</v>
      </c>
      <c r="F20" s="1"/>
      <c r="G20" s="1"/>
      <c r="H20" s="1"/>
      <c r="I20" s="1"/>
      <c r="J20" s="1"/>
      <c r="K20" s="38">
        <f>H49</f>
        <v>0</v>
      </c>
      <c r="L20" s="38">
        <f>L49</f>
        <v>0</v>
      </c>
      <c r="M20" s="12"/>
      <c r="N20" s="2"/>
      <c r="O20" s="2"/>
      <c r="P20" s="2"/>
      <c r="Q20" s="2"/>
      <c r="S20" s="27">
        <f>S48</f>
        <v>0</v>
      </c>
    </row>
    <row r="21">
      <c r="A21" s="9"/>
      <c r="B21" s="36">
        <v>1</v>
      </c>
      <c r="C21" s="1"/>
      <c r="D21" s="1"/>
      <c r="E21" s="37" t="s">
        <v>90</v>
      </c>
      <c r="F21" s="1"/>
      <c r="G21" s="1"/>
      <c r="H21" s="1"/>
      <c r="I21" s="1"/>
      <c r="J21" s="1"/>
      <c r="K21" s="38">
        <f>H127</f>
        <v>0</v>
      </c>
      <c r="L21" s="38">
        <f>L127</f>
        <v>0</v>
      </c>
      <c r="M21" s="12"/>
      <c r="N21" s="2"/>
      <c r="O21" s="2"/>
      <c r="P21" s="2"/>
      <c r="Q21" s="2"/>
      <c r="S21" s="27">
        <f>S126</f>
        <v>0</v>
      </c>
    </row>
    <row r="22">
      <c r="A22" s="9"/>
      <c r="B22" s="36">
        <v>2</v>
      </c>
      <c r="C22" s="1"/>
      <c r="D22" s="1"/>
      <c r="E22" s="37" t="s">
        <v>91</v>
      </c>
      <c r="F22" s="1"/>
      <c r="G22" s="1"/>
      <c r="H22" s="1"/>
      <c r="I22" s="1"/>
      <c r="J22" s="1"/>
      <c r="K22" s="38">
        <f>H150</f>
        <v>0</v>
      </c>
      <c r="L22" s="38">
        <f>L150</f>
        <v>0</v>
      </c>
      <c r="M22" s="12"/>
      <c r="N22" s="2"/>
      <c r="O22" s="2"/>
      <c r="P22" s="2"/>
      <c r="Q22" s="2"/>
      <c r="S22" s="27">
        <f>S149</f>
        <v>0</v>
      </c>
    </row>
    <row r="23">
      <c r="A23" s="9"/>
      <c r="B23" s="36">
        <v>3</v>
      </c>
      <c r="C23" s="1"/>
      <c r="D23" s="1"/>
      <c r="E23" s="37" t="s">
        <v>92</v>
      </c>
      <c r="F23" s="1"/>
      <c r="G23" s="1"/>
      <c r="H23" s="1"/>
      <c r="I23" s="1"/>
      <c r="J23" s="1"/>
      <c r="K23" s="38">
        <f>H163</f>
        <v>0</v>
      </c>
      <c r="L23" s="38">
        <f>L163</f>
        <v>0</v>
      </c>
      <c r="M23" s="12"/>
      <c r="N23" s="2"/>
      <c r="O23" s="2"/>
      <c r="P23" s="2"/>
      <c r="Q23" s="2"/>
      <c r="S23" s="27">
        <f>S162</f>
        <v>0</v>
      </c>
    </row>
    <row r="24">
      <c r="A24" s="9"/>
      <c r="B24" s="36">
        <v>5</v>
      </c>
      <c r="C24" s="1"/>
      <c r="D24" s="1"/>
      <c r="E24" s="37" t="s">
        <v>93</v>
      </c>
      <c r="F24" s="1"/>
      <c r="G24" s="1"/>
      <c r="H24" s="1"/>
      <c r="I24" s="1"/>
      <c r="J24" s="1"/>
      <c r="K24" s="38">
        <f>H226</f>
        <v>0</v>
      </c>
      <c r="L24" s="38">
        <f>L226</f>
        <v>0</v>
      </c>
      <c r="M24" s="12"/>
      <c r="N24" s="2"/>
      <c r="O24" s="2"/>
      <c r="P24" s="2"/>
      <c r="Q24" s="2"/>
      <c r="S24" s="27">
        <f>S225</f>
        <v>0</v>
      </c>
    </row>
    <row r="25">
      <c r="A25" s="9"/>
      <c r="B25" s="36">
        <v>7</v>
      </c>
      <c r="C25" s="1"/>
      <c r="D25" s="1"/>
      <c r="E25" s="37" t="s">
        <v>94</v>
      </c>
      <c r="F25" s="1"/>
      <c r="G25" s="1"/>
      <c r="H25" s="1"/>
      <c r="I25" s="1"/>
      <c r="J25" s="1"/>
      <c r="K25" s="38">
        <f>H234</f>
        <v>0</v>
      </c>
      <c r="L25" s="38">
        <f>L234</f>
        <v>0</v>
      </c>
      <c r="M25" s="71"/>
      <c r="N25" s="2"/>
      <c r="O25" s="2"/>
      <c r="P25" s="2"/>
      <c r="Q25" s="2"/>
      <c r="S25" s="27">
        <f>S233</f>
        <v>0</v>
      </c>
    </row>
    <row r="26">
      <c r="A26" s="9"/>
      <c r="B26" s="36">
        <v>8</v>
      </c>
      <c r="C26" s="1"/>
      <c r="D26" s="1"/>
      <c r="E26" s="37" t="s">
        <v>95</v>
      </c>
      <c r="F26" s="1"/>
      <c r="G26" s="1"/>
      <c r="H26" s="1"/>
      <c r="I26" s="1"/>
      <c r="J26" s="1"/>
      <c r="K26" s="38">
        <f>H247</f>
        <v>0</v>
      </c>
      <c r="L26" s="38">
        <f>L247</f>
        <v>0</v>
      </c>
      <c r="M26" s="71"/>
      <c r="N26" s="2"/>
      <c r="O26" s="2"/>
      <c r="P26" s="2"/>
      <c r="Q26" s="2"/>
      <c r="S26" s="27">
        <f>S246</f>
        <v>0</v>
      </c>
    </row>
    <row r="27">
      <c r="A27" s="9"/>
      <c r="B27" s="36">
        <v>9</v>
      </c>
      <c r="C27" s="1"/>
      <c r="D27" s="1"/>
      <c r="E27" s="37" t="s">
        <v>96</v>
      </c>
      <c r="F27" s="1"/>
      <c r="G27" s="1"/>
      <c r="H27" s="1"/>
      <c r="I27" s="1"/>
      <c r="J27" s="1"/>
      <c r="K27" s="38">
        <f>H320</f>
        <v>0</v>
      </c>
      <c r="L27" s="38">
        <f>L320</f>
        <v>0</v>
      </c>
      <c r="M27" s="71"/>
      <c r="N27" s="2"/>
      <c r="O27" s="2"/>
      <c r="P27" s="2"/>
      <c r="Q27" s="2"/>
      <c r="S27" s="27">
        <f>S319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2"/>
      <c r="N28" s="2"/>
      <c r="O28" s="2"/>
      <c r="P28" s="2"/>
      <c r="Q28" s="2"/>
    </row>
    <row r="29" ht="14" customHeight="1">
      <c r="A29" s="4"/>
      <c r="B29" s="28" t="s">
        <v>37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3"/>
      <c r="N30" s="2"/>
      <c r="O30" s="2"/>
      <c r="P30" s="2"/>
      <c r="Q30" s="2"/>
    </row>
    <row r="31" ht="18" customHeight="1">
      <c r="A31" s="9"/>
      <c r="B31" s="34" t="s">
        <v>38</v>
      </c>
      <c r="C31" s="34" t="s">
        <v>34</v>
      </c>
      <c r="D31" s="34" t="s">
        <v>39</v>
      </c>
      <c r="E31" s="34" t="s">
        <v>35</v>
      </c>
      <c r="F31" s="34" t="s">
        <v>40</v>
      </c>
      <c r="G31" s="35" t="s">
        <v>41</v>
      </c>
      <c r="H31" s="22" t="s">
        <v>42</v>
      </c>
      <c r="I31" s="22" t="s">
        <v>43</v>
      </c>
      <c r="J31" s="22" t="s">
        <v>16</v>
      </c>
      <c r="K31" s="35" t="s">
        <v>44</v>
      </c>
      <c r="L31" s="22" t="s">
        <v>17</v>
      </c>
      <c r="M31" s="71"/>
      <c r="N31" s="2"/>
      <c r="O31" s="2"/>
      <c r="P31" s="2"/>
      <c r="Q31" s="2"/>
    </row>
    <row r="32" ht="40" customHeight="1">
      <c r="A32" s="9"/>
      <c r="B32" s="39" t="s">
        <v>45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1">
        <v>1</v>
      </c>
      <c r="C33" s="42" t="s">
        <v>97</v>
      </c>
      <c r="D33" s="42">
        <v>1</v>
      </c>
      <c r="E33" s="42" t="s">
        <v>98</v>
      </c>
      <c r="F33" s="42" t="s">
        <v>3</v>
      </c>
      <c r="G33" s="43" t="s">
        <v>99</v>
      </c>
      <c r="H33" s="44">
        <v>3229.9009999999998</v>
      </c>
      <c r="I33" s="25">
        <f>ROUND(0,2)</f>
        <v>0</v>
      </c>
      <c r="J33" s="45">
        <f>ROUND(I33*H33,2)</f>
        <v>0</v>
      </c>
      <c r="K33" s="46">
        <v>0.20999999999999999</v>
      </c>
      <c r="L33" s="47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49</v>
      </c>
      <c r="C34" s="1"/>
      <c r="D34" s="1"/>
      <c r="E34" s="49" t="s">
        <v>100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51</v>
      </c>
      <c r="C35" s="1"/>
      <c r="D35" s="1"/>
      <c r="E35" s="49" t="s">
        <v>101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52</v>
      </c>
      <c r="C36" s="1"/>
      <c r="D36" s="1"/>
      <c r="E36" s="49" t="s">
        <v>102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54</v>
      </c>
      <c r="C37" s="51"/>
      <c r="D37" s="51"/>
      <c r="E37" s="52" t="s">
        <v>55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2</v>
      </c>
      <c r="C38" s="42" t="s">
        <v>97</v>
      </c>
      <c r="D38" s="42">
        <v>2</v>
      </c>
      <c r="E38" s="42" t="s">
        <v>98</v>
      </c>
      <c r="F38" s="42" t="s">
        <v>3</v>
      </c>
      <c r="G38" s="43" t="s">
        <v>99</v>
      </c>
      <c r="H38" s="54">
        <v>5.4950000000000001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49</v>
      </c>
      <c r="C39" s="1"/>
      <c r="D39" s="1"/>
      <c r="E39" s="49" t="s">
        <v>103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51</v>
      </c>
      <c r="C40" s="1"/>
      <c r="D40" s="1"/>
      <c r="E40" s="49" t="s">
        <v>104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52</v>
      </c>
      <c r="C41" s="1"/>
      <c r="D41" s="1"/>
      <c r="E41" s="49" t="s">
        <v>102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54</v>
      </c>
      <c r="C42" s="51"/>
      <c r="D42" s="51"/>
      <c r="E42" s="52" t="s">
        <v>55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>
      <c r="A43" s="9"/>
      <c r="B43" s="41">
        <v>3</v>
      </c>
      <c r="C43" s="42" t="s">
        <v>97</v>
      </c>
      <c r="D43" s="42">
        <v>3</v>
      </c>
      <c r="E43" s="42" t="s">
        <v>98</v>
      </c>
      <c r="F43" s="42" t="s">
        <v>3</v>
      </c>
      <c r="G43" s="43" t="s">
        <v>99</v>
      </c>
      <c r="H43" s="54">
        <v>0.56299999999999994</v>
      </c>
      <c r="I43" s="55">
        <f>ROUND(0,2)</f>
        <v>0</v>
      </c>
      <c r="J43" s="56">
        <f>ROUND(I43*H43,2)</f>
        <v>0</v>
      </c>
      <c r="K43" s="57">
        <v>0.20999999999999999</v>
      </c>
      <c r="L43" s="58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48" t="s">
        <v>49</v>
      </c>
      <c r="C44" s="1"/>
      <c r="D44" s="1"/>
      <c r="E44" s="49" t="s">
        <v>105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51</v>
      </c>
      <c r="C45" s="1"/>
      <c r="D45" s="1"/>
      <c r="E45" s="49" t="s">
        <v>106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52</v>
      </c>
      <c r="C46" s="1"/>
      <c r="D46" s="1"/>
      <c r="E46" s="49" t="s">
        <v>102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54</v>
      </c>
      <c r="C47" s="51"/>
      <c r="D47" s="51"/>
      <c r="E47" s="52" t="s">
        <v>55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 thickBot="1" ht="25" customHeight="1">
      <c r="A48" s="9"/>
      <c r="B48" s="1"/>
      <c r="C48" s="59">
        <v>0</v>
      </c>
      <c r="D48" s="1"/>
      <c r="E48" s="59" t="s">
        <v>36</v>
      </c>
      <c r="F48" s="1"/>
      <c r="G48" s="60" t="s">
        <v>83</v>
      </c>
      <c r="H48" s="61">
        <f>J33+J38+J43</f>
        <v>0</v>
      </c>
      <c r="I48" s="60" t="s">
        <v>84</v>
      </c>
      <c r="J48" s="62">
        <f>(L48-H48)</f>
        <v>0</v>
      </c>
      <c r="K48" s="60" t="s">
        <v>85</v>
      </c>
      <c r="L48" s="63">
        <f>L33+L38+L43</f>
        <v>0</v>
      </c>
      <c r="M48" s="12"/>
      <c r="N48" s="2"/>
      <c r="O48" s="2"/>
      <c r="P48" s="2"/>
      <c r="Q48" s="33">
        <f>0+Q33+Q38+Q43</f>
        <v>0</v>
      </c>
      <c r="R48" s="27">
        <f>0+R33+R38+R43</f>
        <v>0</v>
      </c>
      <c r="S48" s="64">
        <f>Q48*(1+J48)+R48</f>
        <v>0</v>
      </c>
    </row>
    <row r="49" thickTop="1" thickBot="1" ht="25" customHeight="1">
      <c r="A49" s="9"/>
      <c r="B49" s="65"/>
      <c r="C49" s="65"/>
      <c r="D49" s="65"/>
      <c r="E49" s="65"/>
      <c r="F49" s="65"/>
      <c r="G49" s="66" t="s">
        <v>86</v>
      </c>
      <c r="H49" s="67">
        <f>J33+J38+J43</f>
        <v>0</v>
      </c>
      <c r="I49" s="66" t="s">
        <v>87</v>
      </c>
      <c r="J49" s="68">
        <f>0+J48</f>
        <v>0</v>
      </c>
      <c r="K49" s="66" t="s">
        <v>88</v>
      </c>
      <c r="L49" s="69">
        <f>L33+L38+L43</f>
        <v>0</v>
      </c>
      <c r="M49" s="12"/>
      <c r="N49" s="2"/>
      <c r="O49" s="2"/>
      <c r="P49" s="2"/>
      <c r="Q49" s="2"/>
    </row>
    <row r="50" ht="40" customHeight="1">
      <c r="A50" s="9"/>
      <c r="B50" s="74" t="s">
        <v>107</v>
      </c>
      <c r="C50" s="1"/>
      <c r="D50" s="1"/>
      <c r="E50" s="1"/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1">
        <v>4</v>
      </c>
      <c r="C51" s="42" t="s">
        <v>108</v>
      </c>
      <c r="D51" s="42" t="s">
        <v>3</v>
      </c>
      <c r="E51" s="42" t="s">
        <v>109</v>
      </c>
      <c r="F51" s="42" t="s">
        <v>3</v>
      </c>
      <c r="G51" s="43" t="s">
        <v>110</v>
      </c>
      <c r="H51" s="44">
        <v>788.01300000000003</v>
      </c>
      <c r="I51" s="25">
        <f>ROUND(0,2)</f>
        <v>0</v>
      </c>
      <c r="J51" s="45">
        <f>ROUND(I51*H51,2)</f>
        <v>0</v>
      </c>
      <c r="K51" s="46">
        <v>0.20999999999999999</v>
      </c>
      <c r="L51" s="47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49</v>
      </c>
      <c r="C52" s="1"/>
      <c r="D52" s="1"/>
      <c r="E52" s="49" t="s">
        <v>111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51</v>
      </c>
      <c r="C53" s="1"/>
      <c r="D53" s="1"/>
      <c r="E53" s="49" t="s">
        <v>112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113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5</v>
      </c>
      <c r="C56" s="42" t="s">
        <v>114</v>
      </c>
      <c r="D56" s="42" t="s">
        <v>3</v>
      </c>
      <c r="E56" s="42" t="s">
        <v>115</v>
      </c>
      <c r="F56" s="42" t="s">
        <v>3</v>
      </c>
      <c r="G56" s="43" t="s">
        <v>116</v>
      </c>
      <c r="H56" s="54">
        <v>154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49</v>
      </c>
      <c r="C57" s="1"/>
      <c r="D57" s="1"/>
      <c r="E57" s="49" t="s">
        <v>117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51</v>
      </c>
      <c r="C58" s="1"/>
      <c r="D58" s="1"/>
      <c r="E58" s="49" t="s">
        <v>118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113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6</v>
      </c>
      <c r="C61" s="42" t="s">
        <v>119</v>
      </c>
      <c r="D61" s="42" t="s">
        <v>3</v>
      </c>
      <c r="E61" s="42" t="s">
        <v>120</v>
      </c>
      <c r="F61" s="42" t="s">
        <v>3</v>
      </c>
      <c r="G61" s="43" t="s">
        <v>116</v>
      </c>
      <c r="H61" s="54">
        <v>6472.9530000000004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49</v>
      </c>
      <c r="C62" s="1"/>
      <c r="D62" s="1"/>
      <c r="E62" s="49" t="s">
        <v>121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51</v>
      </c>
      <c r="C63" s="1"/>
      <c r="D63" s="1"/>
      <c r="E63" s="49" t="s">
        <v>122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113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7</v>
      </c>
      <c r="C66" s="42" t="s">
        <v>123</v>
      </c>
      <c r="D66" s="42" t="s">
        <v>3</v>
      </c>
      <c r="E66" s="42" t="s">
        <v>124</v>
      </c>
      <c r="F66" s="42" t="s">
        <v>3</v>
      </c>
      <c r="G66" s="43" t="s">
        <v>110</v>
      </c>
      <c r="H66" s="54">
        <v>169.69200000000001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49</v>
      </c>
      <c r="C67" s="1"/>
      <c r="D67" s="1"/>
      <c r="E67" s="49" t="s">
        <v>125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51</v>
      </c>
      <c r="C68" s="1"/>
      <c r="D68" s="1"/>
      <c r="E68" s="49" t="s">
        <v>126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52</v>
      </c>
      <c r="C69" s="1"/>
      <c r="D69" s="1"/>
      <c r="E69" s="49" t="s">
        <v>127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8</v>
      </c>
      <c r="C71" s="42" t="s">
        <v>128</v>
      </c>
      <c r="D71" s="42" t="s">
        <v>3</v>
      </c>
      <c r="E71" s="42" t="s">
        <v>129</v>
      </c>
      <c r="F71" s="42" t="s">
        <v>3</v>
      </c>
      <c r="G71" s="43" t="s">
        <v>110</v>
      </c>
      <c r="H71" s="54">
        <v>806.36199999999997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49</v>
      </c>
      <c r="C72" s="1"/>
      <c r="D72" s="1"/>
      <c r="E72" s="49" t="s">
        <v>130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51</v>
      </c>
      <c r="C73" s="1"/>
      <c r="D73" s="1"/>
      <c r="E73" s="49" t="s">
        <v>131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132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>
      <c r="A76" s="9"/>
      <c r="B76" s="41">
        <v>9</v>
      </c>
      <c r="C76" s="42" t="s">
        <v>133</v>
      </c>
      <c r="D76" s="42" t="s">
        <v>3</v>
      </c>
      <c r="E76" s="42" t="s">
        <v>134</v>
      </c>
      <c r="F76" s="42" t="s">
        <v>3</v>
      </c>
      <c r="G76" s="43" t="s">
        <v>110</v>
      </c>
      <c r="H76" s="54">
        <v>1.8959999999999999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49</v>
      </c>
      <c r="C77" s="1"/>
      <c r="D77" s="1"/>
      <c r="E77" s="49" t="s">
        <v>135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51</v>
      </c>
      <c r="C78" s="1"/>
      <c r="D78" s="1"/>
      <c r="E78" s="49" t="s">
        <v>136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52</v>
      </c>
      <c r="C79" s="1"/>
      <c r="D79" s="1"/>
      <c r="E79" s="49" t="s">
        <v>137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>
      <c r="A80" s="9"/>
      <c r="B80" s="50" t="s">
        <v>54</v>
      </c>
      <c r="C80" s="51"/>
      <c r="D80" s="51"/>
      <c r="E80" s="52" t="s">
        <v>55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>
      <c r="A81" s="9"/>
      <c r="B81" s="41">
        <v>10</v>
      </c>
      <c r="C81" s="42" t="s">
        <v>138</v>
      </c>
      <c r="D81" s="42">
        <v>1</v>
      </c>
      <c r="E81" s="42" t="s">
        <v>139</v>
      </c>
      <c r="F81" s="42" t="s">
        <v>3</v>
      </c>
      <c r="G81" s="43" t="s">
        <v>110</v>
      </c>
      <c r="H81" s="54">
        <v>597.31799999999998</v>
      </c>
      <c r="I81" s="55">
        <f>ROUND(0,2)</f>
        <v>0</v>
      </c>
      <c r="J81" s="56">
        <f>ROUND(I81*H81,2)</f>
        <v>0</v>
      </c>
      <c r="K81" s="57">
        <v>0.20999999999999999</v>
      </c>
      <c r="L81" s="58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48" t="s">
        <v>49</v>
      </c>
      <c r="C82" s="1"/>
      <c r="D82" s="1"/>
      <c r="E82" s="49" t="s">
        <v>140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51</v>
      </c>
      <c r="C83" s="1"/>
      <c r="D83" s="1"/>
      <c r="E83" s="49" t="s">
        <v>141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52</v>
      </c>
      <c r="C84" s="1"/>
      <c r="D84" s="1"/>
      <c r="E84" s="49" t="s">
        <v>142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>
      <c r="A85" s="9"/>
      <c r="B85" s="50" t="s">
        <v>54</v>
      </c>
      <c r="C85" s="51"/>
      <c r="D85" s="51"/>
      <c r="E85" s="52" t="s">
        <v>55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>
      <c r="A86" s="9"/>
      <c r="B86" s="41">
        <v>11</v>
      </c>
      <c r="C86" s="42" t="s">
        <v>138</v>
      </c>
      <c r="D86" s="42">
        <v>2</v>
      </c>
      <c r="E86" s="42" t="s">
        <v>139</v>
      </c>
      <c r="F86" s="42" t="s">
        <v>3</v>
      </c>
      <c r="G86" s="43" t="s">
        <v>110</v>
      </c>
      <c r="H86" s="54">
        <v>71.397000000000006</v>
      </c>
      <c r="I86" s="55">
        <f>ROUND(0,2)</f>
        <v>0</v>
      </c>
      <c r="J86" s="56">
        <f>ROUND(I86*H86,2)</f>
        <v>0</v>
      </c>
      <c r="K86" s="57">
        <v>0.20999999999999999</v>
      </c>
      <c r="L86" s="58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48" t="s">
        <v>49</v>
      </c>
      <c r="C87" s="1"/>
      <c r="D87" s="1"/>
      <c r="E87" s="49" t="s">
        <v>143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51</v>
      </c>
      <c r="C88" s="1"/>
      <c r="D88" s="1"/>
      <c r="E88" s="49" t="s">
        <v>144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52</v>
      </c>
      <c r="C89" s="1"/>
      <c r="D89" s="1"/>
      <c r="E89" s="49" t="s">
        <v>142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>
      <c r="A90" s="9"/>
      <c r="B90" s="50" t="s">
        <v>54</v>
      </c>
      <c r="C90" s="51"/>
      <c r="D90" s="51"/>
      <c r="E90" s="52" t="s">
        <v>55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>
      <c r="A91" s="9"/>
      <c r="B91" s="41">
        <v>12</v>
      </c>
      <c r="C91" s="42" t="s">
        <v>145</v>
      </c>
      <c r="D91" s="42" t="s">
        <v>3</v>
      </c>
      <c r="E91" s="42" t="s">
        <v>146</v>
      </c>
      <c r="F91" s="42" t="s">
        <v>3</v>
      </c>
      <c r="G91" s="43" t="s">
        <v>110</v>
      </c>
      <c r="H91" s="54">
        <v>61.137999999999998</v>
      </c>
      <c r="I91" s="55">
        <f>ROUND(0,2)</f>
        <v>0</v>
      </c>
      <c r="J91" s="56">
        <f>ROUND(I91*H91,2)</f>
        <v>0</v>
      </c>
      <c r="K91" s="57">
        <v>0.20999999999999999</v>
      </c>
      <c r="L91" s="58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48" t="s">
        <v>49</v>
      </c>
      <c r="C92" s="1"/>
      <c r="D92" s="1"/>
      <c r="E92" s="49" t="s">
        <v>147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51</v>
      </c>
      <c r="C93" s="1"/>
      <c r="D93" s="1"/>
      <c r="E93" s="49" t="s">
        <v>148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52</v>
      </c>
      <c r="C94" s="1"/>
      <c r="D94" s="1"/>
      <c r="E94" s="49" t="s">
        <v>149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>
      <c r="A95" s="9"/>
      <c r="B95" s="50" t="s">
        <v>54</v>
      </c>
      <c r="C95" s="51"/>
      <c r="D95" s="51"/>
      <c r="E95" s="52" t="s">
        <v>55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>
      <c r="A96" s="9"/>
      <c r="B96" s="41">
        <v>13</v>
      </c>
      <c r="C96" s="42" t="s">
        <v>150</v>
      </c>
      <c r="D96" s="42" t="s">
        <v>3</v>
      </c>
      <c r="E96" s="42" t="s">
        <v>151</v>
      </c>
      <c r="F96" s="42" t="s">
        <v>3</v>
      </c>
      <c r="G96" s="43" t="s">
        <v>110</v>
      </c>
      <c r="H96" s="54">
        <v>69.084000000000003</v>
      </c>
      <c r="I96" s="55">
        <f>ROUND(0,2)</f>
        <v>0</v>
      </c>
      <c r="J96" s="56">
        <f>ROUND(I96*H96,2)</f>
        <v>0</v>
      </c>
      <c r="K96" s="57">
        <v>0.20999999999999999</v>
      </c>
      <c r="L96" s="58">
        <f>IF(ISNUMBER(K96),ROUND(J96*(K96+1),2),0)</f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>
      <c r="A97" s="9"/>
      <c r="B97" s="48" t="s">
        <v>49</v>
      </c>
      <c r="C97" s="1"/>
      <c r="D97" s="1"/>
      <c r="E97" s="49" t="s">
        <v>152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51</v>
      </c>
      <c r="C98" s="1"/>
      <c r="D98" s="1"/>
      <c r="E98" s="49" t="s">
        <v>153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52</v>
      </c>
      <c r="C99" s="1"/>
      <c r="D99" s="1"/>
      <c r="E99" s="49" t="s">
        <v>154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 thickBot="1">
      <c r="A100" s="9"/>
      <c r="B100" s="50" t="s">
        <v>54</v>
      </c>
      <c r="C100" s="51"/>
      <c r="D100" s="51"/>
      <c r="E100" s="52" t="s">
        <v>55</v>
      </c>
      <c r="F100" s="51"/>
      <c r="G100" s="51"/>
      <c r="H100" s="53"/>
      <c r="I100" s="51"/>
      <c r="J100" s="53"/>
      <c r="K100" s="51"/>
      <c r="L100" s="51"/>
      <c r="M100" s="12"/>
      <c r="N100" s="2"/>
      <c r="O100" s="2"/>
      <c r="P100" s="2"/>
      <c r="Q100" s="2"/>
    </row>
    <row r="101" thickTop="1">
      <c r="A101" s="9"/>
      <c r="B101" s="41">
        <v>14</v>
      </c>
      <c r="C101" s="42" t="s">
        <v>155</v>
      </c>
      <c r="D101" s="42" t="s">
        <v>3</v>
      </c>
      <c r="E101" s="42" t="s">
        <v>156</v>
      </c>
      <c r="F101" s="42" t="s">
        <v>3</v>
      </c>
      <c r="G101" s="43" t="s">
        <v>110</v>
      </c>
      <c r="H101" s="54">
        <v>4.8310000000000004</v>
      </c>
      <c r="I101" s="55">
        <f>ROUND(0,2)</f>
        <v>0</v>
      </c>
      <c r="J101" s="56">
        <f>ROUND(I101*H101,2)</f>
        <v>0</v>
      </c>
      <c r="K101" s="57">
        <v>0.20999999999999999</v>
      </c>
      <c r="L101" s="58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48" t="s">
        <v>49</v>
      </c>
      <c r="C102" s="1"/>
      <c r="D102" s="1"/>
      <c r="E102" s="49" t="s">
        <v>157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51</v>
      </c>
      <c r="C103" s="1"/>
      <c r="D103" s="1"/>
      <c r="E103" s="49" t="s">
        <v>158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52</v>
      </c>
      <c r="C104" s="1"/>
      <c r="D104" s="1"/>
      <c r="E104" s="49" t="s">
        <v>159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>
      <c r="A105" s="9"/>
      <c r="B105" s="50" t="s">
        <v>54</v>
      </c>
      <c r="C105" s="51"/>
      <c r="D105" s="51"/>
      <c r="E105" s="52" t="s">
        <v>55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>
      <c r="A106" s="9"/>
      <c r="B106" s="41">
        <v>15</v>
      </c>
      <c r="C106" s="42" t="s">
        <v>160</v>
      </c>
      <c r="D106" s="42" t="s">
        <v>3</v>
      </c>
      <c r="E106" s="42" t="s">
        <v>161</v>
      </c>
      <c r="F106" s="42" t="s">
        <v>3</v>
      </c>
      <c r="G106" s="43" t="s">
        <v>116</v>
      </c>
      <c r="H106" s="54">
        <v>1051.2</v>
      </c>
      <c r="I106" s="55">
        <f>ROUND(0,2)</f>
        <v>0</v>
      </c>
      <c r="J106" s="56">
        <f>ROUND(I106*H106,2)</f>
        <v>0</v>
      </c>
      <c r="K106" s="57">
        <v>0.20999999999999999</v>
      </c>
      <c r="L106" s="58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48" t="s">
        <v>49</v>
      </c>
      <c r="C107" s="1"/>
      <c r="D107" s="1"/>
      <c r="E107" s="49" t="s">
        <v>3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51</v>
      </c>
      <c r="C108" s="1"/>
      <c r="D108" s="1"/>
      <c r="E108" s="49" t="s">
        <v>162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52</v>
      </c>
      <c r="C109" s="1"/>
      <c r="D109" s="1"/>
      <c r="E109" s="49" t="s">
        <v>163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>
      <c r="A110" s="9"/>
      <c r="B110" s="50" t="s">
        <v>54</v>
      </c>
      <c r="C110" s="51"/>
      <c r="D110" s="51"/>
      <c r="E110" s="52" t="s">
        <v>55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>
      <c r="A111" s="9"/>
      <c r="B111" s="41">
        <v>16</v>
      </c>
      <c r="C111" s="42" t="s">
        <v>164</v>
      </c>
      <c r="D111" s="42" t="s">
        <v>3</v>
      </c>
      <c r="E111" s="42" t="s">
        <v>165</v>
      </c>
      <c r="F111" s="42" t="s">
        <v>3</v>
      </c>
      <c r="G111" s="43" t="s">
        <v>116</v>
      </c>
      <c r="H111" s="54">
        <v>352.31999999999999</v>
      </c>
      <c r="I111" s="55">
        <f>ROUND(0,2)</f>
        <v>0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49</v>
      </c>
      <c r="C112" s="1"/>
      <c r="D112" s="1"/>
      <c r="E112" s="49" t="s">
        <v>166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51</v>
      </c>
      <c r="C113" s="1"/>
      <c r="D113" s="1"/>
      <c r="E113" s="49" t="s">
        <v>167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52</v>
      </c>
      <c r="C114" s="1"/>
      <c r="D114" s="1"/>
      <c r="E114" s="49" t="s">
        <v>168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>
      <c r="A116" s="9"/>
      <c r="B116" s="41">
        <v>17</v>
      </c>
      <c r="C116" s="42" t="s">
        <v>169</v>
      </c>
      <c r="D116" s="42" t="s">
        <v>3</v>
      </c>
      <c r="E116" s="42" t="s">
        <v>170</v>
      </c>
      <c r="F116" s="42" t="s">
        <v>3</v>
      </c>
      <c r="G116" s="43" t="s">
        <v>116</v>
      </c>
      <c r="H116" s="54">
        <v>91.5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48" t="s">
        <v>49</v>
      </c>
      <c r="C117" s="1"/>
      <c r="D117" s="1"/>
      <c r="E117" s="49" t="s">
        <v>166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51</v>
      </c>
      <c r="C118" s="1"/>
      <c r="D118" s="1"/>
      <c r="E118" s="49" t="s">
        <v>171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52</v>
      </c>
      <c r="C119" s="1"/>
      <c r="D119" s="1"/>
      <c r="E119" s="49" t="s">
        <v>172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>
      <c r="A120" s="9"/>
      <c r="B120" s="50" t="s">
        <v>54</v>
      </c>
      <c r="C120" s="51"/>
      <c r="D120" s="51"/>
      <c r="E120" s="52" t="s">
        <v>55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>
      <c r="A121" s="9"/>
      <c r="B121" s="41">
        <v>18</v>
      </c>
      <c r="C121" s="42" t="s">
        <v>173</v>
      </c>
      <c r="D121" s="42" t="s">
        <v>3</v>
      </c>
      <c r="E121" s="42" t="s">
        <v>174</v>
      </c>
      <c r="F121" s="42" t="s">
        <v>3</v>
      </c>
      <c r="G121" s="43" t="s">
        <v>116</v>
      </c>
      <c r="H121" s="54">
        <v>443.80000000000001</v>
      </c>
      <c r="I121" s="55">
        <f>ROUND(0,2)</f>
        <v>0</v>
      </c>
      <c r="J121" s="56">
        <f>ROUND(I121*H121,2)</f>
        <v>0</v>
      </c>
      <c r="K121" s="57">
        <v>0.20999999999999999</v>
      </c>
      <c r="L121" s="58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48" t="s">
        <v>49</v>
      </c>
      <c r="C122" s="1"/>
      <c r="D122" s="1"/>
      <c r="E122" s="49" t="s">
        <v>3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51</v>
      </c>
      <c r="C123" s="1"/>
      <c r="D123" s="1"/>
      <c r="E123" s="49" t="s">
        <v>175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52</v>
      </c>
      <c r="C124" s="1"/>
      <c r="D124" s="1"/>
      <c r="E124" s="49" t="s">
        <v>176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 thickBot="1">
      <c r="A125" s="9"/>
      <c r="B125" s="50" t="s">
        <v>54</v>
      </c>
      <c r="C125" s="51"/>
      <c r="D125" s="51"/>
      <c r="E125" s="52" t="s">
        <v>55</v>
      </c>
      <c r="F125" s="51"/>
      <c r="G125" s="51"/>
      <c r="H125" s="53"/>
      <c r="I125" s="51"/>
      <c r="J125" s="53"/>
      <c r="K125" s="51"/>
      <c r="L125" s="51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59">
        <v>1</v>
      </c>
      <c r="D126" s="1"/>
      <c r="E126" s="59" t="s">
        <v>90</v>
      </c>
      <c r="F126" s="1"/>
      <c r="G126" s="60" t="s">
        <v>83</v>
      </c>
      <c r="H126" s="61">
        <f>J51+J56+J61+J66+J71+J76+J81+J86+J91+J96+J101+J106+J111+J116+J121</f>
        <v>0</v>
      </c>
      <c r="I126" s="60" t="s">
        <v>84</v>
      </c>
      <c r="J126" s="62">
        <f>(L126-H126)</f>
        <v>0</v>
      </c>
      <c r="K126" s="60" t="s">
        <v>85</v>
      </c>
      <c r="L126" s="63">
        <f>L51+L56+L61+L66+L71+L76+L81+L86+L91+L96+L101+L106+L111+L116+L121</f>
        <v>0</v>
      </c>
      <c r="M126" s="12"/>
      <c r="N126" s="2"/>
      <c r="O126" s="2"/>
      <c r="P126" s="2"/>
      <c r="Q126" s="33">
        <f>0+Q51+Q56+Q61+Q66+Q71+Q76+Q81+Q86+Q91+Q96+Q101+Q106+Q111+Q116+Q121</f>
        <v>0</v>
      </c>
      <c r="R126" s="27">
        <f>0+R51+R56+R61+R66+R71+R76+R81+R86+R91+R96+R101+R106+R111+R116+R121</f>
        <v>0</v>
      </c>
      <c r="S126" s="64">
        <f>Q126*(1+J126)+R126</f>
        <v>0</v>
      </c>
    </row>
    <row r="127" thickTop="1" thickBot="1" ht="25" customHeight="1">
      <c r="A127" s="9"/>
      <c r="B127" s="65"/>
      <c r="C127" s="65"/>
      <c r="D127" s="65"/>
      <c r="E127" s="65"/>
      <c r="F127" s="65"/>
      <c r="G127" s="66" t="s">
        <v>86</v>
      </c>
      <c r="H127" s="67">
        <f>J51+J56+J61+J66+J71+J76+J81+J86+J91+J96+J101+J106+J111+J116+J121</f>
        <v>0</v>
      </c>
      <c r="I127" s="66" t="s">
        <v>87</v>
      </c>
      <c r="J127" s="68">
        <f>0+J126</f>
        <v>0</v>
      </c>
      <c r="K127" s="66" t="s">
        <v>88</v>
      </c>
      <c r="L127" s="69">
        <f>L51+L56+L61+L66+L71+L76+L81+L86+L91+L96+L101+L106+L111+L116+L121</f>
        <v>0</v>
      </c>
      <c r="M127" s="12"/>
      <c r="N127" s="2"/>
      <c r="O127" s="2"/>
      <c r="P127" s="2"/>
      <c r="Q127" s="2"/>
    </row>
    <row r="128" ht="40" customHeight="1">
      <c r="A128" s="9"/>
      <c r="B128" s="74" t="s">
        <v>177</v>
      </c>
      <c r="C128" s="1"/>
      <c r="D128" s="1"/>
      <c r="E128" s="1"/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1">
        <v>19</v>
      </c>
      <c r="C129" s="42" t="s">
        <v>178</v>
      </c>
      <c r="D129" s="42" t="s">
        <v>3</v>
      </c>
      <c r="E129" s="42" t="s">
        <v>179</v>
      </c>
      <c r="F129" s="42" t="s">
        <v>3</v>
      </c>
      <c r="G129" s="43" t="s">
        <v>110</v>
      </c>
      <c r="H129" s="44">
        <v>69.084000000000003</v>
      </c>
      <c r="I129" s="25">
        <f>ROUND(0,2)</f>
        <v>0</v>
      </c>
      <c r="J129" s="45">
        <f>ROUND(I129*H129,2)</f>
        <v>0</v>
      </c>
      <c r="K129" s="46">
        <v>0.20999999999999999</v>
      </c>
      <c r="L129" s="47">
        <f>IF(ISNUMBER(K129),ROUND(J129*(K129+1),2),0)</f>
        <v>0</v>
      </c>
      <c r="M129" s="12"/>
      <c r="N129" s="2"/>
      <c r="O129" s="2"/>
      <c r="P129" s="2"/>
      <c r="Q129" s="33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48" t="s">
        <v>49</v>
      </c>
      <c r="C130" s="1"/>
      <c r="D130" s="1"/>
      <c r="E130" s="49" t="s">
        <v>180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51</v>
      </c>
      <c r="C131" s="1"/>
      <c r="D131" s="1"/>
      <c r="E131" s="49" t="s">
        <v>181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52</v>
      </c>
      <c r="C132" s="1"/>
      <c r="D132" s="1"/>
      <c r="E132" s="49" t="s">
        <v>182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 thickBot="1">
      <c r="A133" s="9"/>
      <c r="B133" s="50" t="s">
        <v>54</v>
      </c>
      <c r="C133" s="51"/>
      <c r="D133" s="51"/>
      <c r="E133" s="52" t="s">
        <v>55</v>
      </c>
      <c r="F133" s="51"/>
      <c r="G133" s="51"/>
      <c r="H133" s="53"/>
      <c r="I133" s="51"/>
      <c r="J133" s="53"/>
      <c r="K133" s="51"/>
      <c r="L133" s="51"/>
      <c r="M133" s="12"/>
      <c r="N133" s="2"/>
      <c r="O133" s="2"/>
      <c r="P133" s="2"/>
      <c r="Q133" s="2"/>
    </row>
    <row r="134" thickTop="1">
      <c r="A134" s="9"/>
      <c r="B134" s="41">
        <v>20</v>
      </c>
      <c r="C134" s="42" t="s">
        <v>183</v>
      </c>
      <c r="D134" s="42" t="s">
        <v>3</v>
      </c>
      <c r="E134" s="42" t="s">
        <v>184</v>
      </c>
      <c r="F134" s="42" t="s">
        <v>3</v>
      </c>
      <c r="G134" s="43" t="s">
        <v>116</v>
      </c>
      <c r="H134" s="54">
        <v>767.60000000000002</v>
      </c>
      <c r="I134" s="55">
        <f>ROUND(0,2)</f>
        <v>0</v>
      </c>
      <c r="J134" s="56">
        <f>ROUND(I134*H134,2)</f>
        <v>0</v>
      </c>
      <c r="K134" s="57">
        <v>0.20999999999999999</v>
      </c>
      <c r="L134" s="58">
        <f>IF(ISNUMBER(K134),ROUND(J134*(K134+1),2),0)</f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48" t="s">
        <v>49</v>
      </c>
      <c r="C135" s="1"/>
      <c r="D135" s="1"/>
      <c r="E135" s="49" t="s">
        <v>185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51</v>
      </c>
      <c r="C136" s="1"/>
      <c r="D136" s="1"/>
      <c r="E136" s="49" t="s">
        <v>186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>
      <c r="A137" s="9"/>
      <c r="B137" s="48" t="s">
        <v>52</v>
      </c>
      <c r="C137" s="1"/>
      <c r="D137" s="1"/>
      <c r="E137" s="49" t="s">
        <v>187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 thickBot="1">
      <c r="A138" s="9"/>
      <c r="B138" s="50" t="s">
        <v>54</v>
      </c>
      <c r="C138" s="51"/>
      <c r="D138" s="51"/>
      <c r="E138" s="52" t="s">
        <v>55</v>
      </c>
      <c r="F138" s="51"/>
      <c r="G138" s="51"/>
      <c r="H138" s="53"/>
      <c r="I138" s="51"/>
      <c r="J138" s="53"/>
      <c r="K138" s="51"/>
      <c r="L138" s="51"/>
      <c r="M138" s="12"/>
      <c r="N138" s="2"/>
      <c r="O138" s="2"/>
      <c r="P138" s="2"/>
      <c r="Q138" s="2"/>
    </row>
    <row r="139" thickTop="1">
      <c r="A139" s="9"/>
      <c r="B139" s="41">
        <v>21</v>
      </c>
      <c r="C139" s="42" t="s">
        <v>188</v>
      </c>
      <c r="D139" s="42" t="s">
        <v>3</v>
      </c>
      <c r="E139" s="42" t="s">
        <v>189</v>
      </c>
      <c r="F139" s="42" t="s">
        <v>3</v>
      </c>
      <c r="G139" s="43" t="s">
        <v>190</v>
      </c>
      <c r="H139" s="54">
        <v>25</v>
      </c>
      <c r="I139" s="55">
        <f>ROUND(0,2)</f>
        <v>0</v>
      </c>
      <c r="J139" s="56">
        <f>ROUND(I139*H139,2)</f>
        <v>0</v>
      </c>
      <c r="K139" s="57">
        <v>0.20999999999999999</v>
      </c>
      <c r="L139" s="58">
        <f>IF(ISNUMBER(K139),ROUND(J139*(K139+1),2),0)</f>
        <v>0</v>
      </c>
      <c r="M139" s="12"/>
      <c r="N139" s="2"/>
      <c r="O139" s="2"/>
      <c r="P139" s="2"/>
      <c r="Q139" s="33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48" t="s">
        <v>49</v>
      </c>
      <c r="C140" s="1"/>
      <c r="D140" s="1"/>
      <c r="E140" s="49" t="s">
        <v>191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51</v>
      </c>
      <c r="C141" s="1"/>
      <c r="D141" s="1"/>
      <c r="E141" s="49" t="s">
        <v>192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>
      <c r="A142" s="9"/>
      <c r="B142" s="48" t="s">
        <v>52</v>
      </c>
      <c r="C142" s="1"/>
      <c r="D142" s="1"/>
      <c r="E142" s="49" t="s">
        <v>193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 thickBot="1">
      <c r="A143" s="9"/>
      <c r="B143" s="50" t="s">
        <v>54</v>
      </c>
      <c r="C143" s="51"/>
      <c r="D143" s="51"/>
      <c r="E143" s="52" t="s">
        <v>55</v>
      </c>
      <c r="F143" s="51"/>
      <c r="G143" s="51"/>
      <c r="H143" s="53"/>
      <c r="I143" s="51"/>
      <c r="J143" s="53"/>
      <c r="K143" s="51"/>
      <c r="L143" s="51"/>
      <c r="M143" s="12"/>
      <c r="N143" s="2"/>
      <c r="O143" s="2"/>
      <c r="P143" s="2"/>
      <c r="Q143" s="2"/>
    </row>
    <row r="144" thickTop="1">
      <c r="A144" s="9"/>
      <c r="B144" s="41">
        <v>22</v>
      </c>
      <c r="C144" s="42" t="s">
        <v>194</v>
      </c>
      <c r="D144" s="42" t="s">
        <v>3</v>
      </c>
      <c r="E144" s="42" t="s">
        <v>195</v>
      </c>
      <c r="F144" s="42" t="s">
        <v>3</v>
      </c>
      <c r="G144" s="43" t="s">
        <v>116</v>
      </c>
      <c r="H144" s="54">
        <v>97.099999999999994</v>
      </c>
      <c r="I144" s="55">
        <f>ROUND(0,2)</f>
        <v>0</v>
      </c>
      <c r="J144" s="56">
        <f>ROUND(I144*H144,2)</f>
        <v>0</v>
      </c>
      <c r="K144" s="57">
        <v>0.20999999999999999</v>
      </c>
      <c r="L144" s="58">
        <f>IF(ISNUMBER(K144),ROUND(J144*(K144+1),2),0)</f>
        <v>0</v>
      </c>
      <c r="M144" s="12"/>
      <c r="N144" s="2"/>
      <c r="O144" s="2"/>
      <c r="P144" s="2"/>
      <c r="Q144" s="33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48" t="s">
        <v>49</v>
      </c>
      <c r="C145" s="1"/>
      <c r="D145" s="1"/>
      <c r="E145" s="49" t="s">
        <v>196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51</v>
      </c>
      <c r="C146" s="1"/>
      <c r="D146" s="1"/>
      <c r="E146" s="49" t="s">
        <v>197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52</v>
      </c>
      <c r="C147" s="1"/>
      <c r="D147" s="1"/>
      <c r="E147" s="49" t="s">
        <v>198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 thickBot="1">
      <c r="A148" s="9"/>
      <c r="B148" s="50" t="s">
        <v>54</v>
      </c>
      <c r="C148" s="51"/>
      <c r="D148" s="51"/>
      <c r="E148" s="52" t="s">
        <v>55</v>
      </c>
      <c r="F148" s="51"/>
      <c r="G148" s="51"/>
      <c r="H148" s="53"/>
      <c r="I148" s="51"/>
      <c r="J148" s="53"/>
      <c r="K148" s="51"/>
      <c r="L148" s="51"/>
      <c r="M148" s="12"/>
      <c r="N148" s="2"/>
      <c r="O148" s="2"/>
      <c r="P148" s="2"/>
      <c r="Q148" s="2"/>
    </row>
    <row r="149" thickTop="1" thickBot="1" ht="25" customHeight="1">
      <c r="A149" s="9"/>
      <c r="B149" s="1"/>
      <c r="C149" s="59">
        <v>2</v>
      </c>
      <c r="D149" s="1"/>
      <c r="E149" s="59" t="s">
        <v>91</v>
      </c>
      <c r="F149" s="1"/>
      <c r="G149" s="60" t="s">
        <v>83</v>
      </c>
      <c r="H149" s="61">
        <f>J129+J134+J139+J144</f>
        <v>0</v>
      </c>
      <c r="I149" s="60" t="s">
        <v>84</v>
      </c>
      <c r="J149" s="62">
        <f>(L149-H149)</f>
        <v>0</v>
      </c>
      <c r="K149" s="60" t="s">
        <v>85</v>
      </c>
      <c r="L149" s="63">
        <f>L129+L134+L139+L144</f>
        <v>0</v>
      </c>
      <c r="M149" s="12"/>
      <c r="N149" s="2"/>
      <c r="O149" s="2"/>
      <c r="P149" s="2"/>
      <c r="Q149" s="33">
        <f>0+Q129+Q134+Q139+Q144</f>
        <v>0</v>
      </c>
      <c r="R149" s="27">
        <f>0+R129+R134+R139+R144</f>
        <v>0</v>
      </c>
      <c r="S149" s="64">
        <f>Q149*(1+J149)+R149</f>
        <v>0</v>
      </c>
    </row>
    <row r="150" thickTop="1" thickBot="1" ht="25" customHeight="1">
      <c r="A150" s="9"/>
      <c r="B150" s="65"/>
      <c r="C150" s="65"/>
      <c r="D150" s="65"/>
      <c r="E150" s="65"/>
      <c r="F150" s="65"/>
      <c r="G150" s="66" t="s">
        <v>86</v>
      </c>
      <c r="H150" s="67">
        <f>J129+J134+J139+J144</f>
        <v>0</v>
      </c>
      <c r="I150" s="66" t="s">
        <v>87</v>
      </c>
      <c r="J150" s="68">
        <f>0+J149</f>
        <v>0</v>
      </c>
      <c r="K150" s="66" t="s">
        <v>88</v>
      </c>
      <c r="L150" s="69">
        <f>L129+L134+L139+L144</f>
        <v>0</v>
      </c>
      <c r="M150" s="12"/>
      <c r="N150" s="2"/>
      <c r="O150" s="2"/>
      <c r="P150" s="2"/>
      <c r="Q150" s="2"/>
    </row>
    <row r="151" ht="40" customHeight="1">
      <c r="A151" s="9"/>
      <c r="B151" s="74" t="s">
        <v>199</v>
      </c>
      <c r="C151" s="1"/>
      <c r="D151" s="1"/>
      <c r="E151" s="1"/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1">
        <v>23</v>
      </c>
      <c r="C152" s="42" t="s">
        <v>200</v>
      </c>
      <c r="D152" s="42" t="s">
        <v>3</v>
      </c>
      <c r="E152" s="42" t="s">
        <v>201</v>
      </c>
      <c r="F152" s="42" t="s">
        <v>3</v>
      </c>
      <c r="G152" s="43" t="s">
        <v>110</v>
      </c>
      <c r="H152" s="44">
        <v>0.22500000000000001</v>
      </c>
      <c r="I152" s="25">
        <f>ROUND(0,2)</f>
        <v>0</v>
      </c>
      <c r="J152" s="45">
        <f>ROUND(I152*H152,2)</f>
        <v>0</v>
      </c>
      <c r="K152" s="46">
        <v>0.20999999999999999</v>
      </c>
      <c r="L152" s="47">
        <f>IF(ISNUMBER(K152),ROUND(J152*(K152+1),2),0)</f>
        <v>0</v>
      </c>
      <c r="M152" s="12"/>
      <c r="N152" s="2"/>
      <c r="O152" s="2"/>
      <c r="P152" s="2"/>
      <c r="Q152" s="3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48" t="s">
        <v>49</v>
      </c>
      <c r="C153" s="1"/>
      <c r="D153" s="1"/>
      <c r="E153" s="49" t="s">
        <v>202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>
      <c r="A154" s="9"/>
      <c r="B154" s="48" t="s">
        <v>51</v>
      </c>
      <c r="C154" s="1"/>
      <c r="D154" s="1"/>
      <c r="E154" s="49" t="s">
        <v>203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52</v>
      </c>
      <c r="C155" s="1"/>
      <c r="D155" s="1"/>
      <c r="E155" s="49" t="s">
        <v>204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 thickBot="1">
      <c r="A156" s="9"/>
      <c r="B156" s="50" t="s">
        <v>54</v>
      </c>
      <c r="C156" s="51"/>
      <c r="D156" s="51"/>
      <c r="E156" s="52" t="s">
        <v>55</v>
      </c>
      <c r="F156" s="51"/>
      <c r="G156" s="51"/>
      <c r="H156" s="53"/>
      <c r="I156" s="51"/>
      <c r="J156" s="53"/>
      <c r="K156" s="51"/>
      <c r="L156" s="51"/>
      <c r="M156" s="12"/>
      <c r="N156" s="2"/>
      <c r="O156" s="2"/>
      <c r="P156" s="2"/>
      <c r="Q156" s="2"/>
    </row>
    <row r="157" thickTop="1">
      <c r="A157" s="9"/>
      <c r="B157" s="41">
        <v>24</v>
      </c>
      <c r="C157" s="42" t="s">
        <v>205</v>
      </c>
      <c r="D157" s="42" t="s">
        <v>3</v>
      </c>
      <c r="E157" s="42" t="s">
        <v>206</v>
      </c>
      <c r="F157" s="42" t="s">
        <v>3</v>
      </c>
      <c r="G157" s="43" t="s">
        <v>99</v>
      </c>
      <c r="H157" s="54">
        <v>0.029999999999999999</v>
      </c>
      <c r="I157" s="55">
        <f>ROUND(0,2)</f>
        <v>0</v>
      </c>
      <c r="J157" s="56">
        <f>ROUND(I157*H157,2)</f>
        <v>0</v>
      </c>
      <c r="K157" s="57">
        <v>0.20999999999999999</v>
      </c>
      <c r="L157" s="58">
        <f>IF(ISNUMBER(K157),ROUND(J157*(K157+1),2),0)</f>
        <v>0</v>
      </c>
      <c r="M157" s="12"/>
      <c r="N157" s="2"/>
      <c r="O157" s="2"/>
      <c r="P157" s="2"/>
      <c r="Q157" s="33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48" t="s">
        <v>49</v>
      </c>
      <c r="C158" s="1"/>
      <c r="D158" s="1"/>
      <c r="E158" s="49" t="s">
        <v>207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>
      <c r="A159" s="9"/>
      <c r="B159" s="48" t="s">
        <v>51</v>
      </c>
      <c r="C159" s="1"/>
      <c r="D159" s="1"/>
      <c r="E159" s="49" t="s">
        <v>208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52</v>
      </c>
      <c r="C160" s="1"/>
      <c r="D160" s="1"/>
      <c r="E160" s="49" t="s">
        <v>209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 thickBot="1">
      <c r="A161" s="9"/>
      <c r="B161" s="50" t="s">
        <v>54</v>
      </c>
      <c r="C161" s="51"/>
      <c r="D161" s="51"/>
      <c r="E161" s="52" t="s">
        <v>55</v>
      </c>
      <c r="F161" s="51"/>
      <c r="G161" s="51"/>
      <c r="H161" s="53"/>
      <c r="I161" s="51"/>
      <c r="J161" s="53"/>
      <c r="K161" s="51"/>
      <c r="L161" s="51"/>
      <c r="M161" s="12"/>
      <c r="N161" s="2"/>
      <c r="O161" s="2"/>
      <c r="P161" s="2"/>
      <c r="Q161" s="2"/>
    </row>
    <row r="162" thickTop="1" thickBot="1" ht="25" customHeight="1">
      <c r="A162" s="9"/>
      <c r="B162" s="1"/>
      <c r="C162" s="59">
        <v>3</v>
      </c>
      <c r="D162" s="1"/>
      <c r="E162" s="59" t="s">
        <v>92</v>
      </c>
      <c r="F162" s="1"/>
      <c r="G162" s="60" t="s">
        <v>83</v>
      </c>
      <c r="H162" s="61">
        <f>J152+J157</f>
        <v>0</v>
      </c>
      <c r="I162" s="60" t="s">
        <v>84</v>
      </c>
      <c r="J162" s="62">
        <f>(L162-H162)</f>
        <v>0</v>
      </c>
      <c r="K162" s="60" t="s">
        <v>85</v>
      </c>
      <c r="L162" s="63">
        <f>L152+L157</f>
        <v>0</v>
      </c>
      <c r="M162" s="12"/>
      <c r="N162" s="2"/>
      <c r="O162" s="2"/>
      <c r="P162" s="2"/>
      <c r="Q162" s="33">
        <f>0+Q152+Q157</f>
        <v>0</v>
      </c>
      <c r="R162" s="27">
        <f>0+R152+R157</f>
        <v>0</v>
      </c>
      <c r="S162" s="64">
        <f>Q162*(1+J162)+R162</f>
        <v>0</v>
      </c>
    </row>
    <row r="163" thickTop="1" thickBot="1" ht="25" customHeight="1">
      <c r="A163" s="9"/>
      <c r="B163" s="65"/>
      <c r="C163" s="65"/>
      <c r="D163" s="65"/>
      <c r="E163" s="65"/>
      <c r="F163" s="65"/>
      <c r="G163" s="66" t="s">
        <v>86</v>
      </c>
      <c r="H163" s="67">
        <f>J152+J157</f>
        <v>0</v>
      </c>
      <c r="I163" s="66" t="s">
        <v>87</v>
      </c>
      <c r="J163" s="68">
        <f>0+J162</f>
        <v>0</v>
      </c>
      <c r="K163" s="66" t="s">
        <v>88</v>
      </c>
      <c r="L163" s="69">
        <f>L152+L157</f>
        <v>0</v>
      </c>
      <c r="M163" s="12"/>
      <c r="N163" s="2"/>
      <c r="O163" s="2"/>
      <c r="P163" s="2"/>
      <c r="Q163" s="2"/>
    </row>
    <row r="164" ht="40" customHeight="1">
      <c r="A164" s="9"/>
      <c r="B164" s="74" t="s">
        <v>210</v>
      </c>
      <c r="C164" s="1"/>
      <c r="D164" s="1"/>
      <c r="E164" s="1"/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1">
        <v>25</v>
      </c>
      <c r="C165" s="42" t="s">
        <v>211</v>
      </c>
      <c r="D165" s="42" t="s">
        <v>3</v>
      </c>
      <c r="E165" s="42" t="s">
        <v>212</v>
      </c>
      <c r="F165" s="42" t="s">
        <v>3</v>
      </c>
      <c r="G165" s="43" t="s">
        <v>116</v>
      </c>
      <c r="H165" s="44">
        <v>2671.6500000000001</v>
      </c>
      <c r="I165" s="25">
        <f>ROUND(0,2)</f>
        <v>0</v>
      </c>
      <c r="J165" s="45">
        <f>ROUND(I165*H165,2)</f>
        <v>0</v>
      </c>
      <c r="K165" s="46">
        <v>0.20999999999999999</v>
      </c>
      <c r="L165" s="47">
        <f>IF(ISNUMBER(K165),ROUND(J165*(K165+1),2),0)</f>
        <v>0</v>
      </c>
      <c r="M165" s="12"/>
      <c r="N165" s="2"/>
      <c r="O165" s="2"/>
      <c r="P165" s="2"/>
      <c r="Q165" s="33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48" t="s">
        <v>49</v>
      </c>
      <c r="C166" s="1"/>
      <c r="D166" s="1"/>
      <c r="E166" s="49" t="s">
        <v>213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>
      <c r="A167" s="9"/>
      <c r="B167" s="48" t="s">
        <v>51</v>
      </c>
      <c r="C167" s="1"/>
      <c r="D167" s="1"/>
      <c r="E167" s="49" t="s">
        <v>214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52</v>
      </c>
      <c r="C168" s="1"/>
      <c r="D168" s="1"/>
      <c r="E168" s="49" t="s">
        <v>215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 thickBot="1">
      <c r="A169" s="9"/>
      <c r="B169" s="50" t="s">
        <v>54</v>
      </c>
      <c r="C169" s="51"/>
      <c r="D169" s="51"/>
      <c r="E169" s="52" t="s">
        <v>55</v>
      </c>
      <c r="F169" s="51"/>
      <c r="G169" s="51"/>
      <c r="H169" s="53"/>
      <c r="I169" s="51"/>
      <c r="J169" s="53"/>
      <c r="K169" s="51"/>
      <c r="L169" s="51"/>
      <c r="M169" s="12"/>
      <c r="N169" s="2"/>
      <c r="O169" s="2"/>
      <c r="P169" s="2"/>
      <c r="Q169" s="2"/>
    </row>
    <row r="170" thickTop="1">
      <c r="A170" s="9"/>
      <c r="B170" s="41">
        <v>26</v>
      </c>
      <c r="C170" s="42" t="s">
        <v>216</v>
      </c>
      <c r="D170" s="42" t="s">
        <v>3</v>
      </c>
      <c r="E170" s="42" t="s">
        <v>217</v>
      </c>
      <c r="F170" s="42" t="s">
        <v>3</v>
      </c>
      <c r="G170" s="43" t="s">
        <v>116</v>
      </c>
      <c r="H170" s="54">
        <v>2203.3499999999999</v>
      </c>
      <c r="I170" s="55">
        <f>ROUND(0,2)</f>
        <v>0</v>
      </c>
      <c r="J170" s="56">
        <f>ROUND(I170*H170,2)</f>
        <v>0</v>
      </c>
      <c r="K170" s="57">
        <v>0.20999999999999999</v>
      </c>
      <c r="L170" s="58">
        <f>IF(ISNUMBER(K170),ROUND(J170*(K170+1),2),0)</f>
        <v>0</v>
      </c>
      <c r="M170" s="12"/>
      <c r="N170" s="2"/>
      <c r="O170" s="2"/>
      <c r="P170" s="2"/>
      <c r="Q170" s="33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48" t="s">
        <v>49</v>
      </c>
      <c r="C171" s="1"/>
      <c r="D171" s="1"/>
      <c r="E171" s="49" t="s">
        <v>3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>
      <c r="A172" s="9"/>
      <c r="B172" s="48" t="s">
        <v>51</v>
      </c>
      <c r="C172" s="1"/>
      <c r="D172" s="1"/>
      <c r="E172" s="49" t="s">
        <v>218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>
      <c r="A173" s="9"/>
      <c r="B173" s="48" t="s">
        <v>52</v>
      </c>
      <c r="C173" s="1"/>
      <c r="D173" s="1"/>
      <c r="E173" s="49" t="s">
        <v>215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 thickBot="1">
      <c r="A174" s="9"/>
      <c r="B174" s="50" t="s">
        <v>54</v>
      </c>
      <c r="C174" s="51"/>
      <c r="D174" s="51"/>
      <c r="E174" s="52" t="s">
        <v>55</v>
      </c>
      <c r="F174" s="51"/>
      <c r="G174" s="51"/>
      <c r="H174" s="53"/>
      <c r="I174" s="51"/>
      <c r="J174" s="53"/>
      <c r="K174" s="51"/>
      <c r="L174" s="51"/>
      <c r="M174" s="12"/>
      <c r="N174" s="2"/>
      <c r="O174" s="2"/>
      <c r="P174" s="2"/>
      <c r="Q174" s="2"/>
    </row>
    <row r="175" thickTop="1">
      <c r="A175" s="9"/>
      <c r="B175" s="41">
        <v>27</v>
      </c>
      <c r="C175" s="42" t="s">
        <v>219</v>
      </c>
      <c r="D175" s="42" t="s">
        <v>3</v>
      </c>
      <c r="E175" s="42" t="s">
        <v>220</v>
      </c>
      <c r="F175" s="42" t="s">
        <v>3</v>
      </c>
      <c r="G175" s="43" t="s">
        <v>110</v>
      </c>
      <c r="H175" s="54">
        <v>41.329999999999998</v>
      </c>
      <c r="I175" s="55">
        <f>ROUND(0,2)</f>
        <v>0</v>
      </c>
      <c r="J175" s="56">
        <f>ROUND(I175*H175,2)</f>
        <v>0</v>
      </c>
      <c r="K175" s="57">
        <v>0.20999999999999999</v>
      </c>
      <c r="L175" s="58">
        <f>IF(ISNUMBER(K175),ROUND(J175*(K175+1),2),0)</f>
        <v>0</v>
      </c>
      <c r="M175" s="12"/>
      <c r="N175" s="2"/>
      <c r="O175" s="2"/>
      <c r="P175" s="2"/>
      <c r="Q175" s="33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48" t="s">
        <v>49</v>
      </c>
      <c r="C176" s="1"/>
      <c r="D176" s="1"/>
      <c r="E176" s="49" t="s">
        <v>221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>
      <c r="A177" s="9"/>
      <c r="B177" s="48" t="s">
        <v>51</v>
      </c>
      <c r="C177" s="1"/>
      <c r="D177" s="1"/>
      <c r="E177" s="49" t="s">
        <v>222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>
      <c r="A178" s="9"/>
      <c r="B178" s="48" t="s">
        <v>52</v>
      </c>
      <c r="C178" s="1"/>
      <c r="D178" s="1"/>
      <c r="E178" s="49" t="s">
        <v>223</v>
      </c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 thickBot="1">
      <c r="A179" s="9"/>
      <c r="B179" s="50" t="s">
        <v>54</v>
      </c>
      <c r="C179" s="51"/>
      <c r="D179" s="51"/>
      <c r="E179" s="52" t="s">
        <v>55</v>
      </c>
      <c r="F179" s="51"/>
      <c r="G179" s="51"/>
      <c r="H179" s="53"/>
      <c r="I179" s="51"/>
      <c r="J179" s="53"/>
      <c r="K179" s="51"/>
      <c r="L179" s="51"/>
      <c r="M179" s="12"/>
      <c r="N179" s="2"/>
      <c r="O179" s="2"/>
      <c r="P179" s="2"/>
      <c r="Q179" s="2"/>
    </row>
    <row r="180" thickTop="1">
      <c r="A180" s="9"/>
      <c r="B180" s="41">
        <v>28</v>
      </c>
      <c r="C180" s="42" t="s">
        <v>224</v>
      </c>
      <c r="D180" s="42" t="s">
        <v>3</v>
      </c>
      <c r="E180" s="42" t="s">
        <v>225</v>
      </c>
      <c r="F180" s="42" t="s">
        <v>3</v>
      </c>
      <c r="G180" s="43" t="s">
        <v>116</v>
      </c>
      <c r="H180" s="54">
        <v>2671.6500000000001</v>
      </c>
      <c r="I180" s="55">
        <f>ROUND(0,2)</f>
        <v>0</v>
      </c>
      <c r="J180" s="56">
        <f>ROUND(I180*H180,2)</f>
        <v>0</v>
      </c>
      <c r="K180" s="57">
        <v>0.20999999999999999</v>
      </c>
      <c r="L180" s="58">
        <f>IF(ISNUMBER(K180),ROUND(J180*(K180+1),2),0)</f>
        <v>0</v>
      </c>
      <c r="M180" s="12"/>
      <c r="N180" s="2"/>
      <c r="O180" s="2"/>
      <c r="P180" s="2"/>
      <c r="Q180" s="33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48" t="s">
        <v>49</v>
      </c>
      <c r="C181" s="1"/>
      <c r="D181" s="1"/>
      <c r="E181" s="49" t="s">
        <v>226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51</v>
      </c>
      <c r="C182" s="1"/>
      <c r="D182" s="1"/>
      <c r="E182" s="49" t="s">
        <v>227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>
      <c r="A183" s="9"/>
      <c r="B183" s="48" t="s">
        <v>52</v>
      </c>
      <c r="C183" s="1"/>
      <c r="D183" s="1"/>
      <c r="E183" s="49" t="s">
        <v>228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 thickBot="1">
      <c r="A184" s="9"/>
      <c r="B184" s="50" t="s">
        <v>54</v>
      </c>
      <c r="C184" s="51"/>
      <c r="D184" s="51"/>
      <c r="E184" s="52" t="s">
        <v>55</v>
      </c>
      <c r="F184" s="51"/>
      <c r="G184" s="51"/>
      <c r="H184" s="53"/>
      <c r="I184" s="51"/>
      <c r="J184" s="53"/>
      <c r="K184" s="51"/>
      <c r="L184" s="51"/>
      <c r="M184" s="12"/>
      <c r="N184" s="2"/>
      <c r="O184" s="2"/>
      <c r="P184" s="2"/>
      <c r="Q184" s="2"/>
    </row>
    <row r="185" thickTop="1">
      <c r="A185" s="9"/>
      <c r="B185" s="41">
        <v>29</v>
      </c>
      <c r="C185" s="42" t="s">
        <v>229</v>
      </c>
      <c r="D185" s="42" t="s">
        <v>3</v>
      </c>
      <c r="E185" s="42" t="s">
        <v>230</v>
      </c>
      <c r="F185" s="42" t="s">
        <v>3</v>
      </c>
      <c r="G185" s="43" t="s">
        <v>116</v>
      </c>
      <c r="H185" s="54">
        <v>2407.9340000000002</v>
      </c>
      <c r="I185" s="55">
        <f>ROUND(0,2)</f>
        <v>0</v>
      </c>
      <c r="J185" s="56">
        <f>ROUND(I185*H185,2)</f>
        <v>0</v>
      </c>
      <c r="K185" s="57">
        <v>0.20999999999999999</v>
      </c>
      <c r="L185" s="58">
        <f>IF(ISNUMBER(K185),ROUND(J185*(K185+1),2),0)</f>
        <v>0</v>
      </c>
      <c r="M185" s="12"/>
      <c r="N185" s="2"/>
      <c r="O185" s="2"/>
      <c r="P185" s="2"/>
      <c r="Q185" s="33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48" t="s">
        <v>49</v>
      </c>
      <c r="C186" s="1"/>
      <c r="D186" s="1"/>
      <c r="E186" s="49" t="s">
        <v>231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51</v>
      </c>
      <c r="C187" s="1"/>
      <c r="D187" s="1"/>
      <c r="E187" s="49" t="s">
        <v>232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52</v>
      </c>
      <c r="C188" s="1"/>
      <c r="D188" s="1"/>
      <c r="E188" s="49" t="s">
        <v>228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 thickBot="1">
      <c r="A189" s="9"/>
      <c r="B189" s="50" t="s">
        <v>54</v>
      </c>
      <c r="C189" s="51"/>
      <c r="D189" s="51"/>
      <c r="E189" s="52" t="s">
        <v>55</v>
      </c>
      <c r="F189" s="51"/>
      <c r="G189" s="51"/>
      <c r="H189" s="53"/>
      <c r="I189" s="51"/>
      <c r="J189" s="53"/>
      <c r="K189" s="51"/>
      <c r="L189" s="51"/>
      <c r="M189" s="12"/>
      <c r="N189" s="2"/>
      <c r="O189" s="2"/>
      <c r="P189" s="2"/>
      <c r="Q189" s="2"/>
    </row>
    <row r="190" thickTop="1">
      <c r="A190" s="9"/>
      <c r="B190" s="41">
        <v>30</v>
      </c>
      <c r="C190" s="42" t="s">
        <v>233</v>
      </c>
      <c r="D190" s="42">
        <v>1</v>
      </c>
      <c r="E190" s="42" t="s">
        <v>234</v>
      </c>
      <c r="F190" s="42" t="s">
        <v>3</v>
      </c>
      <c r="G190" s="43" t="s">
        <v>116</v>
      </c>
      <c r="H190" s="54">
        <v>2295.5300000000002</v>
      </c>
      <c r="I190" s="55">
        <f>ROUND(0,2)</f>
        <v>0</v>
      </c>
      <c r="J190" s="56">
        <f>ROUND(I190*H190,2)</f>
        <v>0</v>
      </c>
      <c r="K190" s="57">
        <v>0.20999999999999999</v>
      </c>
      <c r="L190" s="58">
        <f>IF(ISNUMBER(K190),ROUND(J190*(K190+1),2),0)</f>
        <v>0</v>
      </c>
      <c r="M190" s="12"/>
      <c r="N190" s="2"/>
      <c r="O190" s="2"/>
      <c r="P190" s="2"/>
      <c r="Q190" s="33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48" t="s">
        <v>49</v>
      </c>
      <c r="C191" s="1"/>
      <c r="D191" s="1"/>
      <c r="E191" s="49" t="s">
        <v>235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>
      <c r="A192" s="9"/>
      <c r="B192" s="48" t="s">
        <v>51</v>
      </c>
      <c r="C192" s="1"/>
      <c r="D192" s="1"/>
      <c r="E192" s="49" t="s">
        <v>236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52</v>
      </c>
      <c r="C193" s="1"/>
      <c r="D193" s="1"/>
      <c r="E193" s="49" t="s">
        <v>228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 thickBot="1">
      <c r="A194" s="9"/>
      <c r="B194" s="50" t="s">
        <v>54</v>
      </c>
      <c r="C194" s="51"/>
      <c r="D194" s="51"/>
      <c r="E194" s="52" t="s">
        <v>55</v>
      </c>
      <c r="F194" s="51"/>
      <c r="G194" s="51"/>
      <c r="H194" s="53"/>
      <c r="I194" s="51"/>
      <c r="J194" s="53"/>
      <c r="K194" s="51"/>
      <c r="L194" s="51"/>
      <c r="M194" s="12"/>
      <c r="N194" s="2"/>
      <c r="O194" s="2"/>
      <c r="P194" s="2"/>
      <c r="Q194" s="2"/>
    </row>
    <row r="195" thickTop="1">
      <c r="A195" s="9"/>
      <c r="B195" s="41">
        <v>31</v>
      </c>
      <c r="C195" s="42" t="s">
        <v>233</v>
      </c>
      <c r="D195" s="42">
        <v>2</v>
      </c>
      <c r="E195" s="42" t="s">
        <v>234</v>
      </c>
      <c r="F195" s="42" t="s">
        <v>3</v>
      </c>
      <c r="G195" s="43" t="s">
        <v>116</v>
      </c>
      <c r="H195" s="54">
        <v>155.36000000000001</v>
      </c>
      <c r="I195" s="55">
        <f>ROUND(0,2)</f>
        <v>0</v>
      </c>
      <c r="J195" s="56">
        <f>ROUND(I195*H195,2)</f>
        <v>0</v>
      </c>
      <c r="K195" s="57">
        <v>0.20999999999999999</v>
      </c>
      <c r="L195" s="58">
        <f>IF(ISNUMBER(K195),ROUND(J195*(K195+1),2),0)</f>
        <v>0</v>
      </c>
      <c r="M195" s="12"/>
      <c r="N195" s="2"/>
      <c r="O195" s="2"/>
      <c r="P195" s="2"/>
      <c r="Q195" s="33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48" t="s">
        <v>49</v>
      </c>
      <c r="C196" s="1"/>
      <c r="D196" s="1"/>
      <c r="E196" s="49" t="s">
        <v>237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>
      <c r="A197" s="9"/>
      <c r="B197" s="48" t="s">
        <v>51</v>
      </c>
      <c r="C197" s="1"/>
      <c r="D197" s="1"/>
      <c r="E197" s="49" t="s">
        <v>238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52</v>
      </c>
      <c r="C198" s="1"/>
      <c r="D198" s="1"/>
      <c r="E198" s="49" t="s">
        <v>228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 thickBot="1">
      <c r="A199" s="9"/>
      <c r="B199" s="50" t="s">
        <v>54</v>
      </c>
      <c r="C199" s="51"/>
      <c r="D199" s="51"/>
      <c r="E199" s="52" t="s">
        <v>55</v>
      </c>
      <c r="F199" s="51"/>
      <c r="G199" s="51"/>
      <c r="H199" s="53"/>
      <c r="I199" s="51"/>
      <c r="J199" s="53"/>
      <c r="K199" s="51"/>
      <c r="L199" s="51"/>
      <c r="M199" s="12"/>
      <c r="N199" s="2"/>
      <c r="O199" s="2"/>
      <c r="P199" s="2"/>
      <c r="Q199" s="2"/>
    </row>
    <row r="200" thickTop="1">
      <c r="A200" s="9"/>
      <c r="B200" s="41">
        <v>32</v>
      </c>
      <c r="C200" s="42" t="s">
        <v>239</v>
      </c>
      <c r="D200" s="42" t="s">
        <v>3</v>
      </c>
      <c r="E200" s="42" t="s">
        <v>240</v>
      </c>
      <c r="F200" s="42" t="s">
        <v>3</v>
      </c>
      <c r="G200" s="43" t="s">
        <v>116</v>
      </c>
      <c r="H200" s="54">
        <v>2337.8000000000002</v>
      </c>
      <c r="I200" s="55">
        <f>ROUND(0,2)</f>
        <v>0</v>
      </c>
      <c r="J200" s="56">
        <f>ROUND(I200*H200,2)</f>
        <v>0</v>
      </c>
      <c r="K200" s="57">
        <v>0.20999999999999999</v>
      </c>
      <c r="L200" s="58">
        <f>IF(ISNUMBER(K200),ROUND(J200*(K200+1),2),0)</f>
        <v>0</v>
      </c>
      <c r="M200" s="12"/>
      <c r="N200" s="2"/>
      <c r="O200" s="2"/>
      <c r="P200" s="2"/>
      <c r="Q200" s="33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48" t="s">
        <v>49</v>
      </c>
      <c r="C201" s="1"/>
      <c r="D201" s="1"/>
      <c r="E201" s="49" t="s">
        <v>241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>
      <c r="A202" s="9"/>
      <c r="B202" s="48" t="s">
        <v>51</v>
      </c>
      <c r="C202" s="1"/>
      <c r="D202" s="1"/>
      <c r="E202" s="49" t="s">
        <v>242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>
      <c r="A203" s="9"/>
      <c r="B203" s="48" t="s">
        <v>52</v>
      </c>
      <c r="C203" s="1"/>
      <c r="D203" s="1"/>
      <c r="E203" s="49" t="s">
        <v>243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 thickBot="1">
      <c r="A204" s="9"/>
      <c r="B204" s="50" t="s">
        <v>54</v>
      </c>
      <c r="C204" s="51"/>
      <c r="D204" s="51"/>
      <c r="E204" s="52" t="s">
        <v>55</v>
      </c>
      <c r="F204" s="51"/>
      <c r="G204" s="51"/>
      <c r="H204" s="53"/>
      <c r="I204" s="51"/>
      <c r="J204" s="53"/>
      <c r="K204" s="51"/>
      <c r="L204" s="51"/>
      <c r="M204" s="12"/>
      <c r="N204" s="2"/>
      <c r="O204" s="2"/>
      <c r="P204" s="2"/>
      <c r="Q204" s="2"/>
    </row>
    <row r="205" thickTop="1">
      <c r="A205" s="9"/>
      <c r="B205" s="41">
        <v>33</v>
      </c>
      <c r="C205" s="42" t="s">
        <v>244</v>
      </c>
      <c r="D205" s="42" t="s">
        <v>3</v>
      </c>
      <c r="E205" s="42" t="s">
        <v>245</v>
      </c>
      <c r="F205" s="42" t="s">
        <v>3</v>
      </c>
      <c r="G205" s="43" t="s">
        <v>116</v>
      </c>
      <c r="H205" s="54">
        <v>2407.9340000000002</v>
      </c>
      <c r="I205" s="55">
        <f>ROUND(0,2)</f>
        <v>0</v>
      </c>
      <c r="J205" s="56">
        <f>ROUND(I205*H205,2)</f>
        <v>0</v>
      </c>
      <c r="K205" s="57">
        <v>0.20999999999999999</v>
      </c>
      <c r="L205" s="58">
        <f>IF(ISNUMBER(K205),ROUND(J205*(K205+1),2),0)</f>
        <v>0</v>
      </c>
      <c r="M205" s="12"/>
      <c r="N205" s="2"/>
      <c r="O205" s="2"/>
      <c r="P205" s="2"/>
      <c r="Q205" s="33">
        <f>IF(ISNUMBER(K205),IF(H205&gt;0,IF(I205&gt;0,J205,0),0),0)</f>
        <v>0</v>
      </c>
      <c r="R205" s="27">
        <f>IF(ISNUMBER(K205)=FALSE,J205,0)</f>
        <v>0</v>
      </c>
    </row>
    <row r="206">
      <c r="A206" s="9"/>
      <c r="B206" s="48" t="s">
        <v>49</v>
      </c>
      <c r="C206" s="1"/>
      <c r="D206" s="1"/>
      <c r="E206" s="49" t="s">
        <v>246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>
      <c r="A207" s="9"/>
      <c r="B207" s="48" t="s">
        <v>51</v>
      </c>
      <c r="C207" s="1"/>
      <c r="D207" s="1"/>
      <c r="E207" s="49" t="s">
        <v>247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52</v>
      </c>
      <c r="C208" s="1"/>
      <c r="D208" s="1"/>
      <c r="E208" s="49" t="s">
        <v>243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 thickBot="1">
      <c r="A209" s="9"/>
      <c r="B209" s="50" t="s">
        <v>54</v>
      </c>
      <c r="C209" s="51"/>
      <c r="D209" s="51"/>
      <c r="E209" s="52" t="s">
        <v>55</v>
      </c>
      <c r="F209" s="51"/>
      <c r="G209" s="51"/>
      <c r="H209" s="53"/>
      <c r="I209" s="51"/>
      <c r="J209" s="53"/>
      <c r="K209" s="51"/>
      <c r="L209" s="51"/>
      <c r="M209" s="12"/>
      <c r="N209" s="2"/>
      <c r="O209" s="2"/>
      <c r="P209" s="2"/>
      <c r="Q209" s="2"/>
    </row>
    <row r="210" thickTop="1">
      <c r="A210" s="9"/>
      <c r="B210" s="41">
        <v>34</v>
      </c>
      <c r="C210" s="42" t="s">
        <v>248</v>
      </c>
      <c r="D210" s="42" t="s">
        <v>3</v>
      </c>
      <c r="E210" s="42" t="s">
        <v>249</v>
      </c>
      <c r="F210" s="42" t="s">
        <v>3</v>
      </c>
      <c r="G210" s="43" t="s">
        <v>116</v>
      </c>
      <c r="H210" s="54">
        <v>155.36000000000001</v>
      </c>
      <c r="I210" s="55">
        <f>ROUND(0,2)</f>
        <v>0</v>
      </c>
      <c r="J210" s="56">
        <f>ROUND(I210*H210,2)</f>
        <v>0</v>
      </c>
      <c r="K210" s="57">
        <v>0.20999999999999999</v>
      </c>
      <c r="L210" s="58">
        <f>IF(ISNUMBER(K210),ROUND(J210*(K210+1),2),0)</f>
        <v>0</v>
      </c>
      <c r="M210" s="12"/>
      <c r="N210" s="2"/>
      <c r="O210" s="2"/>
      <c r="P210" s="2"/>
      <c r="Q210" s="33">
        <f>IF(ISNUMBER(K210),IF(H210&gt;0,IF(I210&gt;0,J210,0),0),0)</f>
        <v>0</v>
      </c>
      <c r="R210" s="27">
        <f>IF(ISNUMBER(K210)=FALSE,J210,0)</f>
        <v>0</v>
      </c>
    </row>
    <row r="211">
      <c r="A211" s="9"/>
      <c r="B211" s="48" t="s">
        <v>49</v>
      </c>
      <c r="C211" s="1"/>
      <c r="D211" s="1"/>
      <c r="E211" s="49" t="s">
        <v>250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>
      <c r="A212" s="9"/>
      <c r="B212" s="48" t="s">
        <v>51</v>
      </c>
      <c r="C212" s="1"/>
      <c r="D212" s="1"/>
      <c r="E212" s="49" t="s">
        <v>251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52</v>
      </c>
      <c r="C213" s="1"/>
      <c r="D213" s="1"/>
      <c r="E213" s="49" t="s">
        <v>243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 thickBot="1">
      <c r="A214" s="9"/>
      <c r="B214" s="50" t="s">
        <v>54</v>
      </c>
      <c r="C214" s="51"/>
      <c r="D214" s="51"/>
      <c r="E214" s="52" t="s">
        <v>55</v>
      </c>
      <c r="F214" s="51"/>
      <c r="G214" s="51"/>
      <c r="H214" s="53"/>
      <c r="I214" s="51"/>
      <c r="J214" s="53"/>
      <c r="K214" s="51"/>
      <c r="L214" s="51"/>
      <c r="M214" s="12"/>
      <c r="N214" s="2"/>
      <c r="O214" s="2"/>
      <c r="P214" s="2"/>
      <c r="Q214" s="2"/>
    </row>
    <row r="215" thickTop="1">
      <c r="A215" s="9"/>
      <c r="B215" s="41">
        <v>35</v>
      </c>
      <c r="C215" s="42" t="s">
        <v>252</v>
      </c>
      <c r="D215" s="42" t="s">
        <v>3</v>
      </c>
      <c r="E215" s="42" t="s">
        <v>253</v>
      </c>
      <c r="F215" s="42" t="s">
        <v>3</v>
      </c>
      <c r="G215" s="43" t="s">
        <v>116</v>
      </c>
      <c r="H215" s="54">
        <v>2140.1700000000001</v>
      </c>
      <c r="I215" s="55">
        <f>ROUND(0,2)</f>
        <v>0</v>
      </c>
      <c r="J215" s="56">
        <f>ROUND(I215*H215,2)</f>
        <v>0</v>
      </c>
      <c r="K215" s="57">
        <v>0.20999999999999999</v>
      </c>
      <c r="L215" s="58">
        <f>IF(ISNUMBER(K215),ROUND(J215*(K215+1),2),0)</f>
        <v>0</v>
      </c>
      <c r="M215" s="12"/>
      <c r="N215" s="2"/>
      <c r="O215" s="2"/>
      <c r="P215" s="2"/>
      <c r="Q215" s="33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48" t="s">
        <v>49</v>
      </c>
      <c r="C216" s="1"/>
      <c r="D216" s="1"/>
      <c r="E216" s="49" t="s">
        <v>250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51</v>
      </c>
      <c r="C217" s="1"/>
      <c r="D217" s="1"/>
      <c r="E217" s="49" t="s">
        <v>254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52</v>
      </c>
      <c r="C218" s="1"/>
      <c r="D218" s="1"/>
      <c r="E218" s="49" t="s">
        <v>243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 thickBot="1">
      <c r="A219" s="9"/>
      <c r="B219" s="50" t="s">
        <v>54</v>
      </c>
      <c r="C219" s="51"/>
      <c r="D219" s="51"/>
      <c r="E219" s="52" t="s">
        <v>55</v>
      </c>
      <c r="F219" s="51"/>
      <c r="G219" s="51"/>
      <c r="H219" s="53"/>
      <c r="I219" s="51"/>
      <c r="J219" s="53"/>
      <c r="K219" s="51"/>
      <c r="L219" s="51"/>
      <c r="M219" s="12"/>
      <c r="N219" s="2"/>
      <c r="O219" s="2"/>
      <c r="P219" s="2"/>
      <c r="Q219" s="2"/>
    </row>
    <row r="220" thickTop="1">
      <c r="A220" s="9"/>
      <c r="B220" s="41">
        <v>36</v>
      </c>
      <c r="C220" s="42" t="s">
        <v>255</v>
      </c>
      <c r="D220" s="42" t="s">
        <v>3</v>
      </c>
      <c r="E220" s="42" t="s">
        <v>256</v>
      </c>
      <c r="F220" s="42" t="s">
        <v>3</v>
      </c>
      <c r="G220" s="43" t="s">
        <v>257</v>
      </c>
      <c r="H220" s="54">
        <v>96.25</v>
      </c>
      <c r="I220" s="55">
        <f>ROUND(0,2)</f>
        <v>0</v>
      </c>
      <c r="J220" s="56">
        <f>ROUND(I220*H220,2)</f>
        <v>0</v>
      </c>
      <c r="K220" s="57">
        <v>0.20999999999999999</v>
      </c>
      <c r="L220" s="58">
        <f>IF(ISNUMBER(K220),ROUND(J220*(K220+1),2),0)</f>
        <v>0</v>
      </c>
      <c r="M220" s="12"/>
      <c r="N220" s="2"/>
      <c r="O220" s="2"/>
      <c r="P220" s="2"/>
      <c r="Q220" s="33">
        <f>IF(ISNUMBER(K220),IF(H220&gt;0,IF(I220&gt;0,J220,0),0),0)</f>
        <v>0</v>
      </c>
      <c r="R220" s="27">
        <f>IF(ISNUMBER(K220)=FALSE,J220,0)</f>
        <v>0</v>
      </c>
    </row>
    <row r="221">
      <c r="A221" s="9"/>
      <c r="B221" s="48" t="s">
        <v>49</v>
      </c>
      <c r="C221" s="1"/>
      <c r="D221" s="1"/>
      <c r="E221" s="49" t="s">
        <v>258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>
      <c r="A222" s="9"/>
      <c r="B222" s="48" t="s">
        <v>51</v>
      </c>
      <c r="C222" s="1"/>
      <c r="D222" s="1"/>
      <c r="E222" s="49" t="s">
        <v>259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52</v>
      </c>
      <c r="C223" s="1"/>
      <c r="D223" s="1"/>
      <c r="E223" s="49" t="s">
        <v>260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 thickBot="1">
      <c r="A224" s="9"/>
      <c r="B224" s="50" t="s">
        <v>54</v>
      </c>
      <c r="C224" s="51"/>
      <c r="D224" s="51"/>
      <c r="E224" s="52" t="s">
        <v>55</v>
      </c>
      <c r="F224" s="51"/>
      <c r="G224" s="51"/>
      <c r="H224" s="53"/>
      <c r="I224" s="51"/>
      <c r="J224" s="53"/>
      <c r="K224" s="51"/>
      <c r="L224" s="5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59">
        <v>5</v>
      </c>
      <c r="D225" s="1"/>
      <c r="E225" s="59" t="s">
        <v>93</v>
      </c>
      <c r="F225" s="1"/>
      <c r="G225" s="60" t="s">
        <v>83</v>
      </c>
      <c r="H225" s="61">
        <f>J165+J170+J175+J180+J185+J190+J195+J200+J205+J210+J215+J220</f>
        <v>0</v>
      </c>
      <c r="I225" s="60" t="s">
        <v>84</v>
      </c>
      <c r="J225" s="62">
        <f>(L225-H225)</f>
        <v>0</v>
      </c>
      <c r="K225" s="60" t="s">
        <v>85</v>
      </c>
      <c r="L225" s="63">
        <f>L165+L170+L175+L180+L185+L190+L195+L200+L205+L210+L215+L220</f>
        <v>0</v>
      </c>
      <c r="M225" s="12"/>
      <c r="N225" s="2"/>
      <c r="O225" s="2"/>
      <c r="P225" s="2"/>
      <c r="Q225" s="33">
        <f>0+Q165+Q170+Q175+Q180+Q185+Q190+Q195+Q200+Q205+Q210+Q215+Q220</f>
        <v>0</v>
      </c>
      <c r="R225" s="27">
        <f>0+R165+R170+R175+R180+R185+R190+R195+R200+R205+R210+R215+R220</f>
        <v>0</v>
      </c>
      <c r="S225" s="64">
        <f>Q225*(1+J225)+R225</f>
        <v>0</v>
      </c>
    </row>
    <row r="226" thickTop="1" thickBot="1" ht="25" customHeight="1">
      <c r="A226" s="9"/>
      <c r="B226" s="65"/>
      <c r="C226" s="65"/>
      <c r="D226" s="65"/>
      <c r="E226" s="65"/>
      <c r="F226" s="65"/>
      <c r="G226" s="66" t="s">
        <v>86</v>
      </c>
      <c r="H226" s="67">
        <f>J165+J170+J175+J180+J185+J190+J195+J200+J205+J210+J215+J220</f>
        <v>0</v>
      </c>
      <c r="I226" s="66" t="s">
        <v>87</v>
      </c>
      <c r="J226" s="68">
        <f>0+J225</f>
        <v>0</v>
      </c>
      <c r="K226" s="66" t="s">
        <v>88</v>
      </c>
      <c r="L226" s="69">
        <f>L165+L170+L175+L180+L185+L190+L195+L200+L205+L210+L215+L220</f>
        <v>0</v>
      </c>
      <c r="M226" s="12"/>
      <c r="N226" s="2"/>
      <c r="O226" s="2"/>
      <c r="P226" s="2"/>
      <c r="Q226" s="2"/>
    </row>
    <row r="227" ht="40" customHeight="1">
      <c r="A227" s="9"/>
      <c r="B227" s="74" t="s">
        <v>261</v>
      </c>
      <c r="C227" s="1"/>
      <c r="D227" s="1"/>
      <c r="E227" s="1"/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1">
        <v>37</v>
      </c>
      <c r="C228" s="42" t="s">
        <v>262</v>
      </c>
      <c r="D228" s="42" t="s">
        <v>3</v>
      </c>
      <c r="E228" s="42" t="s">
        <v>263</v>
      </c>
      <c r="F228" s="42" t="s">
        <v>3</v>
      </c>
      <c r="G228" s="43" t="s">
        <v>116</v>
      </c>
      <c r="H228" s="44">
        <v>85.140000000000001</v>
      </c>
      <c r="I228" s="25">
        <f>ROUND(0,2)</f>
        <v>0</v>
      </c>
      <c r="J228" s="45">
        <f>ROUND(I228*H228,2)</f>
        <v>0</v>
      </c>
      <c r="K228" s="46">
        <v>0.20999999999999999</v>
      </c>
      <c r="L228" s="47">
        <f>IF(ISNUMBER(K228),ROUND(J228*(K228+1),2),0)</f>
        <v>0</v>
      </c>
      <c r="M228" s="12"/>
      <c r="N228" s="2"/>
      <c r="O228" s="2"/>
      <c r="P228" s="2"/>
      <c r="Q228" s="33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48" t="s">
        <v>49</v>
      </c>
      <c r="C229" s="1"/>
      <c r="D229" s="1"/>
      <c r="E229" s="49" t="s">
        <v>264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>
      <c r="A230" s="9"/>
      <c r="B230" s="48" t="s">
        <v>51</v>
      </c>
      <c r="C230" s="1"/>
      <c r="D230" s="1"/>
      <c r="E230" s="49" t="s">
        <v>265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8" t="s">
        <v>52</v>
      </c>
      <c r="C231" s="1"/>
      <c r="D231" s="1"/>
      <c r="E231" s="49" t="s">
        <v>266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 thickBot="1">
      <c r="A232" s="9"/>
      <c r="B232" s="50" t="s">
        <v>54</v>
      </c>
      <c r="C232" s="51"/>
      <c r="D232" s="51"/>
      <c r="E232" s="52" t="s">
        <v>55</v>
      </c>
      <c r="F232" s="51"/>
      <c r="G232" s="51"/>
      <c r="H232" s="53"/>
      <c r="I232" s="51"/>
      <c r="J232" s="53"/>
      <c r="K232" s="51"/>
      <c r="L232" s="51"/>
      <c r="M232" s="12"/>
      <c r="N232" s="2"/>
      <c r="O232" s="2"/>
      <c r="P232" s="2"/>
      <c r="Q232" s="2"/>
    </row>
    <row r="233" thickTop="1" thickBot="1" ht="25" customHeight="1">
      <c r="A233" s="9"/>
      <c r="B233" s="1"/>
      <c r="C233" s="59">
        <v>7</v>
      </c>
      <c r="D233" s="1"/>
      <c r="E233" s="59" t="s">
        <v>94</v>
      </c>
      <c r="F233" s="1"/>
      <c r="G233" s="60" t="s">
        <v>83</v>
      </c>
      <c r="H233" s="61">
        <f>0+J228</f>
        <v>0</v>
      </c>
      <c r="I233" s="60" t="s">
        <v>84</v>
      </c>
      <c r="J233" s="62">
        <f>(L233-H233)</f>
        <v>0</v>
      </c>
      <c r="K233" s="60" t="s">
        <v>85</v>
      </c>
      <c r="L233" s="63">
        <f>0+L228</f>
        <v>0</v>
      </c>
      <c r="M233" s="12"/>
      <c r="N233" s="2"/>
      <c r="O233" s="2"/>
      <c r="P233" s="2"/>
      <c r="Q233" s="33">
        <f>0+Q228</f>
        <v>0</v>
      </c>
      <c r="R233" s="27">
        <f>0+R228</f>
        <v>0</v>
      </c>
      <c r="S233" s="64">
        <f>Q233*(1+J233)+R233</f>
        <v>0</v>
      </c>
    </row>
    <row r="234" thickTop="1" thickBot="1" ht="25" customHeight="1">
      <c r="A234" s="9"/>
      <c r="B234" s="65"/>
      <c r="C234" s="65"/>
      <c r="D234" s="65"/>
      <c r="E234" s="65"/>
      <c r="F234" s="65"/>
      <c r="G234" s="66" t="s">
        <v>86</v>
      </c>
      <c r="H234" s="67">
        <f>0+J228</f>
        <v>0</v>
      </c>
      <c r="I234" s="66" t="s">
        <v>87</v>
      </c>
      <c r="J234" s="68">
        <f>0+J233</f>
        <v>0</v>
      </c>
      <c r="K234" s="66" t="s">
        <v>88</v>
      </c>
      <c r="L234" s="69">
        <f>0+L228</f>
        <v>0</v>
      </c>
      <c r="M234" s="12"/>
      <c r="N234" s="2"/>
      <c r="O234" s="2"/>
      <c r="P234" s="2"/>
      <c r="Q234" s="2"/>
    </row>
    <row r="235" ht="40" customHeight="1">
      <c r="A235" s="9"/>
      <c r="B235" s="74" t="s">
        <v>267</v>
      </c>
      <c r="C235" s="1"/>
      <c r="D235" s="1"/>
      <c r="E235" s="1"/>
      <c r="F235" s="1"/>
      <c r="G235" s="1"/>
      <c r="H235" s="40"/>
      <c r="I235" s="1"/>
      <c r="J235" s="40"/>
      <c r="K235" s="1"/>
      <c r="L235" s="1"/>
      <c r="M235" s="12"/>
      <c r="N235" s="2"/>
      <c r="O235" s="2"/>
      <c r="P235" s="2"/>
      <c r="Q235" s="2"/>
    </row>
    <row r="236">
      <c r="A236" s="9"/>
      <c r="B236" s="41">
        <v>38</v>
      </c>
      <c r="C236" s="42" t="s">
        <v>268</v>
      </c>
      <c r="D236" s="42" t="s">
        <v>3</v>
      </c>
      <c r="E236" s="42" t="s">
        <v>269</v>
      </c>
      <c r="F236" s="42" t="s">
        <v>3</v>
      </c>
      <c r="G236" s="43" t="s">
        <v>257</v>
      </c>
      <c r="H236" s="44">
        <v>383.80000000000001</v>
      </c>
      <c r="I236" s="25">
        <f>ROUND(0,2)</f>
        <v>0</v>
      </c>
      <c r="J236" s="45">
        <f>ROUND(I236*H236,2)</f>
        <v>0</v>
      </c>
      <c r="K236" s="46">
        <v>0.20999999999999999</v>
      </c>
      <c r="L236" s="47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49</v>
      </c>
      <c r="C237" s="1"/>
      <c r="D237" s="1"/>
      <c r="E237" s="49" t="s">
        <v>270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51</v>
      </c>
      <c r="C238" s="1"/>
      <c r="D238" s="1"/>
      <c r="E238" s="49" t="s">
        <v>271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52</v>
      </c>
      <c r="C239" s="1"/>
      <c r="D239" s="1"/>
      <c r="E239" s="49" t="s">
        <v>272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54</v>
      </c>
      <c r="C240" s="51"/>
      <c r="D240" s="51"/>
      <c r="E240" s="52" t="s">
        <v>55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>
      <c r="A241" s="9"/>
      <c r="B241" s="41">
        <v>39</v>
      </c>
      <c r="C241" s="42" t="s">
        <v>273</v>
      </c>
      <c r="D241" s="42" t="s">
        <v>3</v>
      </c>
      <c r="E241" s="42" t="s">
        <v>274</v>
      </c>
      <c r="F241" s="42" t="s">
        <v>3</v>
      </c>
      <c r="G241" s="43" t="s">
        <v>190</v>
      </c>
      <c r="H241" s="54">
        <v>3</v>
      </c>
      <c r="I241" s="55">
        <f>ROUND(0,2)</f>
        <v>0</v>
      </c>
      <c r="J241" s="56">
        <f>ROUND(I241*H241,2)</f>
        <v>0</v>
      </c>
      <c r="K241" s="57">
        <v>0.20999999999999999</v>
      </c>
      <c r="L241" s="58">
        <f>IF(ISNUMBER(K241),ROUND(J241*(K241+1),2),0)</f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48" t="s">
        <v>49</v>
      </c>
      <c r="C242" s="1"/>
      <c r="D242" s="1"/>
      <c r="E242" s="49" t="s">
        <v>275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>
      <c r="A243" s="9"/>
      <c r="B243" s="48" t="s">
        <v>51</v>
      </c>
      <c r="C243" s="1"/>
      <c r="D243" s="1"/>
      <c r="E243" s="49" t="s">
        <v>3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52</v>
      </c>
      <c r="C244" s="1"/>
      <c r="D244" s="1"/>
      <c r="E244" s="49" t="s">
        <v>276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>
      <c r="A245" s="9"/>
      <c r="B245" s="50" t="s">
        <v>54</v>
      </c>
      <c r="C245" s="51"/>
      <c r="D245" s="51"/>
      <c r="E245" s="52" t="s">
        <v>55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59">
        <v>8</v>
      </c>
      <c r="D246" s="1"/>
      <c r="E246" s="59" t="s">
        <v>95</v>
      </c>
      <c r="F246" s="1"/>
      <c r="G246" s="60" t="s">
        <v>83</v>
      </c>
      <c r="H246" s="61">
        <f>J236+J241</f>
        <v>0</v>
      </c>
      <c r="I246" s="60" t="s">
        <v>84</v>
      </c>
      <c r="J246" s="62">
        <f>(L246-H246)</f>
        <v>0</v>
      </c>
      <c r="K246" s="60" t="s">
        <v>85</v>
      </c>
      <c r="L246" s="63">
        <f>L236+L241</f>
        <v>0</v>
      </c>
      <c r="M246" s="12"/>
      <c r="N246" s="2"/>
      <c r="O246" s="2"/>
      <c r="P246" s="2"/>
      <c r="Q246" s="33">
        <f>0+Q236+Q241</f>
        <v>0</v>
      </c>
      <c r="R246" s="27">
        <f>0+R236+R241</f>
        <v>0</v>
      </c>
      <c r="S246" s="64">
        <f>Q246*(1+J246)+R246</f>
        <v>0</v>
      </c>
    </row>
    <row r="247" thickTop="1" thickBot="1" ht="25" customHeight="1">
      <c r="A247" s="9"/>
      <c r="B247" s="65"/>
      <c r="C247" s="65"/>
      <c r="D247" s="65"/>
      <c r="E247" s="65"/>
      <c r="F247" s="65"/>
      <c r="G247" s="66" t="s">
        <v>86</v>
      </c>
      <c r="H247" s="67">
        <f>J236+J241</f>
        <v>0</v>
      </c>
      <c r="I247" s="66" t="s">
        <v>87</v>
      </c>
      <c r="J247" s="68">
        <f>0+J246</f>
        <v>0</v>
      </c>
      <c r="K247" s="66" t="s">
        <v>88</v>
      </c>
      <c r="L247" s="69">
        <f>L236+L241</f>
        <v>0</v>
      </c>
      <c r="M247" s="12"/>
      <c r="N247" s="2"/>
      <c r="O247" s="2"/>
      <c r="P247" s="2"/>
      <c r="Q247" s="2"/>
    </row>
    <row r="248" ht="40" customHeight="1">
      <c r="A248" s="9"/>
      <c r="B248" s="74" t="s">
        <v>277</v>
      </c>
      <c r="C248" s="1"/>
      <c r="D248" s="1"/>
      <c r="E248" s="1"/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1">
        <v>40</v>
      </c>
      <c r="C249" s="42" t="s">
        <v>278</v>
      </c>
      <c r="D249" s="42" t="s">
        <v>3</v>
      </c>
      <c r="E249" s="42" t="s">
        <v>279</v>
      </c>
      <c r="F249" s="42" t="s">
        <v>3</v>
      </c>
      <c r="G249" s="43" t="s">
        <v>257</v>
      </c>
      <c r="H249" s="44">
        <v>232</v>
      </c>
      <c r="I249" s="25">
        <f>ROUND(0,2)</f>
        <v>0</v>
      </c>
      <c r="J249" s="45">
        <f>ROUND(I249*H249,2)</f>
        <v>0</v>
      </c>
      <c r="K249" s="46">
        <v>0.20999999999999999</v>
      </c>
      <c r="L249" s="47">
        <f>IF(ISNUMBER(K249),ROUND(J249*(K249+1),2),0)</f>
        <v>0</v>
      </c>
      <c r="M249" s="12"/>
      <c r="N249" s="2"/>
      <c r="O249" s="2"/>
      <c r="P249" s="2"/>
      <c r="Q249" s="33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48" t="s">
        <v>49</v>
      </c>
      <c r="C250" s="1"/>
      <c r="D250" s="1"/>
      <c r="E250" s="49" t="s">
        <v>280</v>
      </c>
      <c r="F250" s="1"/>
      <c r="G250" s="1"/>
      <c r="H250" s="40"/>
      <c r="I250" s="1"/>
      <c r="J250" s="40"/>
      <c r="K250" s="1"/>
      <c r="L250" s="1"/>
      <c r="M250" s="12"/>
      <c r="N250" s="2"/>
      <c r="O250" s="2"/>
      <c r="P250" s="2"/>
      <c r="Q250" s="2"/>
    </row>
    <row r="251">
      <c r="A251" s="9"/>
      <c r="B251" s="48" t="s">
        <v>51</v>
      </c>
      <c r="C251" s="1"/>
      <c r="D251" s="1"/>
      <c r="E251" s="49" t="s">
        <v>281</v>
      </c>
      <c r="F251" s="1"/>
      <c r="G251" s="1"/>
      <c r="H251" s="40"/>
      <c r="I251" s="1"/>
      <c r="J251" s="40"/>
      <c r="K251" s="1"/>
      <c r="L251" s="1"/>
      <c r="M251" s="12"/>
      <c r="N251" s="2"/>
      <c r="O251" s="2"/>
      <c r="P251" s="2"/>
      <c r="Q251" s="2"/>
    </row>
    <row r="252">
      <c r="A252" s="9"/>
      <c r="B252" s="48" t="s">
        <v>52</v>
      </c>
      <c r="C252" s="1"/>
      <c r="D252" s="1"/>
      <c r="E252" s="49" t="s">
        <v>282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 thickBot="1">
      <c r="A253" s="9"/>
      <c r="B253" s="50" t="s">
        <v>54</v>
      </c>
      <c r="C253" s="51"/>
      <c r="D253" s="51"/>
      <c r="E253" s="52" t="s">
        <v>55</v>
      </c>
      <c r="F253" s="51"/>
      <c r="G253" s="51"/>
      <c r="H253" s="53"/>
      <c r="I253" s="51"/>
      <c r="J253" s="53"/>
      <c r="K253" s="51"/>
      <c r="L253" s="51"/>
      <c r="M253" s="12"/>
      <c r="N253" s="2"/>
      <c r="O253" s="2"/>
      <c r="P253" s="2"/>
      <c r="Q253" s="2"/>
    </row>
    <row r="254" thickTop="1">
      <c r="A254" s="9"/>
      <c r="B254" s="41">
        <v>41</v>
      </c>
      <c r="C254" s="42" t="s">
        <v>283</v>
      </c>
      <c r="D254" s="42" t="s">
        <v>3</v>
      </c>
      <c r="E254" s="42" t="s">
        <v>284</v>
      </c>
      <c r="F254" s="42" t="s">
        <v>3</v>
      </c>
      <c r="G254" s="43" t="s">
        <v>257</v>
      </c>
      <c r="H254" s="54">
        <v>344</v>
      </c>
      <c r="I254" s="55">
        <f>ROUND(0,2)</f>
        <v>0</v>
      </c>
      <c r="J254" s="56">
        <f>ROUND(I254*H254,2)</f>
        <v>0</v>
      </c>
      <c r="K254" s="57">
        <v>0.20999999999999999</v>
      </c>
      <c r="L254" s="58">
        <f>IF(ISNUMBER(K254),ROUND(J254*(K254+1),2),0)</f>
        <v>0</v>
      </c>
      <c r="M254" s="12"/>
      <c r="N254" s="2"/>
      <c r="O254" s="2"/>
      <c r="P254" s="2"/>
      <c r="Q254" s="33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48" t="s">
        <v>49</v>
      </c>
      <c r="C255" s="1"/>
      <c r="D255" s="1"/>
      <c r="E255" s="49" t="s">
        <v>285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>
      <c r="A256" s="9"/>
      <c r="B256" s="48" t="s">
        <v>51</v>
      </c>
      <c r="C256" s="1"/>
      <c r="D256" s="1"/>
      <c r="E256" s="49" t="s">
        <v>286</v>
      </c>
      <c r="F256" s="1"/>
      <c r="G256" s="1"/>
      <c r="H256" s="40"/>
      <c r="I256" s="1"/>
      <c r="J256" s="40"/>
      <c r="K256" s="1"/>
      <c r="L256" s="1"/>
      <c r="M256" s="12"/>
      <c r="N256" s="2"/>
      <c r="O256" s="2"/>
      <c r="P256" s="2"/>
      <c r="Q256" s="2"/>
    </row>
    <row r="257">
      <c r="A257" s="9"/>
      <c r="B257" s="48" t="s">
        <v>52</v>
      </c>
      <c r="C257" s="1"/>
      <c r="D257" s="1"/>
      <c r="E257" s="49" t="s">
        <v>287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 thickBot="1">
      <c r="A258" s="9"/>
      <c r="B258" s="50" t="s">
        <v>54</v>
      </c>
      <c r="C258" s="51"/>
      <c r="D258" s="51"/>
      <c r="E258" s="52" t="s">
        <v>55</v>
      </c>
      <c r="F258" s="51"/>
      <c r="G258" s="51"/>
      <c r="H258" s="53"/>
      <c r="I258" s="51"/>
      <c r="J258" s="53"/>
      <c r="K258" s="51"/>
      <c r="L258" s="51"/>
      <c r="M258" s="12"/>
      <c r="N258" s="2"/>
      <c r="O258" s="2"/>
      <c r="P258" s="2"/>
      <c r="Q258" s="2"/>
    </row>
    <row r="259" thickTop="1">
      <c r="A259" s="9"/>
      <c r="B259" s="41">
        <v>42</v>
      </c>
      <c r="C259" s="42" t="s">
        <v>288</v>
      </c>
      <c r="D259" s="42" t="s">
        <v>3</v>
      </c>
      <c r="E259" s="42" t="s">
        <v>289</v>
      </c>
      <c r="F259" s="42" t="s">
        <v>3</v>
      </c>
      <c r="G259" s="43" t="s">
        <v>257</v>
      </c>
      <c r="H259" s="54">
        <v>120</v>
      </c>
      <c r="I259" s="55">
        <f>ROUND(0,2)</f>
        <v>0</v>
      </c>
      <c r="J259" s="56">
        <f>ROUND(I259*H259,2)</f>
        <v>0</v>
      </c>
      <c r="K259" s="57">
        <v>0.20999999999999999</v>
      </c>
      <c r="L259" s="58">
        <f>IF(ISNUMBER(K259),ROUND(J259*(K259+1),2),0)</f>
        <v>0</v>
      </c>
      <c r="M259" s="12"/>
      <c r="N259" s="2"/>
      <c r="O259" s="2"/>
      <c r="P259" s="2"/>
      <c r="Q259" s="33">
        <f>IF(ISNUMBER(K259),IF(H259&gt;0,IF(I259&gt;0,J259,0),0),0)</f>
        <v>0</v>
      </c>
      <c r="R259" s="27">
        <f>IF(ISNUMBER(K259)=FALSE,J259,0)</f>
        <v>0</v>
      </c>
    </row>
    <row r="260">
      <c r="A260" s="9"/>
      <c r="B260" s="48" t="s">
        <v>49</v>
      </c>
      <c r="C260" s="1"/>
      <c r="D260" s="1"/>
      <c r="E260" s="49" t="s">
        <v>290</v>
      </c>
      <c r="F260" s="1"/>
      <c r="G260" s="1"/>
      <c r="H260" s="40"/>
      <c r="I260" s="1"/>
      <c r="J260" s="40"/>
      <c r="K260" s="1"/>
      <c r="L260" s="1"/>
      <c r="M260" s="12"/>
      <c r="N260" s="2"/>
      <c r="O260" s="2"/>
      <c r="P260" s="2"/>
      <c r="Q260" s="2"/>
    </row>
    <row r="261">
      <c r="A261" s="9"/>
      <c r="B261" s="48" t="s">
        <v>51</v>
      </c>
      <c r="C261" s="1"/>
      <c r="D261" s="1"/>
      <c r="E261" s="49" t="s">
        <v>3</v>
      </c>
      <c r="F261" s="1"/>
      <c r="G261" s="1"/>
      <c r="H261" s="40"/>
      <c r="I261" s="1"/>
      <c r="J261" s="40"/>
      <c r="K261" s="1"/>
      <c r="L261" s="1"/>
      <c r="M261" s="12"/>
      <c r="N261" s="2"/>
      <c r="O261" s="2"/>
      <c r="P261" s="2"/>
      <c r="Q261" s="2"/>
    </row>
    <row r="262">
      <c r="A262" s="9"/>
      <c r="B262" s="48" t="s">
        <v>52</v>
      </c>
      <c r="C262" s="1"/>
      <c r="D262" s="1"/>
      <c r="E262" s="49" t="s">
        <v>291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 thickBot="1">
      <c r="A263" s="9"/>
      <c r="B263" s="50" t="s">
        <v>54</v>
      </c>
      <c r="C263" s="51"/>
      <c r="D263" s="51"/>
      <c r="E263" s="52" t="s">
        <v>55</v>
      </c>
      <c r="F263" s="51"/>
      <c r="G263" s="51"/>
      <c r="H263" s="53"/>
      <c r="I263" s="51"/>
      <c r="J263" s="53"/>
      <c r="K263" s="51"/>
      <c r="L263" s="51"/>
      <c r="M263" s="12"/>
      <c r="N263" s="2"/>
      <c r="O263" s="2"/>
      <c r="P263" s="2"/>
      <c r="Q263" s="2"/>
    </row>
    <row r="264" thickTop="1">
      <c r="A264" s="9"/>
      <c r="B264" s="41">
        <v>43</v>
      </c>
      <c r="C264" s="42" t="s">
        <v>292</v>
      </c>
      <c r="D264" s="42" t="s">
        <v>3</v>
      </c>
      <c r="E264" s="42" t="s">
        <v>293</v>
      </c>
      <c r="F264" s="42" t="s">
        <v>3</v>
      </c>
      <c r="G264" s="43" t="s">
        <v>190</v>
      </c>
      <c r="H264" s="54">
        <v>38</v>
      </c>
      <c r="I264" s="55">
        <f>ROUND(0,2)</f>
        <v>0</v>
      </c>
      <c r="J264" s="56">
        <f>ROUND(I264*H264,2)</f>
        <v>0</v>
      </c>
      <c r="K264" s="57">
        <v>0.20999999999999999</v>
      </c>
      <c r="L264" s="58">
        <f>IF(ISNUMBER(K264),ROUND(J264*(K264+1),2),0)</f>
        <v>0</v>
      </c>
      <c r="M264" s="12"/>
      <c r="N264" s="2"/>
      <c r="O264" s="2"/>
      <c r="P264" s="2"/>
      <c r="Q264" s="33">
        <f>IF(ISNUMBER(K264),IF(H264&gt;0,IF(I264&gt;0,J264,0),0),0)</f>
        <v>0</v>
      </c>
      <c r="R264" s="27">
        <f>IF(ISNUMBER(K264)=FALSE,J264,0)</f>
        <v>0</v>
      </c>
    </row>
    <row r="265">
      <c r="A265" s="9"/>
      <c r="B265" s="48" t="s">
        <v>49</v>
      </c>
      <c r="C265" s="1"/>
      <c r="D265" s="1"/>
      <c r="E265" s="49" t="s">
        <v>3</v>
      </c>
      <c r="F265" s="1"/>
      <c r="G265" s="1"/>
      <c r="H265" s="40"/>
      <c r="I265" s="1"/>
      <c r="J265" s="40"/>
      <c r="K265" s="1"/>
      <c r="L265" s="1"/>
      <c r="M265" s="12"/>
      <c r="N265" s="2"/>
      <c r="O265" s="2"/>
      <c r="P265" s="2"/>
      <c r="Q265" s="2"/>
    </row>
    <row r="266">
      <c r="A266" s="9"/>
      <c r="B266" s="48" t="s">
        <v>51</v>
      </c>
      <c r="C266" s="1"/>
      <c r="D266" s="1"/>
      <c r="E266" s="49" t="s">
        <v>294</v>
      </c>
      <c r="F266" s="1"/>
      <c r="G266" s="1"/>
      <c r="H266" s="40"/>
      <c r="I266" s="1"/>
      <c r="J266" s="40"/>
      <c r="K266" s="1"/>
      <c r="L266" s="1"/>
      <c r="M266" s="12"/>
      <c r="N266" s="2"/>
      <c r="O266" s="2"/>
      <c r="P266" s="2"/>
      <c r="Q266" s="2"/>
    </row>
    <row r="267">
      <c r="A267" s="9"/>
      <c r="B267" s="48" t="s">
        <v>52</v>
      </c>
      <c r="C267" s="1"/>
      <c r="D267" s="1"/>
      <c r="E267" s="49" t="s">
        <v>295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 thickBot="1">
      <c r="A268" s="9"/>
      <c r="B268" s="50" t="s">
        <v>54</v>
      </c>
      <c r="C268" s="51"/>
      <c r="D268" s="51"/>
      <c r="E268" s="52" t="s">
        <v>55</v>
      </c>
      <c r="F268" s="51"/>
      <c r="G268" s="51"/>
      <c r="H268" s="53"/>
      <c r="I268" s="51"/>
      <c r="J268" s="53"/>
      <c r="K268" s="51"/>
      <c r="L268" s="51"/>
      <c r="M268" s="12"/>
      <c r="N268" s="2"/>
      <c r="O268" s="2"/>
      <c r="P268" s="2"/>
      <c r="Q268" s="2"/>
    </row>
    <row r="269" thickTop="1">
      <c r="A269" s="9"/>
      <c r="B269" s="41">
        <v>44</v>
      </c>
      <c r="C269" s="42" t="s">
        <v>296</v>
      </c>
      <c r="D269" s="42" t="s">
        <v>3</v>
      </c>
      <c r="E269" s="42" t="s">
        <v>297</v>
      </c>
      <c r="F269" s="42" t="s">
        <v>3</v>
      </c>
      <c r="G269" s="43" t="s">
        <v>190</v>
      </c>
      <c r="H269" s="54">
        <v>44</v>
      </c>
      <c r="I269" s="55">
        <f>ROUND(0,2)</f>
        <v>0</v>
      </c>
      <c r="J269" s="56">
        <f>ROUND(I269*H269,2)</f>
        <v>0</v>
      </c>
      <c r="K269" s="57">
        <v>0.20999999999999999</v>
      </c>
      <c r="L269" s="58">
        <f>IF(ISNUMBER(K269),ROUND(J269*(K269+1),2),0)</f>
        <v>0</v>
      </c>
      <c r="M269" s="12"/>
      <c r="N269" s="2"/>
      <c r="O269" s="2"/>
      <c r="P269" s="2"/>
      <c r="Q269" s="33">
        <f>IF(ISNUMBER(K269),IF(H269&gt;0,IF(I269&gt;0,J269,0),0),0)</f>
        <v>0</v>
      </c>
      <c r="R269" s="27">
        <f>IF(ISNUMBER(K269)=FALSE,J269,0)</f>
        <v>0</v>
      </c>
    </row>
    <row r="270">
      <c r="A270" s="9"/>
      <c r="B270" s="48" t="s">
        <v>49</v>
      </c>
      <c r="C270" s="1"/>
      <c r="D270" s="1"/>
      <c r="E270" s="49" t="s">
        <v>298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>
      <c r="A271" s="9"/>
      <c r="B271" s="48" t="s">
        <v>51</v>
      </c>
      <c r="C271" s="1"/>
      <c r="D271" s="1"/>
      <c r="E271" s="49" t="s">
        <v>299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52</v>
      </c>
      <c r="C272" s="1"/>
      <c r="D272" s="1"/>
      <c r="E272" s="49">
        <v>-2146826259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 thickBot="1">
      <c r="A273" s="9"/>
      <c r="B273" s="50" t="s">
        <v>54</v>
      </c>
      <c r="C273" s="51"/>
      <c r="D273" s="51"/>
      <c r="E273" s="52" t="s">
        <v>55</v>
      </c>
      <c r="F273" s="51"/>
      <c r="G273" s="51"/>
      <c r="H273" s="53"/>
      <c r="I273" s="51"/>
      <c r="J273" s="53"/>
      <c r="K273" s="51"/>
      <c r="L273" s="51"/>
      <c r="M273" s="12"/>
      <c r="N273" s="2"/>
      <c r="O273" s="2"/>
      <c r="P273" s="2"/>
      <c r="Q273" s="2"/>
    </row>
    <row r="274" thickTop="1">
      <c r="A274" s="9"/>
      <c r="B274" s="41">
        <v>45</v>
      </c>
      <c r="C274" s="42" t="s">
        <v>300</v>
      </c>
      <c r="D274" s="42" t="s">
        <v>3</v>
      </c>
      <c r="E274" s="42" t="s">
        <v>301</v>
      </c>
      <c r="F274" s="42" t="s">
        <v>3</v>
      </c>
      <c r="G274" s="43" t="s">
        <v>190</v>
      </c>
      <c r="H274" s="54">
        <v>6</v>
      </c>
      <c r="I274" s="55">
        <f>ROUND(0,2)</f>
        <v>0</v>
      </c>
      <c r="J274" s="56">
        <f>ROUND(I274*H274,2)</f>
        <v>0</v>
      </c>
      <c r="K274" s="57">
        <v>0.20999999999999999</v>
      </c>
      <c r="L274" s="58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49</v>
      </c>
      <c r="C275" s="1"/>
      <c r="D275" s="1"/>
      <c r="E275" s="49" t="s">
        <v>285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51</v>
      </c>
      <c r="C276" s="1"/>
      <c r="D276" s="1"/>
      <c r="E276" s="49" t="s">
        <v>302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52</v>
      </c>
      <c r="C277" s="1"/>
      <c r="D277" s="1"/>
      <c r="E277" s="49" t="s">
        <v>303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>
      <c r="A278" s="9"/>
      <c r="B278" s="50" t="s">
        <v>54</v>
      </c>
      <c r="C278" s="51"/>
      <c r="D278" s="51"/>
      <c r="E278" s="52" t="s">
        <v>55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>
      <c r="A279" s="9"/>
      <c r="B279" s="41">
        <v>46</v>
      </c>
      <c r="C279" s="42" t="s">
        <v>304</v>
      </c>
      <c r="D279" s="42" t="s">
        <v>3</v>
      </c>
      <c r="E279" s="42" t="s">
        <v>305</v>
      </c>
      <c r="F279" s="42" t="s">
        <v>3</v>
      </c>
      <c r="G279" s="43" t="s">
        <v>190</v>
      </c>
      <c r="H279" s="54">
        <v>12</v>
      </c>
      <c r="I279" s="55">
        <f>ROUND(0,2)</f>
        <v>0</v>
      </c>
      <c r="J279" s="56">
        <f>ROUND(I279*H279,2)</f>
        <v>0</v>
      </c>
      <c r="K279" s="57">
        <v>0.20999999999999999</v>
      </c>
      <c r="L279" s="58">
        <f>IF(ISNUMBER(K279),ROUND(J279*(K279+1),2),0)</f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48" t="s">
        <v>49</v>
      </c>
      <c r="C280" s="1"/>
      <c r="D280" s="1"/>
      <c r="E280" s="49" t="s">
        <v>306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>
      <c r="A281" s="9"/>
      <c r="B281" s="48" t="s">
        <v>51</v>
      </c>
      <c r="C281" s="1"/>
      <c r="D281" s="1"/>
      <c r="E281" s="49" t="s">
        <v>307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52</v>
      </c>
      <c r="C282" s="1"/>
      <c r="D282" s="1"/>
      <c r="E282" s="49" t="s">
        <v>308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>
      <c r="A283" s="9"/>
      <c r="B283" s="50" t="s">
        <v>54</v>
      </c>
      <c r="C283" s="51"/>
      <c r="D283" s="51"/>
      <c r="E283" s="52" t="s">
        <v>55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>
      <c r="A284" s="9"/>
      <c r="B284" s="41">
        <v>48</v>
      </c>
      <c r="C284" s="42" t="s">
        <v>309</v>
      </c>
      <c r="D284" s="42" t="s">
        <v>3</v>
      </c>
      <c r="E284" s="42" t="s">
        <v>310</v>
      </c>
      <c r="F284" s="42" t="s">
        <v>3</v>
      </c>
      <c r="G284" s="43" t="s">
        <v>116</v>
      </c>
      <c r="H284" s="54">
        <v>152.52500000000001</v>
      </c>
      <c r="I284" s="55">
        <f>ROUND(0,2)</f>
        <v>0</v>
      </c>
      <c r="J284" s="56">
        <f>ROUND(I284*H284,2)</f>
        <v>0</v>
      </c>
      <c r="K284" s="57">
        <v>0.20999999999999999</v>
      </c>
      <c r="L284" s="58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49</v>
      </c>
      <c r="C285" s="1"/>
      <c r="D285" s="1"/>
      <c r="E285" s="49" t="s">
        <v>311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>
      <c r="A286" s="9"/>
      <c r="B286" s="48" t="s">
        <v>51</v>
      </c>
      <c r="C286" s="1"/>
      <c r="D286" s="1"/>
      <c r="E286" s="49" t="s">
        <v>312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52</v>
      </c>
      <c r="C287" s="1"/>
      <c r="D287" s="1"/>
      <c r="E287" s="49" t="s">
        <v>313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>
      <c r="A288" s="9"/>
      <c r="B288" s="50" t="s">
        <v>54</v>
      </c>
      <c r="C288" s="51"/>
      <c r="D288" s="51"/>
      <c r="E288" s="52" t="s">
        <v>55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>
      <c r="A289" s="9"/>
      <c r="B289" s="41">
        <v>49</v>
      </c>
      <c r="C289" s="42" t="s">
        <v>314</v>
      </c>
      <c r="D289" s="42" t="s">
        <v>3</v>
      </c>
      <c r="E289" s="42" t="s">
        <v>315</v>
      </c>
      <c r="F289" s="42" t="s">
        <v>3</v>
      </c>
      <c r="G289" s="43" t="s">
        <v>257</v>
      </c>
      <c r="H289" s="54">
        <v>184.5</v>
      </c>
      <c r="I289" s="55">
        <f>ROUND(0,2)</f>
        <v>0</v>
      </c>
      <c r="J289" s="56">
        <f>ROUND(I289*H289,2)</f>
        <v>0</v>
      </c>
      <c r="K289" s="57">
        <v>0.20999999999999999</v>
      </c>
      <c r="L289" s="58">
        <f>IF(ISNUMBER(K289),ROUND(J289*(K289+1),2),0)</f>
        <v>0</v>
      </c>
      <c r="M289" s="12"/>
      <c r="N289" s="2"/>
      <c r="O289" s="2"/>
      <c r="P289" s="2"/>
      <c r="Q289" s="33">
        <f>IF(ISNUMBER(K289),IF(H289&gt;0,IF(I289&gt;0,J289,0),0),0)</f>
        <v>0</v>
      </c>
      <c r="R289" s="27">
        <f>IF(ISNUMBER(K289)=FALSE,J289,0)</f>
        <v>0</v>
      </c>
    </row>
    <row r="290">
      <c r="A290" s="9"/>
      <c r="B290" s="48" t="s">
        <v>49</v>
      </c>
      <c r="C290" s="1"/>
      <c r="D290" s="1"/>
      <c r="E290" s="49" t="s">
        <v>316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>
      <c r="A291" s="9"/>
      <c r="B291" s="48" t="s">
        <v>51</v>
      </c>
      <c r="C291" s="1"/>
      <c r="D291" s="1"/>
      <c r="E291" s="49" t="s">
        <v>317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52</v>
      </c>
      <c r="C292" s="1"/>
      <c r="D292" s="1"/>
      <c r="E292" s="49" t="s">
        <v>318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>
      <c r="A293" s="9"/>
      <c r="B293" s="50" t="s">
        <v>54</v>
      </c>
      <c r="C293" s="51"/>
      <c r="D293" s="51"/>
      <c r="E293" s="52" t="s">
        <v>55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>
      <c r="A294" s="9"/>
      <c r="B294" s="41">
        <v>50</v>
      </c>
      <c r="C294" s="42" t="s">
        <v>319</v>
      </c>
      <c r="D294" s="42" t="s">
        <v>3</v>
      </c>
      <c r="E294" s="42" t="s">
        <v>320</v>
      </c>
      <c r="F294" s="42" t="s">
        <v>3</v>
      </c>
      <c r="G294" s="43" t="s">
        <v>257</v>
      </c>
      <c r="H294" s="54">
        <v>439.5</v>
      </c>
      <c r="I294" s="55">
        <f>ROUND(0,2)</f>
        <v>0</v>
      </c>
      <c r="J294" s="56">
        <f>ROUND(I294*H294,2)</f>
        <v>0</v>
      </c>
      <c r="K294" s="57">
        <v>0.20999999999999999</v>
      </c>
      <c r="L294" s="58">
        <f>IF(ISNUMBER(K294),ROUND(J294*(K294+1),2),0)</f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48" t="s">
        <v>49</v>
      </c>
      <c r="C295" s="1"/>
      <c r="D295" s="1"/>
      <c r="E295" s="49" t="s">
        <v>3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>
      <c r="A296" s="9"/>
      <c r="B296" s="48" t="s">
        <v>51</v>
      </c>
      <c r="C296" s="1"/>
      <c r="D296" s="1"/>
      <c r="E296" s="49" t="s">
        <v>321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52</v>
      </c>
      <c r="C297" s="1"/>
      <c r="D297" s="1"/>
      <c r="E297" s="49" t="s">
        <v>322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>
      <c r="A298" s="9"/>
      <c r="B298" s="50" t="s">
        <v>54</v>
      </c>
      <c r="C298" s="51"/>
      <c r="D298" s="51"/>
      <c r="E298" s="52" t="s">
        <v>55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>
      <c r="A299" s="9"/>
      <c r="B299" s="41">
        <v>51</v>
      </c>
      <c r="C299" s="42" t="s">
        <v>323</v>
      </c>
      <c r="D299" s="42" t="s">
        <v>3</v>
      </c>
      <c r="E299" s="42" t="s">
        <v>324</v>
      </c>
      <c r="F299" s="42" t="s">
        <v>3</v>
      </c>
      <c r="G299" s="43" t="s">
        <v>257</v>
      </c>
      <c r="H299" s="54">
        <v>535.75</v>
      </c>
      <c r="I299" s="55">
        <f>ROUND(0,2)</f>
        <v>0</v>
      </c>
      <c r="J299" s="56">
        <f>ROUND(I299*H299,2)</f>
        <v>0</v>
      </c>
      <c r="K299" s="57">
        <v>0.20999999999999999</v>
      </c>
      <c r="L299" s="58">
        <f>IF(ISNUMBER(K299),ROUND(J299*(K299+1),2),0)</f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48" t="s">
        <v>49</v>
      </c>
      <c r="C300" s="1"/>
      <c r="D300" s="1"/>
      <c r="E300" s="49" t="s">
        <v>325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>
      <c r="A301" s="9"/>
      <c r="B301" s="48" t="s">
        <v>51</v>
      </c>
      <c r="C301" s="1"/>
      <c r="D301" s="1"/>
      <c r="E301" s="49" t="s">
        <v>326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52</v>
      </c>
      <c r="C302" s="1"/>
      <c r="D302" s="1"/>
      <c r="E302" s="49" t="s">
        <v>327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 thickBot="1">
      <c r="A303" s="9"/>
      <c r="B303" s="50" t="s">
        <v>54</v>
      </c>
      <c r="C303" s="51"/>
      <c r="D303" s="51"/>
      <c r="E303" s="52" t="s">
        <v>55</v>
      </c>
      <c r="F303" s="51"/>
      <c r="G303" s="51"/>
      <c r="H303" s="53"/>
      <c r="I303" s="51"/>
      <c r="J303" s="53"/>
      <c r="K303" s="51"/>
      <c r="L303" s="51"/>
      <c r="M303" s="12"/>
      <c r="N303" s="2"/>
      <c r="O303" s="2"/>
      <c r="P303" s="2"/>
      <c r="Q303" s="2"/>
    </row>
    <row r="304" thickTop="1">
      <c r="A304" s="9"/>
      <c r="B304" s="41">
        <v>52</v>
      </c>
      <c r="C304" s="42" t="s">
        <v>328</v>
      </c>
      <c r="D304" s="42" t="s">
        <v>3</v>
      </c>
      <c r="E304" s="42" t="s">
        <v>329</v>
      </c>
      <c r="F304" s="42" t="s">
        <v>3</v>
      </c>
      <c r="G304" s="43" t="s">
        <v>116</v>
      </c>
      <c r="H304" s="54">
        <v>131.5</v>
      </c>
      <c r="I304" s="55">
        <f>ROUND(0,2)</f>
        <v>0</v>
      </c>
      <c r="J304" s="56">
        <f>ROUND(I304*H304,2)</f>
        <v>0</v>
      </c>
      <c r="K304" s="57">
        <v>0.20999999999999999</v>
      </c>
      <c r="L304" s="58">
        <f>IF(ISNUMBER(K304),ROUND(J304*(K304+1),2),0)</f>
        <v>0</v>
      </c>
      <c r="M304" s="12"/>
      <c r="N304" s="2"/>
      <c r="O304" s="2"/>
      <c r="P304" s="2"/>
      <c r="Q304" s="33">
        <f>IF(ISNUMBER(K304),IF(H304&gt;0,IF(I304&gt;0,J304,0),0),0)</f>
        <v>0</v>
      </c>
      <c r="R304" s="27">
        <f>IF(ISNUMBER(K304)=FALSE,J304,0)</f>
        <v>0</v>
      </c>
    </row>
    <row r="305">
      <c r="A305" s="9"/>
      <c r="B305" s="48" t="s">
        <v>49</v>
      </c>
      <c r="C305" s="1"/>
      <c r="D305" s="1"/>
      <c r="E305" s="49" t="s">
        <v>330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>
      <c r="A306" s="9"/>
      <c r="B306" s="48" t="s">
        <v>51</v>
      </c>
      <c r="C306" s="1"/>
      <c r="D306" s="1"/>
      <c r="E306" s="49" t="s">
        <v>331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52</v>
      </c>
      <c r="C307" s="1"/>
      <c r="D307" s="1"/>
      <c r="E307" s="49" t="s">
        <v>332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 thickBot="1">
      <c r="A308" s="9"/>
      <c r="B308" s="50" t="s">
        <v>54</v>
      </c>
      <c r="C308" s="51"/>
      <c r="D308" s="51"/>
      <c r="E308" s="52" t="s">
        <v>55</v>
      </c>
      <c r="F308" s="51"/>
      <c r="G308" s="51"/>
      <c r="H308" s="53"/>
      <c r="I308" s="51"/>
      <c r="J308" s="53"/>
      <c r="K308" s="51"/>
      <c r="L308" s="51"/>
      <c r="M308" s="12"/>
      <c r="N308" s="2"/>
      <c r="O308" s="2"/>
      <c r="P308" s="2"/>
      <c r="Q308" s="2"/>
    </row>
    <row r="309" thickTop="1">
      <c r="A309" s="9"/>
      <c r="B309" s="41">
        <v>53</v>
      </c>
      <c r="C309" s="42" t="s">
        <v>333</v>
      </c>
      <c r="D309" s="42" t="s">
        <v>3</v>
      </c>
      <c r="E309" s="42" t="s">
        <v>334</v>
      </c>
      <c r="F309" s="42" t="s">
        <v>3</v>
      </c>
      <c r="G309" s="43" t="s">
        <v>110</v>
      </c>
      <c r="H309" s="54">
        <v>2.3889999999999998</v>
      </c>
      <c r="I309" s="55">
        <f>ROUND(0,2)</f>
        <v>0</v>
      </c>
      <c r="J309" s="56">
        <f>ROUND(I309*H309,2)</f>
        <v>0</v>
      </c>
      <c r="K309" s="57">
        <v>0.20999999999999999</v>
      </c>
      <c r="L309" s="58">
        <f>IF(ISNUMBER(K309),ROUND(J309*(K309+1),2),0)</f>
        <v>0</v>
      </c>
      <c r="M309" s="12"/>
      <c r="N309" s="2"/>
      <c r="O309" s="2"/>
      <c r="P309" s="2"/>
      <c r="Q309" s="33">
        <f>IF(ISNUMBER(K309),IF(H309&gt;0,IF(I309&gt;0,J309,0),0),0)</f>
        <v>0</v>
      </c>
      <c r="R309" s="27">
        <f>IF(ISNUMBER(K309)=FALSE,J309,0)</f>
        <v>0</v>
      </c>
    </row>
    <row r="310">
      <c r="A310" s="9"/>
      <c r="B310" s="48" t="s">
        <v>49</v>
      </c>
      <c r="C310" s="1"/>
      <c r="D310" s="1"/>
      <c r="E310" s="49" t="s">
        <v>335</v>
      </c>
      <c r="F310" s="1"/>
      <c r="G310" s="1"/>
      <c r="H310" s="40"/>
      <c r="I310" s="1"/>
      <c r="J310" s="40"/>
      <c r="K310" s="1"/>
      <c r="L310" s="1"/>
      <c r="M310" s="12"/>
      <c r="N310" s="2"/>
      <c r="O310" s="2"/>
      <c r="P310" s="2"/>
      <c r="Q310" s="2"/>
    </row>
    <row r="311">
      <c r="A311" s="9"/>
      <c r="B311" s="48" t="s">
        <v>51</v>
      </c>
      <c r="C311" s="1"/>
      <c r="D311" s="1"/>
      <c r="E311" s="49" t="s">
        <v>336</v>
      </c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8" t="s">
        <v>52</v>
      </c>
      <c r="C312" s="1"/>
      <c r="D312" s="1"/>
      <c r="E312" s="49" t="s">
        <v>337</v>
      </c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 thickBot="1">
      <c r="A313" s="9"/>
      <c r="B313" s="50" t="s">
        <v>54</v>
      </c>
      <c r="C313" s="51"/>
      <c r="D313" s="51"/>
      <c r="E313" s="52" t="s">
        <v>55</v>
      </c>
      <c r="F313" s="51"/>
      <c r="G313" s="51"/>
      <c r="H313" s="53"/>
      <c r="I313" s="51"/>
      <c r="J313" s="53"/>
      <c r="K313" s="51"/>
      <c r="L313" s="51"/>
      <c r="M313" s="12"/>
      <c r="N313" s="2"/>
      <c r="O313" s="2"/>
      <c r="P313" s="2"/>
      <c r="Q313" s="2"/>
    </row>
    <row r="314" thickTop="1">
      <c r="A314" s="9"/>
      <c r="B314" s="41">
        <v>54</v>
      </c>
      <c r="C314" s="42" t="s">
        <v>338</v>
      </c>
      <c r="D314" s="42" t="s">
        <v>3</v>
      </c>
      <c r="E314" s="42" t="s">
        <v>339</v>
      </c>
      <c r="F314" s="42" t="s">
        <v>3</v>
      </c>
      <c r="G314" s="43" t="s">
        <v>110</v>
      </c>
      <c r="H314" s="54">
        <v>0.22500000000000001</v>
      </c>
      <c r="I314" s="55">
        <f>ROUND(0,2)</f>
        <v>0</v>
      </c>
      <c r="J314" s="56">
        <f>ROUND(I314*H314,2)</f>
        <v>0</v>
      </c>
      <c r="K314" s="57">
        <v>0.20999999999999999</v>
      </c>
      <c r="L314" s="58">
        <f>IF(ISNUMBER(K314),ROUND(J314*(K314+1),2),0)</f>
        <v>0</v>
      </c>
      <c r="M314" s="12"/>
      <c r="N314" s="2"/>
      <c r="O314" s="2"/>
      <c r="P314" s="2"/>
      <c r="Q314" s="33">
        <f>IF(ISNUMBER(K314),IF(H314&gt;0,IF(I314&gt;0,J314,0),0),0)</f>
        <v>0</v>
      </c>
      <c r="R314" s="27">
        <f>IF(ISNUMBER(K314)=FALSE,J314,0)</f>
        <v>0</v>
      </c>
    </row>
    <row r="315">
      <c r="A315" s="9"/>
      <c r="B315" s="48" t="s">
        <v>49</v>
      </c>
      <c r="C315" s="1"/>
      <c r="D315" s="1"/>
      <c r="E315" s="49" t="s">
        <v>340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>
      <c r="A316" s="9"/>
      <c r="B316" s="48" t="s">
        <v>51</v>
      </c>
      <c r="C316" s="1"/>
      <c r="D316" s="1"/>
      <c r="E316" s="49" t="s">
        <v>341</v>
      </c>
      <c r="F316" s="1"/>
      <c r="G316" s="1"/>
      <c r="H316" s="40"/>
      <c r="I316" s="1"/>
      <c r="J316" s="40"/>
      <c r="K316" s="1"/>
      <c r="L316" s="1"/>
      <c r="M316" s="12"/>
      <c r="N316" s="2"/>
      <c r="O316" s="2"/>
      <c r="P316" s="2"/>
      <c r="Q316" s="2"/>
    </row>
    <row r="317">
      <c r="A317" s="9"/>
      <c r="B317" s="48" t="s">
        <v>52</v>
      </c>
      <c r="C317" s="1"/>
      <c r="D317" s="1"/>
      <c r="E317" s="49" t="s">
        <v>337</v>
      </c>
      <c r="F317" s="1"/>
      <c r="G317" s="1"/>
      <c r="H317" s="40"/>
      <c r="I317" s="1"/>
      <c r="J317" s="40"/>
      <c r="K317" s="1"/>
      <c r="L317" s="1"/>
      <c r="M317" s="12"/>
      <c r="N317" s="2"/>
      <c r="O317" s="2"/>
      <c r="P317" s="2"/>
      <c r="Q317" s="2"/>
    </row>
    <row r="318" thickBot="1">
      <c r="A318" s="9"/>
      <c r="B318" s="50" t="s">
        <v>54</v>
      </c>
      <c r="C318" s="51"/>
      <c r="D318" s="51"/>
      <c r="E318" s="52" t="s">
        <v>55</v>
      </c>
      <c r="F318" s="51"/>
      <c r="G318" s="51"/>
      <c r="H318" s="53"/>
      <c r="I318" s="51"/>
      <c r="J318" s="53"/>
      <c r="K318" s="51"/>
      <c r="L318" s="51"/>
      <c r="M318" s="12"/>
      <c r="N318" s="2"/>
      <c r="O318" s="2"/>
      <c r="P318" s="2"/>
      <c r="Q318" s="2"/>
    </row>
    <row r="319" thickTop="1" thickBot="1" ht="25" customHeight="1">
      <c r="A319" s="9"/>
      <c r="B319" s="1"/>
      <c r="C319" s="59">
        <v>9</v>
      </c>
      <c r="D319" s="1"/>
      <c r="E319" s="59" t="s">
        <v>96</v>
      </c>
      <c r="F319" s="1"/>
      <c r="G319" s="60" t="s">
        <v>83</v>
      </c>
      <c r="H319" s="61">
        <f>J249+J254+J259+J264+J269+J274+J279+J284+J289+J294+J299+J304+J309+J314</f>
        <v>0</v>
      </c>
      <c r="I319" s="60" t="s">
        <v>84</v>
      </c>
      <c r="J319" s="62">
        <f>(L319-H319)</f>
        <v>0</v>
      </c>
      <c r="K319" s="60" t="s">
        <v>85</v>
      </c>
      <c r="L319" s="63">
        <f>L249+L254+L259+L264+L269+L274+L279+L284+L289+L294+L299+L304+L309+L314</f>
        <v>0</v>
      </c>
      <c r="M319" s="12"/>
      <c r="N319" s="2"/>
      <c r="O319" s="2"/>
      <c r="P319" s="2"/>
      <c r="Q319" s="33">
        <f>0+Q249+Q254+Q259+Q264+Q269+Q274+Q279+Q284+Q289+Q294+Q299+Q304+Q309+Q314</f>
        <v>0</v>
      </c>
      <c r="R319" s="27">
        <f>0+R249+R254+R259+R264+R269+R274+R279+R284+R289+R294+R299+R304+R309+R314</f>
        <v>0</v>
      </c>
      <c r="S319" s="64">
        <f>Q319*(1+J319)+R319</f>
        <v>0</v>
      </c>
    </row>
    <row r="320" thickTop="1" thickBot="1" ht="25" customHeight="1">
      <c r="A320" s="9"/>
      <c r="B320" s="65"/>
      <c r="C320" s="65"/>
      <c r="D320" s="65"/>
      <c r="E320" s="65"/>
      <c r="F320" s="65"/>
      <c r="G320" s="66" t="s">
        <v>86</v>
      </c>
      <c r="H320" s="67">
        <f>J249+J254+J259+J264+J269+J274+J279+J284+J289+J294+J299+J304+J309+J314</f>
        <v>0</v>
      </c>
      <c r="I320" s="66" t="s">
        <v>87</v>
      </c>
      <c r="J320" s="68">
        <f>0+J319</f>
        <v>0</v>
      </c>
      <c r="K320" s="66" t="s">
        <v>88</v>
      </c>
      <c r="L320" s="69">
        <f>L249+L254+L259+L264+L269+L274+L279+L284+L289+L294+L299+L304+L309+L314</f>
        <v>0</v>
      </c>
      <c r="M320" s="12"/>
      <c r="N320" s="2"/>
      <c r="O320" s="2"/>
      <c r="P320" s="2"/>
      <c r="Q320" s="2"/>
    </row>
    <row r="321">
      <c r="A321" s="13"/>
      <c r="B321" s="4"/>
      <c r="C321" s="4"/>
      <c r="D321" s="4"/>
      <c r="E321" s="4"/>
      <c r="F321" s="4"/>
      <c r="G321" s="4"/>
      <c r="H321" s="70"/>
      <c r="I321" s="4"/>
      <c r="J321" s="70"/>
      <c r="K321" s="4"/>
      <c r="L321" s="4"/>
      <c r="M321" s="14"/>
      <c r="N321" s="2"/>
      <c r="O321" s="2"/>
      <c r="P321" s="2"/>
      <c r="Q321" s="2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"/>
      <c r="O322" s="2"/>
      <c r="P322" s="2"/>
      <c r="Q322" s="2"/>
    </row>
  </sheetData>
  <mergeCells count="24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44:D44"/>
    <mergeCell ref="B45:D45"/>
    <mergeCell ref="B46:D46"/>
    <mergeCell ref="B47:D47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50:L50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128:L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1:L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64:L164"/>
    <mergeCell ref="B221:D221"/>
    <mergeCell ref="B222:D222"/>
    <mergeCell ref="B223:D223"/>
    <mergeCell ref="B224:D224"/>
    <mergeCell ref="B227:L227"/>
    <mergeCell ref="B229:D229"/>
    <mergeCell ref="B230:D230"/>
    <mergeCell ref="B231:D231"/>
    <mergeCell ref="B232:D232"/>
    <mergeCell ref="B235:L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50:D250"/>
    <mergeCell ref="B251:D251"/>
    <mergeCell ref="B252:D252"/>
    <mergeCell ref="B253:D253"/>
    <mergeCell ref="B248:L248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H137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342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L137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AVERAGE(J136)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9</v>
      </c>
      <c r="C20" s="1"/>
      <c r="D20" s="1"/>
      <c r="E20" s="37" t="s">
        <v>96</v>
      </c>
      <c r="F20" s="1"/>
      <c r="G20" s="1"/>
      <c r="H20" s="1"/>
      <c r="I20" s="1"/>
      <c r="J20" s="1"/>
      <c r="K20" s="38">
        <f>H137</f>
        <v>0</v>
      </c>
      <c r="L20" s="38">
        <f>L137</f>
        <v>0</v>
      </c>
      <c r="M20" s="12"/>
      <c r="N20" s="2"/>
      <c r="O20" s="2"/>
      <c r="P20" s="2"/>
      <c r="Q20" s="2"/>
      <c r="S20" s="27">
        <f>S136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38</v>
      </c>
      <c r="C24" s="34" t="s">
        <v>34</v>
      </c>
      <c r="D24" s="34" t="s">
        <v>39</v>
      </c>
      <c r="E24" s="34" t="s">
        <v>35</v>
      </c>
      <c r="F24" s="34" t="s">
        <v>40</v>
      </c>
      <c r="G24" s="35" t="s">
        <v>41</v>
      </c>
      <c r="H24" s="22" t="s">
        <v>42</v>
      </c>
      <c r="I24" s="22" t="s">
        <v>43</v>
      </c>
      <c r="J24" s="22" t="s">
        <v>16</v>
      </c>
      <c r="K24" s="35" t="s">
        <v>44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277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343</v>
      </c>
      <c r="D26" s="42" t="s">
        <v>3</v>
      </c>
      <c r="E26" s="42" t="s">
        <v>344</v>
      </c>
      <c r="F26" s="42" t="s">
        <v>3</v>
      </c>
      <c r="G26" s="43" t="s">
        <v>257</v>
      </c>
      <c r="H26" s="44">
        <v>140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49</v>
      </c>
      <c r="C27" s="1"/>
      <c r="D27" s="1"/>
      <c r="E27" s="49" t="s">
        <v>3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51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345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346</v>
      </c>
      <c r="D31" s="42" t="s">
        <v>3</v>
      </c>
      <c r="E31" s="42" t="s">
        <v>347</v>
      </c>
      <c r="F31" s="42" t="s">
        <v>3</v>
      </c>
      <c r="G31" s="43" t="s">
        <v>257</v>
      </c>
      <c r="H31" s="54">
        <v>140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49</v>
      </c>
      <c r="C32" s="1"/>
      <c r="D32" s="1"/>
      <c r="E32" s="49" t="s">
        <v>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51</v>
      </c>
      <c r="C33" s="1"/>
      <c r="D33" s="1"/>
      <c r="E33" s="49" t="s">
        <v>3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287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348</v>
      </c>
      <c r="D36" s="42" t="s">
        <v>3</v>
      </c>
      <c r="E36" s="42" t="s">
        <v>349</v>
      </c>
      <c r="F36" s="42" t="s">
        <v>3</v>
      </c>
      <c r="G36" s="43" t="s">
        <v>350</v>
      </c>
      <c r="H36" s="54">
        <v>29400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49</v>
      </c>
      <c r="C37" s="1"/>
      <c r="D37" s="1"/>
      <c r="E37" s="49" t="s">
        <v>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51</v>
      </c>
      <c r="C38" s="1"/>
      <c r="D38" s="1"/>
      <c r="E38" s="49" t="s">
        <v>351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352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353</v>
      </c>
      <c r="D41" s="42" t="s">
        <v>3</v>
      </c>
      <c r="E41" s="42" t="s">
        <v>354</v>
      </c>
      <c r="F41" s="42" t="s">
        <v>3</v>
      </c>
      <c r="G41" s="43" t="s">
        <v>190</v>
      </c>
      <c r="H41" s="54">
        <v>35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49</v>
      </c>
      <c r="C42" s="1"/>
      <c r="D42" s="1"/>
      <c r="E42" s="49" t="s">
        <v>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51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295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355</v>
      </c>
      <c r="D46" s="42">
        <v>1</v>
      </c>
      <c r="E46" s="42" t="s">
        <v>356</v>
      </c>
      <c r="F46" s="42" t="s">
        <v>3</v>
      </c>
      <c r="G46" s="43" t="s">
        <v>190</v>
      </c>
      <c r="H46" s="54">
        <v>4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49</v>
      </c>
      <c r="C47" s="1"/>
      <c r="D47" s="1"/>
      <c r="E47" s="49" t="s">
        <v>357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51</v>
      </c>
      <c r="C48" s="1"/>
      <c r="D48" s="1"/>
      <c r="E48" s="49" t="s">
        <v>358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359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355</v>
      </c>
      <c r="D51" s="42">
        <v>2</v>
      </c>
      <c r="E51" s="42" t="s">
        <v>356</v>
      </c>
      <c r="F51" s="42" t="s">
        <v>3</v>
      </c>
      <c r="G51" s="43" t="s">
        <v>190</v>
      </c>
      <c r="H51" s="54">
        <v>3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49</v>
      </c>
      <c r="C52" s="1"/>
      <c r="D52" s="1"/>
      <c r="E52" s="49" t="s">
        <v>360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51</v>
      </c>
      <c r="C53" s="1"/>
      <c r="D53" s="1"/>
      <c r="E53" s="49" t="s">
        <v>361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359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362</v>
      </c>
      <c r="D56" s="42" t="s">
        <v>3</v>
      </c>
      <c r="E56" s="42" t="s">
        <v>363</v>
      </c>
      <c r="F56" s="42" t="s">
        <v>3</v>
      </c>
      <c r="G56" s="43" t="s">
        <v>190</v>
      </c>
      <c r="H56" s="54">
        <v>14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49</v>
      </c>
      <c r="C57" s="1"/>
      <c r="D57" s="1"/>
      <c r="E57" s="49" t="s">
        <v>364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51</v>
      </c>
      <c r="C58" s="1"/>
      <c r="D58" s="1"/>
      <c r="E58" s="49" t="s">
        <v>365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366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367</v>
      </c>
      <c r="D61" s="42" t="s">
        <v>3</v>
      </c>
      <c r="E61" s="42" t="s">
        <v>368</v>
      </c>
      <c r="F61" s="42" t="s">
        <v>3</v>
      </c>
      <c r="G61" s="43" t="s">
        <v>190</v>
      </c>
      <c r="H61" s="54">
        <v>14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49</v>
      </c>
      <c r="C62" s="1"/>
      <c r="D62" s="1"/>
      <c r="E62" s="49" t="s">
        <v>3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51</v>
      </c>
      <c r="C63" s="1"/>
      <c r="D63" s="1"/>
      <c r="E63" s="49" t="s">
        <v>369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370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9</v>
      </c>
      <c r="C66" s="42" t="s">
        <v>371</v>
      </c>
      <c r="D66" s="42" t="s">
        <v>3</v>
      </c>
      <c r="E66" s="42" t="s">
        <v>372</v>
      </c>
      <c r="F66" s="42" t="s">
        <v>3</v>
      </c>
      <c r="G66" s="43" t="s">
        <v>373</v>
      </c>
      <c r="H66" s="54">
        <v>2940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49</v>
      </c>
      <c r="C67" s="1"/>
      <c r="D67" s="1"/>
      <c r="E67" s="49" t="s">
        <v>3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51</v>
      </c>
      <c r="C68" s="1"/>
      <c r="D68" s="1"/>
      <c r="E68" s="49" t="s">
        <v>374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52</v>
      </c>
      <c r="C69" s="1"/>
      <c r="D69" s="1"/>
      <c r="E69" s="49" t="s">
        <v>375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10</v>
      </c>
      <c r="C71" s="42" t="s">
        <v>376</v>
      </c>
      <c r="D71" s="42" t="s">
        <v>3</v>
      </c>
      <c r="E71" s="42" t="s">
        <v>377</v>
      </c>
      <c r="F71" s="42" t="s">
        <v>3</v>
      </c>
      <c r="G71" s="43" t="s">
        <v>116</v>
      </c>
      <c r="H71" s="54">
        <v>1.5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49</v>
      </c>
      <c r="C72" s="1"/>
      <c r="D72" s="1"/>
      <c r="E72" s="49" t="s">
        <v>378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51</v>
      </c>
      <c r="C73" s="1"/>
      <c r="D73" s="1"/>
      <c r="E73" s="49" t="s">
        <v>379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313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>
      <c r="A76" s="9"/>
      <c r="B76" s="41">
        <v>11</v>
      </c>
      <c r="C76" s="42" t="s">
        <v>380</v>
      </c>
      <c r="D76" s="42" t="s">
        <v>3</v>
      </c>
      <c r="E76" s="42" t="s">
        <v>381</v>
      </c>
      <c r="F76" s="42" t="s">
        <v>3</v>
      </c>
      <c r="G76" s="43" t="s">
        <v>190</v>
      </c>
      <c r="H76" s="54">
        <v>2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49</v>
      </c>
      <c r="C77" s="1"/>
      <c r="D77" s="1"/>
      <c r="E77" s="49" t="s">
        <v>382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51</v>
      </c>
      <c r="C78" s="1"/>
      <c r="D78" s="1"/>
      <c r="E78" s="49" t="s">
        <v>383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52</v>
      </c>
      <c r="C79" s="1"/>
      <c r="D79" s="1"/>
      <c r="E79" s="49" t="s">
        <v>384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>
      <c r="A80" s="9"/>
      <c r="B80" s="50" t="s">
        <v>54</v>
      </c>
      <c r="C80" s="51"/>
      <c r="D80" s="51"/>
      <c r="E80" s="52" t="s">
        <v>55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>
      <c r="A81" s="9"/>
      <c r="B81" s="41">
        <v>12</v>
      </c>
      <c r="C81" s="42" t="s">
        <v>385</v>
      </c>
      <c r="D81" s="42" t="s">
        <v>3</v>
      </c>
      <c r="E81" s="42" t="s">
        <v>386</v>
      </c>
      <c r="F81" s="42" t="s">
        <v>3</v>
      </c>
      <c r="G81" s="43" t="s">
        <v>190</v>
      </c>
      <c r="H81" s="54">
        <v>2</v>
      </c>
      <c r="I81" s="55">
        <f>ROUND(0,2)</f>
        <v>0</v>
      </c>
      <c r="J81" s="56">
        <f>ROUND(I81*H81,2)</f>
        <v>0</v>
      </c>
      <c r="K81" s="57">
        <v>0.20999999999999999</v>
      </c>
      <c r="L81" s="58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48" t="s">
        <v>49</v>
      </c>
      <c r="C82" s="1"/>
      <c r="D82" s="1"/>
      <c r="E82" s="49" t="s">
        <v>3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51</v>
      </c>
      <c r="C83" s="1"/>
      <c r="D83" s="1"/>
      <c r="E83" s="49" t="s">
        <v>387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52</v>
      </c>
      <c r="C84" s="1"/>
      <c r="D84" s="1"/>
      <c r="E84" s="49" t="s">
        <v>388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>
      <c r="A85" s="9"/>
      <c r="B85" s="50" t="s">
        <v>54</v>
      </c>
      <c r="C85" s="51"/>
      <c r="D85" s="51"/>
      <c r="E85" s="52" t="s">
        <v>55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>
      <c r="A86" s="9"/>
      <c r="B86" s="41">
        <v>13</v>
      </c>
      <c r="C86" s="42" t="s">
        <v>389</v>
      </c>
      <c r="D86" s="42" t="s">
        <v>3</v>
      </c>
      <c r="E86" s="42" t="s">
        <v>390</v>
      </c>
      <c r="F86" s="42" t="s">
        <v>3</v>
      </c>
      <c r="G86" s="43" t="s">
        <v>373</v>
      </c>
      <c r="H86" s="54">
        <v>420</v>
      </c>
      <c r="I86" s="55">
        <f>ROUND(0,2)</f>
        <v>0</v>
      </c>
      <c r="J86" s="56">
        <f>ROUND(I86*H86,2)</f>
        <v>0</v>
      </c>
      <c r="K86" s="57">
        <v>0.20999999999999999</v>
      </c>
      <c r="L86" s="58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48" t="s">
        <v>49</v>
      </c>
      <c r="C87" s="1"/>
      <c r="D87" s="1"/>
      <c r="E87" s="49" t="s">
        <v>3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51</v>
      </c>
      <c r="C88" s="1"/>
      <c r="D88" s="1"/>
      <c r="E88" s="49" t="s">
        <v>391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52</v>
      </c>
      <c r="C89" s="1"/>
      <c r="D89" s="1"/>
      <c r="E89" s="49" t="s">
        <v>392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>
      <c r="A90" s="9"/>
      <c r="B90" s="50" t="s">
        <v>54</v>
      </c>
      <c r="C90" s="51"/>
      <c r="D90" s="51"/>
      <c r="E90" s="52" t="s">
        <v>55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>
      <c r="A91" s="9"/>
      <c r="B91" s="41">
        <v>14</v>
      </c>
      <c r="C91" s="42" t="s">
        <v>393</v>
      </c>
      <c r="D91" s="42" t="s">
        <v>3</v>
      </c>
      <c r="E91" s="42" t="s">
        <v>394</v>
      </c>
      <c r="F91" s="42" t="s">
        <v>3</v>
      </c>
      <c r="G91" s="43" t="s">
        <v>190</v>
      </c>
      <c r="H91" s="54">
        <v>2</v>
      </c>
      <c r="I91" s="55">
        <f>ROUND(0,2)</f>
        <v>0</v>
      </c>
      <c r="J91" s="56">
        <f>ROUND(I91*H91,2)</f>
        <v>0</v>
      </c>
      <c r="K91" s="57">
        <v>0.20999999999999999</v>
      </c>
      <c r="L91" s="58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48" t="s">
        <v>49</v>
      </c>
      <c r="C92" s="1"/>
      <c r="D92" s="1"/>
      <c r="E92" s="49" t="s">
        <v>395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51</v>
      </c>
      <c r="C93" s="1"/>
      <c r="D93" s="1"/>
      <c r="E93" s="49" t="s">
        <v>3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52</v>
      </c>
      <c r="C94" s="1"/>
      <c r="D94" s="1"/>
      <c r="E94" s="49" t="s">
        <v>384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>
      <c r="A95" s="9"/>
      <c r="B95" s="50" t="s">
        <v>54</v>
      </c>
      <c r="C95" s="51"/>
      <c r="D95" s="51"/>
      <c r="E95" s="52" t="s">
        <v>55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>
      <c r="A96" s="9"/>
      <c r="B96" s="41">
        <v>15</v>
      </c>
      <c r="C96" s="42" t="s">
        <v>396</v>
      </c>
      <c r="D96" s="42" t="s">
        <v>3</v>
      </c>
      <c r="E96" s="42" t="s">
        <v>397</v>
      </c>
      <c r="F96" s="42" t="s">
        <v>3</v>
      </c>
      <c r="G96" s="43" t="s">
        <v>190</v>
      </c>
      <c r="H96" s="54">
        <v>2</v>
      </c>
      <c r="I96" s="55">
        <f>ROUND(0,2)</f>
        <v>0</v>
      </c>
      <c r="J96" s="56">
        <f>ROUND(I96*H96,2)</f>
        <v>0</v>
      </c>
      <c r="K96" s="57">
        <v>0.20999999999999999</v>
      </c>
      <c r="L96" s="58">
        <f>IF(ISNUMBER(K96),ROUND(J96*(K96+1),2),0)</f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>
      <c r="A97" s="9"/>
      <c r="B97" s="48" t="s">
        <v>49</v>
      </c>
      <c r="C97" s="1"/>
      <c r="D97" s="1"/>
      <c r="E97" s="49" t="s">
        <v>3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51</v>
      </c>
      <c r="C98" s="1"/>
      <c r="D98" s="1"/>
      <c r="E98" s="49" t="s">
        <v>3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52</v>
      </c>
      <c r="C99" s="1"/>
      <c r="D99" s="1"/>
      <c r="E99" s="49" t="s">
        <v>388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 thickBot="1">
      <c r="A100" s="9"/>
      <c r="B100" s="50" t="s">
        <v>54</v>
      </c>
      <c r="C100" s="51"/>
      <c r="D100" s="51"/>
      <c r="E100" s="52" t="s">
        <v>55</v>
      </c>
      <c r="F100" s="51"/>
      <c r="G100" s="51"/>
      <c r="H100" s="53"/>
      <c r="I100" s="51"/>
      <c r="J100" s="53"/>
      <c r="K100" s="51"/>
      <c r="L100" s="51"/>
      <c r="M100" s="12"/>
      <c r="N100" s="2"/>
      <c r="O100" s="2"/>
      <c r="P100" s="2"/>
      <c r="Q100" s="2"/>
    </row>
    <row r="101" thickTop="1">
      <c r="A101" s="9"/>
      <c r="B101" s="41">
        <v>16</v>
      </c>
      <c r="C101" s="42" t="s">
        <v>398</v>
      </c>
      <c r="D101" s="42" t="s">
        <v>3</v>
      </c>
      <c r="E101" s="42" t="s">
        <v>399</v>
      </c>
      <c r="F101" s="42" t="s">
        <v>3</v>
      </c>
      <c r="G101" s="43" t="s">
        <v>373</v>
      </c>
      <c r="H101" s="54">
        <v>420</v>
      </c>
      <c r="I101" s="55">
        <f>ROUND(0,2)</f>
        <v>0</v>
      </c>
      <c r="J101" s="56">
        <f>ROUND(I101*H101,2)</f>
        <v>0</v>
      </c>
      <c r="K101" s="57">
        <v>0.20999999999999999</v>
      </c>
      <c r="L101" s="58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48" t="s">
        <v>49</v>
      </c>
      <c r="C102" s="1"/>
      <c r="D102" s="1"/>
      <c r="E102" s="49" t="s">
        <v>3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51</v>
      </c>
      <c r="C103" s="1"/>
      <c r="D103" s="1"/>
      <c r="E103" s="49" t="s">
        <v>400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52</v>
      </c>
      <c r="C104" s="1"/>
      <c r="D104" s="1"/>
      <c r="E104" s="49" t="s">
        <v>392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>
      <c r="A105" s="9"/>
      <c r="B105" s="50" t="s">
        <v>54</v>
      </c>
      <c r="C105" s="51"/>
      <c r="D105" s="51"/>
      <c r="E105" s="52" t="s">
        <v>55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>
      <c r="A106" s="9"/>
      <c r="B106" s="41">
        <v>17</v>
      </c>
      <c r="C106" s="42" t="s">
        <v>401</v>
      </c>
      <c r="D106" s="42" t="s">
        <v>3</v>
      </c>
      <c r="E106" s="42" t="s">
        <v>402</v>
      </c>
      <c r="F106" s="42" t="s">
        <v>3</v>
      </c>
      <c r="G106" s="43" t="s">
        <v>190</v>
      </c>
      <c r="H106" s="54">
        <v>2</v>
      </c>
      <c r="I106" s="55">
        <f>ROUND(0,2)</f>
        <v>0</v>
      </c>
      <c r="J106" s="56">
        <f>ROUND(I106*H106,2)</f>
        <v>0</v>
      </c>
      <c r="K106" s="57">
        <v>0.20999999999999999</v>
      </c>
      <c r="L106" s="58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48" t="s">
        <v>49</v>
      </c>
      <c r="C107" s="1"/>
      <c r="D107" s="1"/>
      <c r="E107" s="49" t="s">
        <v>403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51</v>
      </c>
      <c r="C108" s="1"/>
      <c r="D108" s="1"/>
      <c r="E108" s="49" t="s">
        <v>383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52</v>
      </c>
      <c r="C109" s="1"/>
      <c r="D109" s="1"/>
      <c r="E109" s="49" t="s">
        <v>404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>
      <c r="A110" s="9"/>
      <c r="B110" s="50" t="s">
        <v>54</v>
      </c>
      <c r="C110" s="51"/>
      <c r="D110" s="51"/>
      <c r="E110" s="52" t="s">
        <v>55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>
      <c r="A111" s="9"/>
      <c r="B111" s="41">
        <v>18</v>
      </c>
      <c r="C111" s="42" t="s">
        <v>405</v>
      </c>
      <c r="D111" s="42" t="s">
        <v>3</v>
      </c>
      <c r="E111" s="42" t="s">
        <v>406</v>
      </c>
      <c r="F111" s="42" t="s">
        <v>3</v>
      </c>
      <c r="G111" s="43" t="s">
        <v>190</v>
      </c>
      <c r="H111" s="54">
        <v>2</v>
      </c>
      <c r="I111" s="55">
        <f>ROUND(0,2)</f>
        <v>0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49</v>
      </c>
      <c r="C112" s="1"/>
      <c r="D112" s="1"/>
      <c r="E112" s="49" t="s">
        <v>3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51</v>
      </c>
      <c r="C113" s="1"/>
      <c r="D113" s="1"/>
      <c r="E113" s="49" t="s">
        <v>407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52</v>
      </c>
      <c r="C114" s="1"/>
      <c r="D114" s="1"/>
      <c r="E114" s="49" t="s">
        <v>388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>
      <c r="A116" s="9"/>
      <c r="B116" s="41">
        <v>19</v>
      </c>
      <c r="C116" s="42" t="s">
        <v>408</v>
      </c>
      <c r="D116" s="42" t="s">
        <v>3</v>
      </c>
      <c r="E116" s="42" t="s">
        <v>409</v>
      </c>
      <c r="F116" s="42" t="s">
        <v>3</v>
      </c>
      <c r="G116" s="43" t="s">
        <v>373</v>
      </c>
      <c r="H116" s="54">
        <v>420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48" t="s">
        <v>49</v>
      </c>
      <c r="C117" s="1"/>
      <c r="D117" s="1"/>
      <c r="E117" s="49" t="s">
        <v>3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51</v>
      </c>
      <c r="C118" s="1"/>
      <c r="D118" s="1"/>
      <c r="E118" s="49" t="s">
        <v>410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52</v>
      </c>
      <c r="C119" s="1"/>
      <c r="D119" s="1"/>
      <c r="E119" s="49" t="s">
        <v>392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>
      <c r="A120" s="9"/>
      <c r="B120" s="50" t="s">
        <v>54</v>
      </c>
      <c r="C120" s="51"/>
      <c r="D120" s="51"/>
      <c r="E120" s="52" t="s">
        <v>55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>
      <c r="A121" s="9"/>
      <c r="B121" s="41">
        <v>20</v>
      </c>
      <c r="C121" s="42" t="s">
        <v>411</v>
      </c>
      <c r="D121" s="42" t="s">
        <v>3</v>
      </c>
      <c r="E121" s="42" t="s">
        <v>412</v>
      </c>
      <c r="F121" s="42" t="s">
        <v>3</v>
      </c>
      <c r="G121" s="43" t="s">
        <v>190</v>
      </c>
      <c r="H121" s="54">
        <v>25</v>
      </c>
      <c r="I121" s="55">
        <f>ROUND(0,2)</f>
        <v>0</v>
      </c>
      <c r="J121" s="56">
        <f>ROUND(I121*H121,2)</f>
        <v>0</v>
      </c>
      <c r="K121" s="57">
        <v>0.20999999999999999</v>
      </c>
      <c r="L121" s="58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48" t="s">
        <v>49</v>
      </c>
      <c r="C122" s="1"/>
      <c r="D122" s="1"/>
      <c r="E122" s="49" t="s">
        <v>413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51</v>
      </c>
      <c r="C123" s="1"/>
      <c r="D123" s="1"/>
      <c r="E123" s="49" t="s">
        <v>3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52</v>
      </c>
      <c r="C124" s="1"/>
      <c r="D124" s="1"/>
      <c r="E124" s="49" t="s">
        <v>404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 thickBot="1">
      <c r="A125" s="9"/>
      <c r="B125" s="50" t="s">
        <v>54</v>
      </c>
      <c r="C125" s="51"/>
      <c r="D125" s="51"/>
      <c r="E125" s="52" t="s">
        <v>55</v>
      </c>
      <c r="F125" s="51"/>
      <c r="G125" s="51"/>
      <c r="H125" s="53"/>
      <c r="I125" s="51"/>
      <c r="J125" s="53"/>
      <c r="K125" s="51"/>
      <c r="L125" s="51"/>
      <c r="M125" s="12"/>
      <c r="N125" s="2"/>
      <c r="O125" s="2"/>
      <c r="P125" s="2"/>
      <c r="Q125" s="2"/>
    </row>
    <row r="126" thickTop="1">
      <c r="A126" s="9"/>
      <c r="B126" s="41">
        <v>21</v>
      </c>
      <c r="C126" s="42" t="s">
        <v>414</v>
      </c>
      <c r="D126" s="42" t="s">
        <v>3</v>
      </c>
      <c r="E126" s="42" t="s">
        <v>415</v>
      </c>
      <c r="F126" s="42" t="s">
        <v>3</v>
      </c>
      <c r="G126" s="43" t="s">
        <v>190</v>
      </c>
      <c r="H126" s="54">
        <v>25</v>
      </c>
      <c r="I126" s="55">
        <f>ROUND(0,2)</f>
        <v>0</v>
      </c>
      <c r="J126" s="56">
        <f>ROUND(I126*H126,2)</f>
        <v>0</v>
      </c>
      <c r="K126" s="57">
        <v>0.20999999999999999</v>
      </c>
      <c r="L126" s="58">
        <f>IF(ISNUMBER(K126),ROUND(J126*(K126+1),2),0)</f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48" t="s">
        <v>49</v>
      </c>
      <c r="C127" s="1"/>
      <c r="D127" s="1"/>
      <c r="E127" s="49" t="s">
        <v>3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51</v>
      </c>
      <c r="C128" s="1"/>
      <c r="D128" s="1"/>
      <c r="E128" s="49" t="s">
        <v>3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52</v>
      </c>
      <c r="C129" s="1"/>
      <c r="D129" s="1"/>
      <c r="E129" s="49" t="s">
        <v>388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>
      <c r="A130" s="9"/>
      <c r="B130" s="50" t="s">
        <v>54</v>
      </c>
      <c r="C130" s="51"/>
      <c r="D130" s="51"/>
      <c r="E130" s="52" t="s">
        <v>55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>
      <c r="A131" s="9"/>
      <c r="B131" s="41">
        <v>22</v>
      </c>
      <c r="C131" s="42" t="s">
        <v>416</v>
      </c>
      <c r="D131" s="42" t="s">
        <v>3</v>
      </c>
      <c r="E131" s="42" t="s">
        <v>417</v>
      </c>
      <c r="F131" s="42" t="s">
        <v>3</v>
      </c>
      <c r="G131" s="43" t="s">
        <v>373</v>
      </c>
      <c r="H131" s="54">
        <v>5250</v>
      </c>
      <c r="I131" s="55">
        <f>ROUND(0,2)</f>
        <v>0</v>
      </c>
      <c r="J131" s="56">
        <f>ROUND(I131*H131,2)</f>
        <v>0</v>
      </c>
      <c r="K131" s="57">
        <v>0.20999999999999999</v>
      </c>
      <c r="L131" s="58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49</v>
      </c>
      <c r="C132" s="1"/>
      <c r="D132" s="1"/>
      <c r="E132" s="49" t="s">
        <v>3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51</v>
      </c>
      <c r="C133" s="1"/>
      <c r="D133" s="1"/>
      <c r="E133" s="49" t="s">
        <v>418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52</v>
      </c>
      <c r="C134" s="1"/>
      <c r="D134" s="1"/>
      <c r="E134" s="49" t="s">
        <v>392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>
      <c r="A135" s="9"/>
      <c r="B135" s="50" t="s">
        <v>54</v>
      </c>
      <c r="C135" s="51"/>
      <c r="D135" s="51"/>
      <c r="E135" s="52" t="s">
        <v>55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 thickBot="1" ht="25" customHeight="1">
      <c r="A136" s="9"/>
      <c r="B136" s="1"/>
      <c r="C136" s="59">
        <v>9</v>
      </c>
      <c r="D136" s="1"/>
      <c r="E136" s="59" t="s">
        <v>96</v>
      </c>
      <c r="F136" s="1"/>
      <c r="G136" s="60" t="s">
        <v>83</v>
      </c>
      <c r="H136" s="61">
        <f>J26+J31+J36+J41+J46+J51+J56+J61+J66+J71+J76+J81+J86+J91+J96+J101+J106+J111+J116+J121+J126+J131</f>
        <v>0</v>
      </c>
      <c r="I136" s="60" t="s">
        <v>84</v>
      </c>
      <c r="J136" s="62">
        <f>(L136-H136)</f>
        <v>0</v>
      </c>
      <c r="K136" s="60" t="s">
        <v>85</v>
      </c>
      <c r="L136" s="63">
        <f>L26+L31+L36+L41+L46+L51+L56+L61+L66+L71+L76+L81+L86+L91+L96+L101+L106+L111+L116+L121+L126+L131</f>
        <v>0</v>
      </c>
      <c r="M136" s="12"/>
      <c r="N136" s="2"/>
      <c r="O136" s="2"/>
      <c r="P136" s="2"/>
      <c r="Q136" s="33">
        <f>0+Q26+Q31+Q36+Q41+Q46+Q51+Q56+Q61+Q66+Q71+Q76+Q81+Q86+Q91+Q96+Q101+Q106+Q111+Q116+Q121+Q126+Q131</f>
        <v>0</v>
      </c>
      <c r="R136" s="27">
        <f>0+R26+R31+R36+R41+R46+R51+R56+R61+R66+R71+R76+R81+R86+R91+R96+R101+R106+R111+R116+R121+R126+R131</f>
        <v>0</v>
      </c>
      <c r="S136" s="64">
        <f>Q136*(1+J136)+R136</f>
        <v>0</v>
      </c>
    </row>
    <row r="137" thickTop="1" thickBot="1" ht="25" customHeight="1">
      <c r="A137" s="9"/>
      <c r="B137" s="65"/>
      <c r="C137" s="65"/>
      <c r="D137" s="65"/>
      <c r="E137" s="65"/>
      <c r="F137" s="65"/>
      <c r="G137" s="66" t="s">
        <v>86</v>
      </c>
      <c r="H137" s="67">
        <f>J26+J31+J36+J41+J46+J51+J56+J61+J66+J71+J76+J81+J86+J91+J96+J101+J106+J111+J116+J121+J126+J131</f>
        <v>0</v>
      </c>
      <c r="I137" s="66" t="s">
        <v>87</v>
      </c>
      <c r="J137" s="68">
        <f>0+J136</f>
        <v>0</v>
      </c>
      <c r="K137" s="66" t="s">
        <v>88</v>
      </c>
      <c r="L137" s="69">
        <f>L26+L31+L36+L41+L46+L51+L56+L61+L66+L71+L76+L81+L86+L91+L96+L101+L106+L111+L116+L121+L126+L131</f>
        <v>0</v>
      </c>
      <c r="M137" s="12"/>
      <c r="N137" s="2"/>
      <c r="O137" s="2"/>
      <c r="P137" s="2"/>
      <c r="Q137" s="2"/>
    </row>
    <row r="138">
      <c r="A138" s="13"/>
      <c r="B138" s="4"/>
      <c r="C138" s="4"/>
      <c r="D138" s="4"/>
      <c r="E138" s="4"/>
      <c r="F138" s="4"/>
      <c r="G138" s="4"/>
      <c r="H138" s="70"/>
      <c r="I138" s="4"/>
      <c r="J138" s="70"/>
      <c r="K138" s="4"/>
      <c r="L138" s="4"/>
      <c r="M138" s="14"/>
      <c r="N138" s="2"/>
      <c r="O138" s="2"/>
      <c r="P138" s="2"/>
      <c r="Q138" s="2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"/>
      <c r="O139" s="2"/>
      <c r="P139" s="2"/>
      <c r="Q139" s="2"/>
    </row>
  </sheetData>
  <mergeCells count="103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H38+H61+H99+H122+H140+H153+H161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419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L38+L61+L99+L122+L140+L153+L161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AVERAGE(J37,J60,J98,J121,J139,J152,J160)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36</v>
      </c>
      <c r="F20" s="1"/>
      <c r="G20" s="1"/>
      <c r="H20" s="1"/>
      <c r="I20" s="1"/>
      <c r="J20" s="1"/>
      <c r="K20" s="38">
        <f>H38</f>
        <v>0</v>
      </c>
      <c r="L20" s="38">
        <f>L38</f>
        <v>0</v>
      </c>
      <c r="M20" s="12"/>
      <c r="N20" s="2"/>
      <c r="O20" s="2"/>
      <c r="P20" s="2"/>
      <c r="Q20" s="2"/>
      <c r="S20" s="27">
        <f>S37</f>
        <v>0</v>
      </c>
    </row>
    <row r="21">
      <c r="A21" s="9"/>
      <c r="B21" s="36">
        <v>1</v>
      </c>
      <c r="C21" s="1"/>
      <c r="D21" s="1"/>
      <c r="E21" s="37" t="s">
        <v>90</v>
      </c>
      <c r="F21" s="1"/>
      <c r="G21" s="1"/>
      <c r="H21" s="1"/>
      <c r="I21" s="1"/>
      <c r="J21" s="1"/>
      <c r="K21" s="38">
        <f>H61</f>
        <v>0</v>
      </c>
      <c r="L21" s="38">
        <f>L61</f>
        <v>0</v>
      </c>
      <c r="M21" s="12"/>
      <c r="N21" s="2"/>
      <c r="O21" s="2"/>
      <c r="P21" s="2"/>
      <c r="Q21" s="2"/>
      <c r="S21" s="27">
        <f>S60</f>
        <v>0</v>
      </c>
    </row>
    <row r="22">
      <c r="A22" s="9"/>
      <c r="B22" s="36">
        <v>2</v>
      </c>
      <c r="C22" s="1"/>
      <c r="D22" s="1"/>
      <c r="E22" s="37" t="s">
        <v>91</v>
      </c>
      <c r="F22" s="1"/>
      <c r="G22" s="1"/>
      <c r="H22" s="1"/>
      <c r="I22" s="1"/>
      <c r="J22" s="1"/>
      <c r="K22" s="38">
        <f>H99</f>
        <v>0</v>
      </c>
      <c r="L22" s="38">
        <f>L99</f>
        <v>0</v>
      </c>
      <c r="M22" s="12"/>
      <c r="N22" s="2"/>
      <c r="O22" s="2"/>
      <c r="P22" s="2"/>
      <c r="Q22" s="2"/>
      <c r="S22" s="27">
        <f>S98</f>
        <v>0</v>
      </c>
    </row>
    <row r="23">
      <c r="A23" s="9"/>
      <c r="B23" s="36">
        <v>3</v>
      </c>
      <c r="C23" s="1"/>
      <c r="D23" s="1"/>
      <c r="E23" s="37" t="s">
        <v>92</v>
      </c>
      <c r="F23" s="1"/>
      <c r="G23" s="1"/>
      <c r="H23" s="1"/>
      <c r="I23" s="1"/>
      <c r="J23" s="1"/>
      <c r="K23" s="38">
        <f>H122</f>
        <v>0</v>
      </c>
      <c r="L23" s="38">
        <f>L122</f>
        <v>0</v>
      </c>
      <c r="M23" s="12"/>
      <c r="N23" s="2"/>
      <c r="O23" s="2"/>
      <c r="P23" s="2"/>
      <c r="Q23" s="2"/>
      <c r="S23" s="27">
        <f>S121</f>
        <v>0</v>
      </c>
    </row>
    <row r="24">
      <c r="A24" s="9"/>
      <c r="B24" s="36">
        <v>4</v>
      </c>
      <c r="C24" s="1"/>
      <c r="D24" s="1"/>
      <c r="E24" s="37" t="s">
        <v>420</v>
      </c>
      <c r="F24" s="1"/>
      <c r="G24" s="1"/>
      <c r="H24" s="1"/>
      <c r="I24" s="1"/>
      <c r="J24" s="1"/>
      <c r="K24" s="38">
        <f>H140</f>
        <v>0</v>
      </c>
      <c r="L24" s="38">
        <f>L140</f>
        <v>0</v>
      </c>
      <c r="M24" s="12"/>
      <c r="N24" s="2"/>
      <c r="O24" s="2"/>
      <c r="P24" s="2"/>
      <c r="Q24" s="2"/>
      <c r="S24" s="27">
        <f>S139</f>
        <v>0</v>
      </c>
    </row>
    <row r="25">
      <c r="A25" s="9"/>
      <c r="B25" s="36">
        <v>8</v>
      </c>
      <c r="C25" s="1"/>
      <c r="D25" s="1"/>
      <c r="E25" s="37" t="s">
        <v>95</v>
      </c>
      <c r="F25" s="1"/>
      <c r="G25" s="1"/>
      <c r="H25" s="1"/>
      <c r="I25" s="1"/>
      <c r="J25" s="1"/>
      <c r="K25" s="38">
        <f>H153</f>
        <v>0</v>
      </c>
      <c r="L25" s="38">
        <f>L153</f>
        <v>0</v>
      </c>
      <c r="M25" s="71"/>
      <c r="N25" s="2"/>
      <c r="O25" s="2"/>
      <c r="P25" s="2"/>
      <c r="Q25" s="2"/>
      <c r="S25" s="27">
        <f>S152</f>
        <v>0</v>
      </c>
    </row>
    <row r="26">
      <c r="A26" s="9"/>
      <c r="B26" s="36">
        <v>9</v>
      </c>
      <c r="C26" s="1"/>
      <c r="D26" s="1"/>
      <c r="E26" s="37" t="s">
        <v>96</v>
      </c>
      <c r="F26" s="1"/>
      <c r="G26" s="1"/>
      <c r="H26" s="1"/>
      <c r="I26" s="1"/>
      <c r="J26" s="1"/>
      <c r="K26" s="38">
        <f>H161</f>
        <v>0</v>
      </c>
      <c r="L26" s="38">
        <f>L161</f>
        <v>0</v>
      </c>
      <c r="M26" s="71"/>
      <c r="N26" s="2"/>
      <c r="O26" s="2"/>
      <c r="P26" s="2"/>
      <c r="Q26" s="2"/>
      <c r="S26" s="27">
        <f>S160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2"/>
      <c r="N27" s="2"/>
      <c r="O27" s="2"/>
      <c r="P27" s="2"/>
      <c r="Q27" s="2"/>
    </row>
    <row r="28" ht="14" customHeight="1">
      <c r="A28" s="4"/>
      <c r="B28" s="28" t="s">
        <v>37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3"/>
      <c r="N29" s="2"/>
      <c r="O29" s="2"/>
      <c r="P29" s="2"/>
      <c r="Q29" s="2"/>
    </row>
    <row r="30" ht="18" customHeight="1">
      <c r="A30" s="9"/>
      <c r="B30" s="34" t="s">
        <v>38</v>
      </c>
      <c r="C30" s="34" t="s">
        <v>34</v>
      </c>
      <c r="D30" s="34" t="s">
        <v>39</v>
      </c>
      <c r="E30" s="34" t="s">
        <v>35</v>
      </c>
      <c r="F30" s="34" t="s">
        <v>40</v>
      </c>
      <c r="G30" s="35" t="s">
        <v>41</v>
      </c>
      <c r="H30" s="22" t="s">
        <v>42</v>
      </c>
      <c r="I30" s="22" t="s">
        <v>43</v>
      </c>
      <c r="J30" s="22" t="s">
        <v>16</v>
      </c>
      <c r="K30" s="35" t="s">
        <v>44</v>
      </c>
      <c r="L30" s="22" t="s">
        <v>17</v>
      </c>
      <c r="M30" s="71"/>
      <c r="N30" s="2"/>
      <c r="O30" s="2"/>
      <c r="P30" s="2"/>
      <c r="Q30" s="2"/>
    </row>
    <row r="31" ht="40" customHeight="1">
      <c r="A31" s="9"/>
      <c r="B31" s="39" t="s">
        <v>45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1">
        <v>1</v>
      </c>
      <c r="C32" s="42" t="s">
        <v>97</v>
      </c>
      <c r="D32" s="42">
        <v>1</v>
      </c>
      <c r="E32" s="42" t="s">
        <v>98</v>
      </c>
      <c r="F32" s="42" t="s">
        <v>3</v>
      </c>
      <c r="G32" s="43" t="s">
        <v>99</v>
      </c>
      <c r="H32" s="44">
        <v>806.89200000000005</v>
      </c>
      <c r="I32" s="25">
        <f>ROUND(0,2)</f>
        <v>0</v>
      </c>
      <c r="J32" s="45">
        <f>ROUND(I32*H32,2)</f>
        <v>0</v>
      </c>
      <c r="K32" s="46">
        <v>0.20999999999999999</v>
      </c>
      <c r="L32" s="47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49</v>
      </c>
      <c r="C33" s="1"/>
      <c r="D33" s="1"/>
      <c r="E33" s="49" t="s">
        <v>421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51</v>
      </c>
      <c r="C34" s="1"/>
      <c r="D34" s="1"/>
      <c r="E34" s="49" t="s">
        <v>422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52</v>
      </c>
      <c r="C35" s="1"/>
      <c r="D35" s="1"/>
      <c r="E35" s="49" t="s">
        <v>102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54</v>
      </c>
      <c r="C36" s="51"/>
      <c r="D36" s="51"/>
      <c r="E36" s="52" t="s">
        <v>55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 thickBot="1" ht="25" customHeight="1">
      <c r="A37" s="9"/>
      <c r="B37" s="1"/>
      <c r="C37" s="59">
        <v>0</v>
      </c>
      <c r="D37" s="1"/>
      <c r="E37" s="59" t="s">
        <v>36</v>
      </c>
      <c r="F37" s="1"/>
      <c r="G37" s="60" t="s">
        <v>83</v>
      </c>
      <c r="H37" s="61">
        <f>0+J32</f>
        <v>0</v>
      </c>
      <c r="I37" s="60" t="s">
        <v>84</v>
      </c>
      <c r="J37" s="62">
        <f>(L37-H37)</f>
        <v>0</v>
      </c>
      <c r="K37" s="60" t="s">
        <v>85</v>
      </c>
      <c r="L37" s="63">
        <f>0+L32</f>
        <v>0</v>
      </c>
      <c r="M37" s="12"/>
      <c r="N37" s="2"/>
      <c r="O37" s="2"/>
      <c r="P37" s="2"/>
      <c r="Q37" s="33">
        <f>0+Q32</f>
        <v>0</v>
      </c>
      <c r="R37" s="27">
        <f>0+R32</f>
        <v>0</v>
      </c>
      <c r="S37" s="64">
        <f>Q37*(1+J37)+R37</f>
        <v>0</v>
      </c>
    </row>
    <row r="38" thickTop="1" thickBot="1" ht="25" customHeight="1">
      <c r="A38" s="9"/>
      <c r="B38" s="65"/>
      <c r="C38" s="65"/>
      <c r="D38" s="65"/>
      <c r="E38" s="65"/>
      <c r="F38" s="65"/>
      <c r="G38" s="66" t="s">
        <v>86</v>
      </c>
      <c r="H38" s="67">
        <f>0+J32</f>
        <v>0</v>
      </c>
      <c r="I38" s="66" t="s">
        <v>87</v>
      </c>
      <c r="J38" s="68">
        <f>0+J37</f>
        <v>0</v>
      </c>
      <c r="K38" s="66" t="s">
        <v>88</v>
      </c>
      <c r="L38" s="69">
        <f>0+L32</f>
        <v>0</v>
      </c>
      <c r="M38" s="12"/>
      <c r="N38" s="2"/>
      <c r="O38" s="2"/>
      <c r="P38" s="2"/>
      <c r="Q38" s="2"/>
    </row>
    <row r="39" ht="40" customHeight="1">
      <c r="A39" s="9"/>
      <c r="B39" s="74" t="s">
        <v>107</v>
      </c>
      <c r="C39" s="1"/>
      <c r="D39" s="1"/>
      <c r="E39" s="1"/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1">
        <v>2</v>
      </c>
      <c r="C40" s="42" t="s">
        <v>423</v>
      </c>
      <c r="D40" s="42" t="s">
        <v>3</v>
      </c>
      <c r="E40" s="42" t="s">
        <v>424</v>
      </c>
      <c r="F40" s="42" t="s">
        <v>3</v>
      </c>
      <c r="G40" s="43" t="s">
        <v>110</v>
      </c>
      <c r="H40" s="44">
        <v>49.200000000000003</v>
      </c>
      <c r="I40" s="25">
        <f>ROUND(0,2)</f>
        <v>0</v>
      </c>
      <c r="J40" s="45">
        <f>ROUND(I40*H40,2)</f>
        <v>0</v>
      </c>
      <c r="K40" s="46">
        <v>0.20999999999999999</v>
      </c>
      <c r="L40" s="47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49</v>
      </c>
      <c r="C41" s="1"/>
      <c r="D41" s="1"/>
      <c r="E41" s="49" t="s">
        <v>425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51</v>
      </c>
      <c r="C42" s="1"/>
      <c r="D42" s="1"/>
      <c r="E42" s="49" t="s">
        <v>426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52</v>
      </c>
      <c r="C43" s="1"/>
      <c r="D43" s="1"/>
      <c r="E43" s="49" t="s">
        <v>427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54</v>
      </c>
      <c r="C44" s="51"/>
      <c r="D44" s="51"/>
      <c r="E44" s="52" t="s">
        <v>55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3</v>
      </c>
      <c r="C45" s="42" t="s">
        <v>428</v>
      </c>
      <c r="D45" s="42" t="s">
        <v>3</v>
      </c>
      <c r="E45" s="42" t="s">
        <v>429</v>
      </c>
      <c r="F45" s="42" t="s">
        <v>3</v>
      </c>
      <c r="G45" s="43" t="s">
        <v>110</v>
      </c>
      <c r="H45" s="54">
        <v>397.04000000000002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49</v>
      </c>
      <c r="C46" s="1"/>
      <c r="D46" s="1"/>
      <c r="E46" s="49" t="s">
        <v>430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51</v>
      </c>
      <c r="C47" s="1"/>
      <c r="D47" s="1"/>
      <c r="E47" s="49" t="s">
        <v>431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52</v>
      </c>
      <c r="C48" s="1"/>
      <c r="D48" s="1"/>
      <c r="E48" s="49" t="s">
        <v>432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54</v>
      </c>
      <c r="C49" s="51"/>
      <c r="D49" s="51"/>
      <c r="E49" s="52" t="s">
        <v>55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4</v>
      </c>
      <c r="C50" s="42" t="s">
        <v>138</v>
      </c>
      <c r="D50" s="42" t="s">
        <v>3</v>
      </c>
      <c r="E50" s="42" t="s">
        <v>139</v>
      </c>
      <c r="F50" s="42" t="s">
        <v>3</v>
      </c>
      <c r="G50" s="43" t="s">
        <v>110</v>
      </c>
      <c r="H50" s="54">
        <v>28.800000000000001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49</v>
      </c>
      <c r="C51" s="1"/>
      <c r="D51" s="1"/>
      <c r="E51" s="49" t="s">
        <v>433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51</v>
      </c>
      <c r="C52" s="1"/>
      <c r="D52" s="1"/>
      <c r="E52" s="49" t="s">
        <v>434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52</v>
      </c>
      <c r="C53" s="1"/>
      <c r="D53" s="1"/>
      <c r="E53" s="49" t="s">
        <v>435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54</v>
      </c>
      <c r="C54" s="51"/>
      <c r="D54" s="51"/>
      <c r="E54" s="52" t="s">
        <v>55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5</v>
      </c>
      <c r="C55" s="42" t="s">
        <v>436</v>
      </c>
      <c r="D55" s="42" t="s">
        <v>3</v>
      </c>
      <c r="E55" s="42" t="s">
        <v>437</v>
      </c>
      <c r="F55" s="42" t="s">
        <v>3</v>
      </c>
      <c r="G55" s="43" t="s">
        <v>110</v>
      </c>
      <c r="H55" s="54">
        <v>49.200000000000003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49</v>
      </c>
      <c r="C56" s="1"/>
      <c r="D56" s="1"/>
      <c r="E56" s="49" t="s">
        <v>3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51</v>
      </c>
      <c r="C57" s="1"/>
      <c r="D57" s="1"/>
      <c r="E57" s="49" t="s">
        <v>438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52</v>
      </c>
      <c r="C58" s="1"/>
      <c r="D58" s="1"/>
      <c r="E58" s="49" t="s">
        <v>439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54</v>
      </c>
      <c r="C59" s="51"/>
      <c r="D59" s="51"/>
      <c r="E59" s="52" t="s">
        <v>55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 thickBot="1" ht="25" customHeight="1">
      <c r="A60" s="9"/>
      <c r="B60" s="1"/>
      <c r="C60" s="59">
        <v>1</v>
      </c>
      <c r="D60" s="1"/>
      <c r="E60" s="59" t="s">
        <v>90</v>
      </c>
      <c r="F60" s="1"/>
      <c r="G60" s="60" t="s">
        <v>83</v>
      </c>
      <c r="H60" s="61">
        <f>J40+J45+J50+J55</f>
        <v>0</v>
      </c>
      <c r="I60" s="60" t="s">
        <v>84</v>
      </c>
      <c r="J60" s="62">
        <f>(L60-H60)</f>
        <v>0</v>
      </c>
      <c r="K60" s="60" t="s">
        <v>85</v>
      </c>
      <c r="L60" s="63">
        <f>L40+L45+L50+L55</f>
        <v>0</v>
      </c>
      <c r="M60" s="12"/>
      <c r="N60" s="2"/>
      <c r="O60" s="2"/>
      <c r="P60" s="2"/>
      <c r="Q60" s="33">
        <f>0+Q40+Q45+Q50+Q55</f>
        <v>0</v>
      </c>
      <c r="R60" s="27">
        <f>0+R40+R45+R50+R55</f>
        <v>0</v>
      </c>
      <c r="S60" s="64">
        <f>Q60*(1+J60)+R60</f>
        <v>0</v>
      </c>
    </row>
    <row r="61" thickTop="1" thickBot="1" ht="25" customHeight="1">
      <c r="A61" s="9"/>
      <c r="B61" s="65"/>
      <c r="C61" s="65"/>
      <c r="D61" s="65"/>
      <c r="E61" s="65"/>
      <c r="F61" s="65"/>
      <c r="G61" s="66" t="s">
        <v>86</v>
      </c>
      <c r="H61" s="67">
        <f>J40+J45+J50+J55</f>
        <v>0</v>
      </c>
      <c r="I61" s="66" t="s">
        <v>87</v>
      </c>
      <c r="J61" s="68">
        <f>0+J60</f>
        <v>0</v>
      </c>
      <c r="K61" s="66" t="s">
        <v>88</v>
      </c>
      <c r="L61" s="69">
        <f>L40+L45+L50+L55</f>
        <v>0</v>
      </c>
      <c r="M61" s="12"/>
      <c r="N61" s="2"/>
      <c r="O61" s="2"/>
      <c r="P61" s="2"/>
      <c r="Q61" s="2"/>
    </row>
    <row r="62" ht="40" customHeight="1">
      <c r="A62" s="9"/>
      <c r="B62" s="74" t="s">
        <v>177</v>
      </c>
      <c r="C62" s="1"/>
      <c r="D62" s="1"/>
      <c r="E62" s="1"/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1">
        <v>6</v>
      </c>
      <c r="C63" s="42" t="s">
        <v>440</v>
      </c>
      <c r="D63" s="42" t="s">
        <v>3</v>
      </c>
      <c r="E63" s="42" t="s">
        <v>441</v>
      </c>
      <c r="F63" s="42" t="s">
        <v>3</v>
      </c>
      <c r="G63" s="43" t="s">
        <v>110</v>
      </c>
      <c r="H63" s="44">
        <v>7.2000000000000002</v>
      </c>
      <c r="I63" s="25">
        <f>ROUND(0,2)</f>
        <v>0</v>
      </c>
      <c r="J63" s="45">
        <f>ROUND(I63*H63,2)</f>
        <v>0</v>
      </c>
      <c r="K63" s="46">
        <v>0.20999999999999999</v>
      </c>
      <c r="L63" s="47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49</v>
      </c>
      <c r="C64" s="1"/>
      <c r="D64" s="1"/>
      <c r="E64" s="49" t="s">
        <v>442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51</v>
      </c>
      <c r="C65" s="1"/>
      <c r="D65" s="1"/>
      <c r="E65" s="49" t="s">
        <v>443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52</v>
      </c>
      <c r="C66" s="1"/>
      <c r="D66" s="1"/>
      <c r="E66" s="49" t="s">
        <v>182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54</v>
      </c>
      <c r="C67" s="51"/>
      <c r="D67" s="51"/>
      <c r="E67" s="52" t="s">
        <v>55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>
      <c r="A68" s="9"/>
      <c r="B68" s="41">
        <v>7</v>
      </c>
      <c r="C68" s="42" t="s">
        <v>444</v>
      </c>
      <c r="D68" s="42" t="s">
        <v>3</v>
      </c>
      <c r="E68" s="42" t="s">
        <v>445</v>
      </c>
      <c r="F68" s="42" t="s">
        <v>3</v>
      </c>
      <c r="G68" s="43" t="s">
        <v>116</v>
      </c>
      <c r="H68" s="54">
        <v>184.80000000000001</v>
      </c>
      <c r="I68" s="55">
        <f>ROUND(0,2)</f>
        <v>0</v>
      </c>
      <c r="J68" s="56">
        <f>ROUND(I68*H68,2)</f>
        <v>0</v>
      </c>
      <c r="K68" s="57">
        <v>0.20999999999999999</v>
      </c>
      <c r="L68" s="58">
        <f>IF(ISNUMBER(K68),ROUND(J68*(K68+1),2),0)</f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>
      <c r="A69" s="9"/>
      <c r="B69" s="48" t="s">
        <v>49</v>
      </c>
      <c r="C69" s="1"/>
      <c r="D69" s="1"/>
      <c r="E69" s="49" t="s">
        <v>446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51</v>
      </c>
      <c r="C70" s="1"/>
      <c r="D70" s="1"/>
      <c r="E70" s="49" t="s">
        <v>447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52</v>
      </c>
      <c r="C71" s="1"/>
      <c r="D71" s="1"/>
      <c r="E71" s="49" t="s">
        <v>448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 thickBot="1">
      <c r="A72" s="9"/>
      <c r="B72" s="50" t="s">
        <v>54</v>
      </c>
      <c r="C72" s="51"/>
      <c r="D72" s="51"/>
      <c r="E72" s="52" t="s">
        <v>55</v>
      </c>
      <c r="F72" s="51"/>
      <c r="G72" s="51"/>
      <c r="H72" s="53"/>
      <c r="I72" s="51"/>
      <c r="J72" s="53"/>
      <c r="K72" s="51"/>
      <c r="L72" s="51"/>
      <c r="M72" s="12"/>
      <c r="N72" s="2"/>
      <c r="O72" s="2"/>
      <c r="P72" s="2"/>
      <c r="Q72" s="2"/>
    </row>
    <row r="73" thickTop="1">
      <c r="A73" s="9"/>
      <c r="B73" s="41">
        <v>8</v>
      </c>
      <c r="C73" s="42" t="s">
        <v>449</v>
      </c>
      <c r="D73" s="42">
        <v>1</v>
      </c>
      <c r="E73" s="42" t="s">
        <v>450</v>
      </c>
      <c r="F73" s="42" t="s">
        <v>3</v>
      </c>
      <c r="G73" s="43" t="s">
        <v>99</v>
      </c>
      <c r="H73" s="54">
        <v>17.222000000000001</v>
      </c>
      <c r="I73" s="55">
        <f>ROUND(0,2)</f>
        <v>0</v>
      </c>
      <c r="J73" s="56">
        <f>ROUND(I73*H73,2)</f>
        <v>0</v>
      </c>
      <c r="K73" s="57">
        <v>0.20999999999999999</v>
      </c>
      <c r="L73" s="58">
        <f>IF(ISNUMBER(K73),ROUND(J73*(K73+1),2),0)</f>
        <v>0</v>
      </c>
      <c r="M73" s="12"/>
      <c r="N73" s="2"/>
      <c r="O73" s="2"/>
      <c r="P73" s="2"/>
      <c r="Q73" s="33">
        <f>IF(ISNUMBER(K73),IF(H73&gt;0,IF(I73&gt;0,J73,0),0),0)</f>
        <v>0</v>
      </c>
      <c r="R73" s="27">
        <f>IF(ISNUMBER(K73)=FALSE,J73,0)</f>
        <v>0</v>
      </c>
    </row>
    <row r="74">
      <c r="A74" s="9"/>
      <c r="B74" s="48" t="s">
        <v>49</v>
      </c>
      <c r="C74" s="1"/>
      <c r="D74" s="1"/>
      <c r="E74" s="49" t="s">
        <v>451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51</v>
      </c>
      <c r="C75" s="1"/>
      <c r="D75" s="1"/>
      <c r="E75" s="49" t="s">
        <v>452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52</v>
      </c>
      <c r="C76" s="1"/>
      <c r="D76" s="1"/>
      <c r="E76" s="49" t="s">
        <v>453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 thickBot="1">
      <c r="A77" s="9"/>
      <c r="B77" s="50" t="s">
        <v>54</v>
      </c>
      <c r="C77" s="51"/>
      <c r="D77" s="51"/>
      <c r="E77" s="52" t="s">
        <v>55</v>
      </c>
      <c r="F77" s="51"/>
      <c r="G77" s="51"/>
      <c r="H77" s="53"/>
      <c r="I77" s="51"/>
      <c r="J77" s="53"/>
      <c r="K77" s="51"/>
      <c r="L77" s="51"/>
      <c r="M77" s="12"/>
      <c r="N77" s="2"/>
      <c r="O77" s="2"/>
      <c r="P77" s="2"/>
      <c r="Q77" s="2"/>
    </row>
    <row r="78" thickTop="1">
      <c r="A78" s="9"/>
      <c r="B78" s="41">
        <v>9</v>
      </c>
      <c r="C78" s="42" t="s">
        <v>454</v>
      </c>
      <c r="D78" s="42" t="s">
        <v>3</v>
      </c>
      <c r="E78" s="42" t="s">
        <v>455</v>
      </c>
      <c r="F78" s="42" t="s">
        <v>3</v>
      </c>
      <c r="G78" s="43" t="s">
        <v>257</v>
      </c>
      <c r="H78" s="54">
        <v>702</v>
      </c>
      <c r="I78" s="55">
        <f>ROUND(0,2)</f>
        <v>0</v>
      </c>
      <c r="J78" s="56">
        <f>ROUND(I78*H78,2)</f>
        <v>0</v>
      </c>
      <c r="K78" s="57">
        <v>0.20999999999999999</v>
      </c>
      <c r="L78" s="58">
        <f>IF(ISNUMBER(K78),ROUND(J78*(K78+1),2),0)</f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>
      <c r="A79" s="9"/>
      <c r="B79" s="48" t="s">
        <v>49</v>
      </c>
      <c r="C79" s="1"/>
      <c r="D79" s="1"/>
      <c r="E79" s="49" t="s">
        <v>456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51</v>
      </c>
      <c r="C80" s="1"/>
      <c r="D80" s="1"/>
      <c r="E80" s="49" t="s">
        <v>457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52</v>
      </c>
      <c r="C81" s="1"/>
      <c r="D81" s="1"/>
      <c r="E81" s="49" t="s">
        <v>458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54</v>
      </c>
      <c r="C82" s="51"/>
      <c r="D82" s="51"/>
      <c r="E82" s="52" t="s">
        <v>55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>
      <c r="A83" s="9"/>
      <c r="B83" s="41">
        <v>10</v>
      </c>
      <c r="C83" s="42" t="s">
        <v>459</v>
      </c>
      <c r="D83" s="42" t="s">
        <v>3</v>
      </c>
      <c r="E83" s="42" t="s">
        <v>460</v>
      </c>
      <c r="F83" s="42" t="s">
        <v>3</v>
      </c>
      <c r="G83" s="43" t="s">
        <v>257</v>
      </c>
      <c r="H83" s="54">
        <v>776.25</v>
      </c>
      <c r="I83" s="55">
        <f>ROUND(0,2)</f>
        <v>0</v>
      </c>
      <c r="J83" s="56">
        <f>ROUND(I83*H83,2)</f>
        <v>0</v>
      </c>
      <c r="K83" s="57">
        <v>0.20999999999999999</v>
      </c>
      <c r="L83" s="58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49</v>
      </c>
      <c r="C84" s="1"/>
      <c r="D84" s="1"/>
      <c r="E84" s="49" t="s">
        <v>461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51</v>
      </c>
      <c r="C85" s="1"/>
      <c r="D85" s="1"/>
      <c r="E85" s="49" t="s">
        <v>462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52</v>
      </c>
      <c r="C86" s="1"/>
      <c r="D86" s="1"/>
      <c r="E86" s="49" t="s">
        <v>463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54</v>
      </c>
      <c r="C87" s="51"/>
      <c r="D87" s="51"/>
      <c r="E87" s="52" t="s">
        <v>55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11</v>
      </c>
      <c r="C88" s="42" t="s">
        <v>464</v>
      </c>
      <c r="D88" s="42" t="s">
        <v>3</v>
      </c>
      <c r="E88" s="42" t="s">
        <v>465</v>
      </c>
      <c r="F88" s="42" t="s">
        <v>3</v>
      </c>
      <c r="G88" s="43" t="s">
        <v>257</v>
      </c>
      <c r="H88" s="54">
        <v>636</v>
      </c>
      <c r="I88" s="55">
        <f>ROUND(0,2)</f>
        <v>0</v>
      </c>
      <c r="J88" s="56">
        <f>ROUND(I88*H88,2)</f>
        <v>0</v>
      </c>
      <c r="K88" s="57">
        <v>0.20999999999999999</v>
      </c>
      <c r="L88" s="58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49</v>
      </c>
      <c r="C89" s="1"/>
      <c r="D89" s="1"/>
      <c r="E89" s="49" t="s">
        <v>466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51</v>
      </c>
      <c r="C90" s="1"/>
      <c r="D90" s="1"/>
      <c r="E90" s="49" t="s">
        <v>467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52</v>
      </c>
      <c r="C91" s="1"/>
      <c r="D91" s="1"/>
      <c r="E91" s="49" t="s">
        <v>463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54</v>
      </c>
      <c r="C92" s="51"/>
      <c r="D92" s="51"/>
      <c r="E92" s="52" t="s">
        <v>55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12</v>
      </c>
      <c r="C93" s="42" t="s">
        <v>468</v>
      </c>
      <c r="D93" s="42" t="s">
        <v>3</v>
      </c>
      <c r="E93" s="42" t="s">
        <v>469</v>
      </c>
      <c r="F93" s="42" t="s">
        <v>3</v>
      </c>
      <c r="G93" s="43" t="s">
        <v>110</v>
      </c>
      <c r="H93" s="54">
        <v>31.204000000000001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49</v>
      </c>
      <c r="C94" s="1"/>
      <c r="D94" s="1"/>
      <c r="E94" s="49" t="s">
        <v>470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51</v>
      </c>
      <c r="C95" s="1"/>
      <c r="D95" s="1"/>
      <c r="E95" s="49" t="s">
        <v>471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52</v>
      </c>
      <c r="C96" s="1"/>
      <c r="D96" s="1"/>
      <c r="E96" s="49" t="s">
        <v>472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54</v>
      </c>
      <c r="C97" s="51"/>
      <c r="D97" s="51"/>
      <c r="E97" s="52" t="s">
        <v>55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 thickBot="1" ht="25" customHeight="1">
      <c r="A98" s="9"/>
      <c r="B98" s="1"/>
      <c r="C98" s="59">
        <v>2</v>
      </c>
      <c r="D98" s="1"/>
      <c r="E98" s="59" t="s">
        <v>91</v>
      </c>
      <c r="F98" s="1"/>
      <c r="G98" s="60" t="s">
        <v>83</v>
      </c>
      <c r="H98" s="61">
        <f>J63+J68+J73+J78+J83+J88+J93</f>
        <v>0</v>
      </c>
      <c r="I98" s="60" t="s">
        <v>84</v>
      </c>
      <c r="J98" s="62">
        <f>(L98-H98)</f>
        <v>0</v>
      </c>
      <c r="K98" s="60" t="s">
        <v>85</v>
      </c>
      <c r="L98" s="63">
        <f>L63+L68+L73+L78+L83+L88+L93</f>
        <v>0</v>
      </c>
      <c r="M98" s="12"/>
      <c r="N98" s="2"/>
      <c r="O98" s="2"/>
      <c r="P98" s="2"/>
      <c r="Q98" s="33">
        <f>0+Q63+Q68+Q73+Q78+Q83+Q88+Q93</f>
        <v>0</v>
      </c>
      <c r="R98" s="27">
        <f>0+R63+R68+R73+R78+R83+R88+R93</f>
        <v>0</v>
      </c>
      <c r="S98" s="64">
        <f>Q98*(1+J98)+R98</f>
        <v>0</v>
      </c>
    </row>
    <row r="99" thickTop="1" thickBot="1" ht="25" customHeight="1">
      <c r="A99" s="9"/>
      <c r="B99" s="65"/>
      <c r="C99" s="65"/>
      <c r="D99" s="65"/>
      <c r="E99" s="65"/>
      <c r="F99" s="65"/>
      <c r="G99" s="66" t="s">
        <v>86</v>
      </c>
      <c r="H99" s="67">
        <f>J63+J68+J73+J78+J83+J88+J93</f>
        <v>0</v>
      </c>
      <c r="I99" s="66" t="s">
        <v>87</v>
      </c>
      <c r="J99" s="68">
        <f>0+J98</f>
        <v>0</v>
      </c>
      <c r="K99" s="66" t="s">
        <v>88</v>
      </c>
      <c r="L99" s="69">
        <f>L63+L68+L73+L78+L83+L88+L93</f>
        <v>0</v>
      </c>
      <c r="M99" s="12"/>
      <c r="N99" s="2"/>
      <c r="O99" s="2"/>
      <c r="P99" s="2"/>
      <c r="Q99" s="2"/>
    </row>
    <row r="100" ht="40" customHeight="1">
      <c r="A100" s="9"/>
      <c r="B100" s="74" t="s">
        <v>199</v>
      </c>
      <c r="C100" s="1"/>
      <c r="D100" s="1"/>
      <c r="E100" s="1"/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1">
        <v>13</v>
      </c>
      <c r="C101" s="42" t="s">
        <v>200</v>
      </c>
      <c r="D101" s="42" t="s">
        <v>3</v>
      </c>
      <c r="E101" s="42" t="s">
        <v>201</v>
      </c>
      <c r="F101" s="42" t="s">
        <v>3</v>
      </c>
      <c r="G101" s="43" t="s">
        <v>110</v>
      </c>
      <c r="H101" s="44">
        <v>36</v>
      </c>
      <c r="I101" s="25">
        <f>ROUND(0,2)</f>
        <v>0</v>
      </c>
      <c r="J101" s="45">
        <f>ROUND(I101*H101,2)</f>
        <v>0</v>
      </c>
      <c r="K101" s="46">
        <v>0.20999999999999999</v>
      </c>
      <c r="L101" s="47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48" t="s">
        <v>49</v>
      </c>
      <c r="C102" s="1"/>
      <c r="D102" s="1"/>
      <c r="E102" s="49" t="s">
        <v>473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51</v>
      </c>
      <c r="C103" s="1"/>
      <c r="D103" s="1"/>
      <c r="E103" s="49" t="s">
        <v>474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52</v>
      </c>
      <c r="C104" s="1"/>
      <c r="D104" s="1"/>
      <c r="E104" s="49" t="s">
        <v>204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>
      <c r="A105" s="9"/>
      <c r="B105" s="50" t="s">
        <v>54</v>
      </c>
      <c r="C105" s="51"/>
      <c r="D105" s="51"/>
      <c r="E105" s="52" t="s">
        <v>55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>
      <c r="A106" s="9"/>
      <c r="B106" s="41">
        <v>14</v>
      </c>
      <c r="C106" s="42" t="s">
        <v>475</v>
      </c>
      <c r="D106" s="42" t="s">
        <v>3</v>
      </c>
      <c r="E106" s="42" t="s">
        <v>476</v>
      </c>
      <c r="F106" s="42" t="s">
        <v>3</v>
      </c>
      <c r="G106" s="43" t="s">
        <v>99</v>
      </c>
      <c r="H106" s="54">
        <v>5.6669999999999998</v>
      </c>
      <c r="I106" s="55">
        <f>ROUND(0,2)</f>
        <v>0</v>
      </c>
      <c r="J106" s="56">
        <f>ROUND(I106*H106,2)</f>
        <v>0</v>
      </c>
      <c r="K106" s="57">
        <v>0.20999999999999999</v>
      </c>
      <c r="L106" s="58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48" t="s">
        <v>49</v>
      </c>
      <c r="C107" s="1"/>
      <c r="D107" s="1"/>
      <c r="E107" s="49" t="s">
        <v>3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51</v>
      </c>
      <c r="C108" s="1"/>
      <c r="D108" s="1"/>
      <c r="E108" s="49" t="s">
        <v>477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52</v>
      </c>
      <c r="C109" s="1"/>
      <c r="D109" s="1"/>
      <c r="E109" s="49" t="s">
        <v>209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>
      <c r="A110" s="9"/>
      <c r="B110" s="50" t="s">
        <v>54</v>
      </c>
      <c r="C110" s="51"/>
      <c r="D110" s="51"/>
      <c r="E110" s="52" t="s">
        <v>55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>
      <c r="A111" s="9"/>
      <c r="B111" s="41">
        <v>15</v>
      </c>
      <c r="C111" s="42" t="s">
        <v>478</v>
      </c>
      <c r="D111" s="42" t="s">
        <v>3</v>
      </c>
      <c r="E111" s="42" t="s">
        <v>479</v>
      </c>
      <c r="F111" s="42" t="s">
        <v>3</v>
      </c>
      <c r="G111" s="43" t="s">
        <v>110</v>
      </c>
      <c r="H111" s="54">
        <v>128.16</v>
      </c>
      <c r="I111" s="55">
        <f>ROUND(0,2)</f>
        <v>0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49</v>
      </c>
      <c r="C112" s="1"/>
      <c r="D112" s="1"/>
      <c r="E112" s="49" t="s">
        <v>473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51</v>
      </c>
      <c r="C113" s="1"/>
      <c r="D113" s="1"/>
      <c r="E113" s="49" t="s">
        <v>480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52</v>
      </c>
      <c r="C114" s="1"/>
      <c r="D114" s="1"/>
      <c r="E114" s="49" t="s">
        <v>481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>
      <c r="A116" s="9"/>
      <c r="B116" s="41">
        <v>16</v>
      </c>
      <c r="C116" s="42" t="s">
        <v>482</v>
      </c>
      <c r="D116" s="42" t="s">
        <v>3</v>
      </c>
      <c r="E116" s="42" t="s">
        <v>483</v>
      </c>
      <c r="F116" s="42" t="s">
        <v>3</v>
      </c>
      <c r="G116" s="43" t="s">
        <v>99</v>
      </c>
      <c r="H116" s="54">
        <v>16.565000000000001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48" t="s">
        <v>49</v>
      </c>
      <c r="C117" s="1"/>
      <c r="D117" s="1"/>
      <c r="E117" s="49" t="s">
        <v>3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51</v>
      </c>
      <c r="C118" s="1"/>
      <c r="D118" s="1"/>
      <c r="E118" s="49" t="s">
        <v>484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52</v>
      </c>
      <c r="C119" s="1"/>
      <c r="D119" s="1"/>
      <c r="E119" s="49" t="s">
        <v>485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>
      <c r="A120" s="9"/>
      <c r="B120" s="50" t="s">
        <v>54</v>
      </c>
      <c r="C120" s="51"/>
      <c r="D120" s="51"/>
      <c r="E120" s="52" t="s">
        <v>55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 thickBot="1" ht="25" customHeight="1">
      <c r="A121" s="9"/>
      <c r="B121" s="1"/>
      <c r="C121" s="59">
        <v>3</v>
      </c>
      <c r="D121" s="1"/>
      <c r="E121" s="59" t="s">
        <v>92</v>
      </c>
      <c r="F121" s="1"/>
      <c r="G121" s="60" t="s">
        <v>83</v>
      </c>
      <c r="H121" s="61">
        <f>J101+J106+J111+J116</f>
        <v>0</v>
      </c>
      <c r="I121" s="60" t="s">
        <v>84</v>
      </c>
      <c r="J121" s="62">
        <f>(L121-H121)</f>
        <v>0</v>
      </c>
      <c r="K121" s="60" t="s">
        <v>85</v>
      </c>
      <c r="L121" s="63">
        <f>L101+L106+L111+L116</f>
        <v>0</v>
      </c>
      <c r="M121" s="12"/>
      <c r="N121" s="2"/>
      <c r="O121" s="2"/>
      <c r="P121" s="2"/>
      <c r="Q121" s="33">
        <f>0+Q101+Q106+Q111+Q116</f>
        <v>0</v>
      </c>
      <c r="R121" s="27">
        <f>0+R101+R106+R111+R116</f>
        <v>0</v>
      </c>
      <c r="S121" s="64">
        <f>Q121*(1+J121)+R121</f>
        <v>0</v>
      </c>
    </row>
    <row r="122" thickTop="1" thickBot="1" ht="25" customHeight="1">
      <c r="A122" s="9"/>
      <c r="B122" s="65"/>
      <c r="C122" s="65"/>
      <c r="D122" s="65"/>
      <c r="E122" s="65"/>
      <c r="F122" s="65"/>
      <c r="G122" s="66" t="s">
        <v>86</v>
      </c>
      <c r="H122" s="67">
        <f>J101+J106+J111+J116</f>
        <v>0</v>
      </c>
      <c r="I122" s="66" t="s">
        <v>87</v>
      </c>
      <c r="J122" s="68">
        <f>0+J121</f>
        <v>0</v>
      </c>
      <c r="K122" s="66" t="s">
        <v>88</v>
      </c>
      <c r="L122" s="69">
        <f>L101+L106+L111+L116</f>
        <v>0</v>
      </c>
      <c r="M122" s="12"/>
      <c r="N122" s="2"/>
      <c r="O122" s="2"/>
      <c r="P122" s="2"/>
      <c r="Q122" s="2"/>
    </row>
    <row r="123" ht="40" customHeight="1">
      <c r="A123" s="9"/>
      <c r="B123" s="74" t="s">
        <v>486</v>
      </c>
      <c r="C123" s="1"/>
      <c r="D123" s="1"/>
      <c r="E123" s="1"/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1">
        <v>17</v>
      </c>
      <c r="C124" s="42" t="s">
        <v>487</v>
      </c>
      <c r="D124" s="42" t="s">
        <v>3</v>
      </c>
      <c r="E124" s="42" t="s">
        <v>488</v>
      </c>
      <c r="F124" s="42" t="s">
        <v>3</v>
      </c>
      <c r="G124" s="43" t="s">
        <v>110</v>
      </c>
      <c r="H124" s="44">
        <v>22.292999999999999</v>
      </c>
      <c r="I124" s="25">
        <f>ROUND(0,2)</f>
        <v>0</v>
      </c>
      <c r="J124" s="45">
        <f>ROUND(I124*H124,2)</f>
        <v>0</v>
      </c>
      <c r="K124" s="46">
        <v>0.20999999999999999</v>
      </c>
      <c r="L124" s="47">
        <f>IF(ISNUMBER(K124),ROUND(J124*(K124+1),2),0)</f>
        <v>0</v>
      </c>
      <c r="M124" s="12"/>
      <c r="N124" s="2"/>
      <c r="O124" s="2"/>
      <c r="P124" s="2"/>
      <c r="Q124" s="3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48" t="s">
        <v>49</v>
      </c>
      <c r="C125" s="1"/>
      <c r="D125" s="1"/>
      <c r="E125" s="49" t="s">
        <v>489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51</v>
      </c>
      <c r="C126" s="1"/>
      <c r="D126" s="1"/>
      <c r="E126" s="49" t="s">
        <v>490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52</v>
      </c>
      <c r="C127" s="1"/>
      <c r="D127" s="1"/>
      <c r="E127" s="49" t="s">
        <v>481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 thickBot="1">
      <c r="A128" s="9"/>
      <c r="B128" s="50" t="s">
        <v>54</v>
      </c>
      <c r="C128" s="51"/>
      <c r="D128" s="51"/>
      <c r="E128" s="52" t="s">
        <v>55</v>
      </c>
      <c r="F128" s="51"/>
      <c r="G128" s="51"/>
      <c r="H128" s="53"/>
      <c r="I128" s="51"/>
      <c r="J128" s="53"/>
      <c r="K128" s="51"/>
      <c r="L128" s="51"/>
      <c r="M128" s="12"/>
      <c r="N128" s="2"/>
      <c r="O128" s="2"/>
      <c r="P128" s="2"/>
      <c r="Q128" s="2"/>
    </row>
    <row r="129" thickTop="1">
      <c r="A129" s="9"/>
      <c r="B129" s="41">
        <v>18</v>
      </c>
      <c r="C129" s="42" t="s">
        <v>491</v>
      </c>
      <c r="D129" s="42" t="s">
        <v>3</v>
      </c>
      <c r="E129" s="42" t="s">
        <v>492</v>
      </c>
      <c r="F129" s="42" t="s">
        <v>3</v>
      </c>
      <c r="G129" s="43" t="s">
        <v>110</v>
      </c>
      <c r="H129" s="54">
        <v>21.600000000000001</v>
      </c>
      <c r="I129" s="55">
        <f>ROUND(0,2)</f>
        <v>0</v>
      </c>
      <c r="J129" s="56">
        <f>ROUND(I129*H129,2)</f>
        <v>0</v>
      </c>
      <c r="K129" s="57">
        <v>0.20999999999999999</v>
      </c>
      <c r="L129" s="58">
        <f>IF(ISNUMBER(K129),ROUND(J129*(K129+1),2),0)</f>
        <v>0</v>
      </c>
      <c r="M129" s="12"/>
      <c r="N129" s="2"/>
      <c r="O129" s="2"/>
      <c r="P129" s="2"/>
      <c r="Q129" s="33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48" t="s">
        <v>49</v>
      </c>
      <c r="C130" s="1"/>
      <c r="D130" s="1"/>
      <c r="E130" s="49" t="s">
        <v>493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51</v>
      </c>
      <c r="C131" s="1"/>
      <c r="D131" s="1"/>
      <c r="E131" s="49" t="s">
        <v>494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52</v>
      </c>
      <c r="C132" s="1"/>
      <c r="D132" s="1"/>
      <c r="E132" s="49" t="s">
        <v>481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 thickBot="1">
      <c r="A133" s="9"/>
      <c r="B133" s="50" t="s">
        <v>54</v>
      </c>
      <c r="C133" s="51"/>
      <c r="D133" s="51"/>
      <c r="E133" s="52" t="s">
        <v>55</v>
      </c>
      <c r="F133" s="51"/>
      <c r="G133" s="51"/>
      <c r="H133" s="53"/>
      <c r="I133" s="51"/>
      <c r="J133" s="53"/>
      <c r="K133" s="51"/>
      <c r="L133" s="51"/>
      <c r="M133" s="12"/>
      <c r="N133" s="2"/>
      <c r="O133" s="2"/>
      <c r="P133" s="2"/>
      <c r="Q133" s="2"/>
    </row>
    <row r="134" thickTop="1">
      <c r="A134" s="9"/>
      <c r="B134" s="41">
        <v>19</v>
      </c>
      <c r="C134" s="42" t="s">
        <v>495</v>
      </c>
      <c r="D134" s="42" t="s">
        <v>3</v>
      </c>
      <c r="E134" s="42" t="s">
        <v>496</v>
      </c>
      <c r="F134" s="42" t="s">
        <v>3</v>
      </c>
      <c r="G134" s="43" t="s">
        <v>110</v>
      </c>
      <c r="H134" s="54">
        <v>96.447000000000003</v>
      </c>
      <c r="I134" s="55">
        <f>ROUND(0,2)</f>
        <v>0</v>
      </c>
      <c r="J134" s="56">
        <f>ROUND(I134*H134,2)</f>
        <v>0</v>
      </c>
      <c r="K134" s="57">
        <v>0.20999999999999999</v>
      </c>
      <c r="L134" s="58">
        <f>IF(ISNUMBER(K134),ROUND(J134*(K134+1),2),0)</f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48" t="s">
        <v>49</v>
      </c>
      <c r="C135" s="1"/>
      <c r="D135" s="1"/>
      <c r="E135" s="49" t="s">
        <v>497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51</v>
      </c>
      <c r="C136" s="1"/>
      <c r="D136" s="1"/>
      <c r="E136" s="49" t="s">
        <v>498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>
      <c r="A137" s="9"/>
      <c r="B137" s="48" t="s">
        <v>52</v>
      </c>
      <c r="C137" s="1"/>
      <c r="D137" s="1"/>
      <c r="E137" s="49" t="s">
        <v>499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 thickBot="1">
      <c r="A138" s="9"/>
      <c r="B138" s="50" t="s">
        <v>54</v>
      </c>
      <c r="C138" s="51"/>
      <c r="D138" s="51"/>
      <c r="E138" s="52" t="s">
        <v>55</v>
      </c>
      <c r="F138" s="51"/>
      <c r="G138" s="51"/>
      <c r="H138" s="53"/>
      <c r="I138" s="51"/>
      <c r="J138" s="53"/>
      <c r="K138" s="51"/>
      <c r="L138" s="51"/>
      <c r="M138" s="12"/>
      <c r="N138" s="2"/>
      <c r="O138" s="2"/>
      <c r="P138" s="2"/>
      <c r="Q138" s="2"/>
    </row>
    <row r="139" thickTop="1" thickBot="1" ht="25" customHeight="1">
      <c r="A139" s="9"/>
      <c r="B139" s="1"/>
      <c r="C139" s="59">
        <v>4</v>
      </c>
      <c r="D139" s="1"/>
      <c r="E139" s="59" t="s">
        <v>420</v>
      </c>
      <c r="F139" s="1"/>
      <c r="G139" s="60" t="s">
        <v>83</v>
      </c>
      <c r="H139" s="61">
        <f>J124+J129+J134</f>
        <v>0</v>
      </c>
      <c r="I139" s="60" t="s">
        <v>84</v>
      </c>
      <c r="J139" s="62">
        <f>(L139-H139)</f>
        <v>0</v>
      </c>
      <c r="K139" s="60" t="s">
        <v>85</v>
      </c>
      <c r="L139" s="63">
        <f>L124+L129+L134</f>
        <v>0</v>
      </c>
      <c r="M139" s="12"/>
      <c r="N139" s="2"/>
      <c r="O139" s="2"/>
      <c r="P139" s="2"/>
      <c r="Q139" s="33">
        <f>0+Q124+Q129+Q134</f>
        <v>0</v>
      </c>
      <c r="R139" s="27">
        <f>0+R124+R129+R134</f>
        <v>0</v>
      </c>
      <c r="S139" s="64">
        <f>Q139*(1+J139)+R139</f>
        <v>0</v>
      </c>
    </row>
    <row r="140" thickTop="1" thickBot="1" ht="25" customHeight="1">
      <c r="A140" s="9"/>
      <c r="B140" s="65"/>
      <c r="C140" s="65"/>
      <c r="D140" s="65"/>
      <c r="E140" s="65"/>
      <c r="F140" s="65"/>
      <c r="G140" s="66" t="s">
        <v>86</v>
      </c>
      <c r="H140" s="67">
        <f>J124+J129+J134</f>
        <v>0</v>
      </c>
      <c r="I140" s="66" t="s">
        <v>87</v>
      </c>
      <c r="J140" s="68">
        <f>0+J139</f>
        <v>0</v>
      </c>
      <c r="K140" s="66" t="s">
        <v>88</v>
      </c>
      <c r="L140" s="69">
        <f>L124+L129+L134</f>
        <v>0</v>
      </c>
      <c r="M140" s="12"/>
      <c r="N140" s="2"/>
      <c r="O140" s="2"/>
      <c r="P140" s="2"/>
      <c r="Q140" s="2"/>
    </row>
    <row r="141" ht="40" customHeight="1">
      <c r="A141" s="9"/>
      <c r="B141" s="74" t="s">
        <v>267</v>
      </c>
      <c r="C141" s="1"/>
      <c r="D141" s="1"/>
      <c r="E141" s="1"/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>
      <c r="A142" s="9"/>
      <c r="B142" s="41">
        <v>20</v>
      </c>
      <c r="C142" s="42" t="s">
        <v>500</v>
      </c>
      <c r="D142" s="42" t="s">
        <v>3</v>
      </c>
      <c r="E142" s="42" t="s">
        <v>501</v>
      </c>
      <c r="F142" s="42" t="s">
        <v>3</v>
      </c>
      <c r="G142" s="43" t="s">
        <v>257</v>
      </c>
      <c r="H142" s="44">
        <v>21</v>
      </c>
      <c r="I142" s="25">
        <f>ROUND(0,2)</f>
        <v>0</v>
      </c>
      <c r="J142" s="45">
        <f>ROUND(I142*H142,2)</f>
        <v>0</v>
      </c>
      <c r="K142" s="46">
        <v>0.20999999999999999</v>
      </c>
      <c r="L142" s="47">
        <f>IF(ISNUMBER(K142),ROUND(J142*(K142+1),2),0)</f>
        <v>0</v>
      </c>
      <c r="M142" s="12"/>
      <c r="N142" s="2"/>
      <c r="O142" s="2"/>
      <c r="P142" s="2"/>
      <c r="Q142" s="33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48" t="s">
        <v>49</v>
      </c>
      <c r="C143" s="1"/>
      <c r="D143" s="1"/>
      <c r="E143" s="49" t="s">
        <v>502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51</v>
      </c>
      <c r="C144" s="1"/>
      <c r="D144" s="1"/>
      <c r="E144" s="49" t="s">
        <v>503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52</v>
      </c>
      <c r="C145" s="1"/>
      <c r="D145" s="1"/>
      <c r="E145" s="49" t="s">
        <v>504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 thickBot="1">
      <c r="A146" s="9"/>
      <c r="B146" s="50" t="s">
        <v>54</v>
      </c>
      <c r="C146" s="51"/>
      <c r="D146" s="51"/>
      <c r="E146" s="52" t="s">
        <v>55</v>
      </c>
      <c r="F146" s="51"/>
      <c r="G146" s="51"/>
      <c r="H146" s="53"/>
      <c r="I146" s="51"/>
      <c r="J146" s="53"/>
      <c r="K146" s="51"/>
      <c r="L146" s="51"/>
      <c r="M146" s="12"/>
      <c r="N146" s="2"/>
      <c r="O146" s="2"/>
      <c r="P146" s="2"/>
      <c r="Q146" s="2"/>
    </row>
    <row r="147" thickTop="1">
      <c r="A147" s="9"/>
      <c r="B147" s="41">
        <v>21</v>
      </c>
      <c r="C147" s="42" t="s">
        <v>505</v>
      </c>
      <c r="D147" s="42" t="s">
        <v>3</v>
      </c>
      <c r="E147" s="42" t="s">
        <v>506</v>
      </c>
      <c r="F147" s="42" t="s">
        <v>3</v>
      </c>
      <c r="G147" s="43" t="s">
        <v>257</v>
      </c>
      <c r="H147" s="54">
        <v>120</v>
      </c>
      <c r="I147" s="55">
        <f>ROUND(0,2)</f>
        <v>0</v>
      </c>
      <c r="J147" s="56">
        <f>ROUND(I147*H147,2)</f>
        <v>0</v>
      </c>
      <c r="K147" s="57">
        <v>0.20999999999999999</v>
      </c>
      <c r="L147" s="58">
        <f>IF(ISNUMBER(K147),ROUND(J147*(K147+1),2),0)</f>
        <v>0</v>
      </c>
      <c r="M147" s="12"/>
      <c r="N147" s="2"/>
      <c r="O147" s="2"/>
      <c r="P147" s="2"/>
      <c r="Q147" s="33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48" t="s">
        <v>49</v>
      </c>
      <c r="C148" s="1"/>
      <c r="D148" s="1"/>
      <c r="E148" s="49" t="s">
        <v>507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>
      <c r="A149" s="9"/>
      <c r="B149" s="48" t="s">
        <v>51</v>
      </c>
      <c r="C149" s="1"/>
      <c r="D149" s="1"/>
      <c r="E149" s="49" t="s">
        <v>3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52</v>
      </c>
      <c r="C150" s="1"/>
      <c r="D150" s="1"/>
      <c r="E150" s="49" t="s">
        <v>508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 thickBot="1">
      <c r="A151" s="9"/>
      <c r="B151" s="50" t="s">
        <v>54</v>
      </c>
      <c r="C151" s="51"/>
      <c r="D151" s="51"/>
      <c r="E151" s="52" t="s">
        <v>55</v>
      </c>
      <c r="F151" s="51"/>
      <c r="G151" s="51"/>
      <c r="H151" s="53"/>
      <c r="I151" s="51"/>
      <c r="J151" s="53"/>
      <c r="K151" s="51"/>
      <c r="L151" s="51"/>
      <c r="M151" s="12"/>
      <c r="N151" s="2"/>
      <c r="O151" s="2"/>
      <c r="P151" s="2"/>
      <c r="Q151" s="2"/>
    </row>
    <row r="152" thickTop="1" thickBot="1" ht="25" customHeight="1">
      <c r="A152" s="9"/>
      <c r="B152" s="1"/>
      <c r="C152" s="59">
        <v>8</v>
      </c>
      <c r="D152" s="1"/>
      <c r="E152" s="59" t="s">
        <v>95</v>
      </c>
      <c r="F152" s="1"/>
      <c r="G152" s="60" t="s">
        <v>83</v>
      </c>
      <c r="H152" s="61">
        <f>J142+J147</f>
        <v>0</v>
      </c>
      <c r="I152" s="60" t="s">
        <v>84</v>
      </c>
      <c r="J152" s="62">
        <f>(L152-H152)</f>
        <v>0</v>
      </c>
      <c r="K152" s="60" t="s">
        <v>85</v>
      </c>
      <c r="L152" s="63">
        <f>L142+L147</f>
        <v>0</v>
      </c>
      <c r="M152" s="12"/>
      <c r="N152" s="2"/>
      <c r="O152" s="2"/>
      <c r="P152" s="2"/>
      <c r="Q152" s="33">
        <f>0+Q142+Q147</f>
        <v>0</v>
      </c>
      <c r="R152" s="27">
        <f>0+R142+R147</f>
        <v>0</v>
      </c>
      <c r="S152" s="64">
        <f>Q152*(1+J152)+R152</f>
        <v>0</v>
      </c>
    </row>
    <row r="153" thickTop="1" thickBot="1" ht="25" customHeight="1">
      <c r="A153" s="9"/>
      <c r="B153" s="65"/>
      <c r="C153" s="65"/>
      <c r="D153" s="65"/>
      <c r="E153" s="65"/>
      <c r="F153" s="65"/>
      <c r="G153" s="66" t="s">
        <v>86</v>
      </c>
      <c r="H153" s="67">
        <f>J142+J147</f>
        <v>0</v>
      </c>
      <c r="I153" s="66" t="s">
        <v>87</v>
      </c>
      <c r="J153" s="68">
        <f>0+J152</f>
        <v>0</v>
      </c>
      <c r="K153" s="66" t="s">
        <v>88</v>
      </c>
      <c r="L153" s="69">
        <f>L142+L147</f>
        <v>0</v>
      </c>
      <c r="M153" s="12"/>
      <c r="N153" s="2"/>
      <c r="O153" s="2"/>
      <c r="P153" s="2"/>
      <c r="Q153" s="2"/>
    </row>
    <row r="154" ht="40" customHeight="1">
      <c r="A154" s="9"/>
      <c r="B154" s="74" t="s">
        <v>277</v>
      </c>
      <c r="C154" s="1"/>
      <c r="D154" s="1"/>
      <c r="E154" s="1"/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1">
        <v>22</v>
      </c>
      <c r="C155" s="42" t="s">
        <v>509</v>
      </c>
      <c r="D155" s="42" t="s">
        <v>3</v>
      </c>
      <c r="E155" s="42" t="s">
        <v>510</v>
      </c>
      <c r="F155" s="42" t="s">
        <v>3</v>
      </c>
      <c r="G155" s="43" t="s">
        <v>116</v>
      </c>
      <c r="H155" s="44">
        <v>86.400000000000006</v>
      </c>
      <c r="I155" s="25">
        <f>ROUND(0,2)</f>
        <v>0</v>
      </c>
      <c r="J155" s="45">
        <f>ROUND(I155*H155,2)</f>
        <v>0</v>
      </c>
      <c r="K155" s="46">
        <v>0.20999999999999999</v>
      </c>
      <c r="L155" s="47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48" t="s">
        <v>49</v>
      </c>
      <c r="C156" s="1"/>
      <c r="D156" s="1"/>
      <c r="E156" s="49" t="s">
        <v>511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8" t="s">
        <v>51</v>
      </c>
      <c r="C157" s="1"/>
      <c r="D157" s="1"/>
      <c r="E157" s="49" t="s">
        <v>512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>
      <c r="A158" s="9"/>
      <c r="B158" s="48" t="s">
        <v>52</v>
      </c>
      <c r="C158" s="1"/>
      <c r="D158" s="1"/>
      <c r="E158" s="49" t="s">
        <v>513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thickBot="1">
      <c r="A159" s="9"/>
      <c r="B159" s="50" t="s">
        <v>54</v>
      </c>
      <c r="C159" s="51"/>
      <c r="D159" s="51"/>
      <c r="E159" s="52" t="s">
        <v>55</v>
      </c>
      <c r="F159" s="51"/>
      <c r="G159" s="51"/>
      <c r="H159" s="53"/>
      <c r="I159" s="51"/>
      <c r="J159" s="53"/>
      <c r="K159" s="51"/>
      <c r="L159" s="51"/>
      <c r="M159" s="12"/>
      <c r="N159" s="2"/>
      <c r="O159" s="2"/>
      <c r="P159" s="2"/>
      <c r="Q159" s="2"/>
    </row>
    <row r="160" thickTop="1" thickBot="1" ht="25" customHeight="1">
      <c r="A160" s="9"/>
      <c r="B160" s="1"/>
      <c r="C160" s="59">
        <v>9</v>
      </c>
      <c r="D160" s="1"/>
      <c r="E160" s="59" t="s">
        <v>96</v>
      </c>
      <c r="F160" s="1"/>
      <c r="G160" s="60" t="s">
        <v>83</v>
      </c>
      <c r="H160" s="61">
        <f>0+J155</f>
        <v>0</v>
      </c>
      <c r="I160" s="60" t="s">
        <v>84</v>
      </c>
      <c r="J160" s="62">
        <f>(L160-H160)</f>
        <v>0</v>
      </c>
      <c r="K160" s="60" t="s">
        <v>85</v>
      </c>
      <c r="L160" s="63">
        <f>0+L155</f>
        <v>0</v>
      </c>
      <c r="M160" s="12"/>
      <c r="N160" s="2"/>
      <c r="O160" s="2"/>
      <c r="P160" s="2"/>
      <c r="Q160" s="33">
        <f>0+Q155</f>
        <v>0</v>
      </c>
      <c r="R160" s="27">
        <f>0+R155</f>
        <v>0</v>
      </c>
      <c r="S160" s="64">
        <f>Q160*(1+J160)+R160</f>
        <v>0</v>
      </c>
    </row>
    <row r="161" thickTop="1" thickBot="1" ht="25" customHeight="1">
      <c r="A161" s="9"/>
      <c r="B161" s="65"/>
      <c r="C161" s="65"/>
      <c r="D161" s="65"/>
      <c r="E161" s="65"/>
      <c r="F161" s="65"/>
      <c r="G161" s="66" t="s">
        <v>86</v>
      </c>
      <c r="H161" s="67">
        <f>0+J155</f>
        <v>0</v>
      </c>
      <c r="I161" s="66" t="s">
        <v>87</v>
      </c>
      <c r="J161" s="68">
        <f>0+J160</f>
        <v>0</v>
      </c>
      <c r="K161" s="66" t="s">
        <v>88</v>
      </c>
      <c r="L161" s="69">
        <f>0+L155</f>
        <v>0</v>
      </c>
      <c r="M161" s="12"/>
      <c r="N161" s="2"/>
      <c r="O161" s="2"/>
      <c r="P161" s="2"/>
      <c r="Q161" s="2"/>
    </row>
    <row r="162">
      <c r="A162" s="13"/>
      <c r="B162" s="4"/>
      <c r="C162" s="4"/>
      <c r="D162" s="4"/>
      <c r="E162" s="4"/>
      <c r="F162" s="4"/>
      <c r="G162" s="4"/>
      <c r="H162" s="70"/>
      <c r="I162" s="4"/>
      <c r="J162" s="70"/>
      <c r="K162" s="4"/>
      <c r="L162" s="4"/>
      <c r="M162" s="14"/>
      <c r="N162" s="2"/>
      <c r="O162" s="2"/>
      <c r="P162" s="2"/>
      <c r="Q162" s="2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"/>
      <c r="O163" s="2"/>
      <c r="P163" s="2"/>
      <c r="Q163" s="2"/>
    </row>
  </sheetData>
  <mergeCells count="115">
    <mergeCell ref="B41:D41"/>
    <mergeCell ref="B42:D42"/>
    <mergeCell ref="B43:D43"/>
    <mergeCell ref="B44:D4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2:L62"/>
    <mergeCell ref="B64:D64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5:D35"/>
    <mergeCell ref="B36:D36"/>
    <mergeCell ref="B39:L39"/>
    <mergeCell ref="B22:D22"/>
    <mergeCell ref="B23:D23"/>
    <mergeCell ref="B24:D24"/>
    <mergeCell ref="B25:D25"/>
    <mergeCell ref="B26:D26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100:L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23:L123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41:L141"/>
    <mergeCell ref="B156:D156"/>
    <mergeCell ref="B157:D157"/>
    <mergeCell ref="B158:D158"/>
    <mergeCell ref="B159:D159"/>
    <mergeCell ref="B154:L154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29</v>
      </c>
      <c r="B10" s="1"/>
      <c r="C10" s="16"/>
      <c r="D10" s="1"/>
      <c r="E10" s="1"/>
      <c r="F10" s="1"/>
      <c r="G10" s="17"/>
      <c r="H10" s="1"/>
      <c r="I10" s="31" t="s">
        <v>30</v>
      </c>
      <c r="J10" s="32">
        <f>H47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514</v>
      </c>
      <c r="B11" s="1"/>
      <c r="C11" s="1"/>
      <c r="D11" s="1"/>
      <c r="E11" s="1"/>
      <c r="F11" s="1"/>
      <c r="G11" s="31"/>
      <c r="H11" s="1"/>
      <c r="I11" s="31" t="s">
        <v>32</v>
      </c>
      <c r="J11" s="32">
        <f>L47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AVERAGE(J46)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34</v>
      </c>
      <c r="C19" s="34"/>
      <c r="D19" s="34"/>
      <c r="E19" s="34" t="s">
        <v>35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1</v>
      </c>
      <c r="C20" s="1"/>
      <c r="D20" s="1"/>
      <c r="E20" s="37" t="s">
        <v>90</v>
      </c>
      <c r="F20" s="1"/>
      <c r="G20" s="1"/>
      <c r="H20" s="1"/>
      <c r="I20" s="1"/>
      <c r="J20" s="1"/>
      <c r="K20" s="38">
        <f>H47</f>
        <v>0</v>
      </c>
      <c r="L20" s="38">
        <f>L47</f>
        <v>0</v>
      </c>
      <c r="M20" s="12"/>
      <c r="N20" s="2"/>
      <c r="O20" s="2"/>
      <c r="P20" s="2"/>
      <c r="Q20" s="2"/>
      <c r="S20" s="27">
        <f>S46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38</v>
      </c>
      <c r="C24" s="34" t="s">
        <v>34</v>
      </c>
      <c r="D24" s="34" t="s">
        <v>39</v>
      </c>
      <c r="E24" s="34" t="s">
        <v>35</v>
      </c>
      <c r="F24" s="34" t="s">
        <v>40</v>
      </c>
      <c r="G24" s="35" t="s">
        <v>41</v>
      </c>
      <c r="H24" s="22" t="s">
        <v>42</v>
      </c>
      <c r="I24" s="22" t="s">
        <v>43</v>
      </c>
      <c r="J24" s="22" t="s">
        <v>16</v>
      </c>
      <c r="K24" s="35" t="s">
        <v>44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107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515</v>
      </c>
      <c r="D26" s="42" t="s">
        <v>3</v>
      </c>
      <c r="E26" s="42" t="s">
        <v>516</v>
      </c>
      <c r="F26" s="42" t="s">
        <v>3</v>
      </c>
      <c r="G26" s="43" t="s">
        <v>190</v>
      </c>
      <c r="H26" s="44">
        <v>2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49</v>
      </c>
      <c r="C27" s="1"/>
      <c r="D27" s="1"/>
      <c r="E27" s="49" t="s">
        <v>517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51</v>
      </c>
      <c r="C28" s="1"/>
      <c r="D28" s="1"/>
      <c r="E28" s="49" t="s">
        <v>518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519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520</v>
      </c>
      <c r="D31" s="42" t="s">
        <v>3</v>
      </c>
      <c r="E31" s="42" t="s">
        <v>521</v>
      </c>
      <c r="F31" s="42" t="s">
        <v>3</v>
      </c>
      <c r="G31" s="43" t="s">
        <v>190</v>
      </c>
      <c r="H31" s="54">
        <v>2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49</v>
      </c>
      <c r="C32" s="1"/>
      <c r="D32" s="1"/>
      <c r="E32" s="49" t="s">
        <v>517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51</v>
      </c>
      <c r="C33" s="1"/>
      <c r="D33" s="1"/>
      <c r="E33" s="49" t="s">
        <v>522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519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523</v>
      </c>
      <c r="D36" s="42" t="s">
        <v>3</v>
      </c>
      <c r="E36" s="42" t="s">
        <v>524</v>
      </c>
      <c r="F36" s="42" t="s">
        <v>3</v>
      </c>
      <c r="G36" s="43" t="s">
        <v>190</v>
      </c>
      <c r="H36" s="54">
        <v>10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49</v>
      </c>
      <c r="C37" s="1"/>
      <c r="D37" s="1"/>
      <c r="E37" s="49" t="s">
        <v>517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51</v>
      </c>
      <c r="C38" s="1"/>
      <c r="D38" s="1"/>
      <c r="E38" s="49" t="s">
        <v>525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519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526</v>
      </c>
      <c r="D41" s="42" t="s">
        <v>3</v>
      </c>
      <c r="E41" s="42" t="s">
        <v>527</v>
      </c>
      <c r="F41" s="42" t="s">
        <v>3</v>
      </c>
      <c r="G41" s="43" t="s">
        <v>190</v>
      </c>
      <c r="H41" s="54">
        <v>2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49</v>
      </c>
      <c r="C42" s="1"/>
      <c r="D42" s="1"/>
      <c r="E42" s="49" t="s">
        <v>528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51</v>
      </c>
      <c r="C43" s="1"/>
      <c r="D43" s="1"/>
      <c r="E43" s="49" t="s">
        <v>529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530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thickBot="1" ht="25" customHeight="1">
      <c r="A46" s="9"/>
      <c r="B46" s="1"/>
      <c r="C46" s="59">
        <v>1</v>
      </c>
      <c r="D46" s="1"/>
      <c r="E46" s="59" t="s">
        <v>90</v>
      </c>
      <c r="F46" s="1"/>
      <c r="G46" s="60" t="s">
        <v>83</v>
      </c>
      <c r="H46" s="61">
        <f>J26+J31+J36+J41</f>
        <v>0</v>
      </c>
      <c r="I46" s="60" t="s">
        <v>84</v>
      </c>
      <c r="J46" s="62">
        <f>(L46-H46)</f>
        <v>0</v>
      </c>
      <c r="K46" s="60" t="s">
        <v>85</v>
      </c>
      <c r="L46" s="63">
        <f>L26+L31+L36+L41</f>
        <v>0</v>
      </c>
      <c r="M46" s="12"/>
      <c r="N46" s="2"/>
      <c r="O46" s="2"/>
      <c r="P46" s="2"/>
      <c r="Q46" s="33">
        <f>0+Q26+Q31+Q36+Q41</f>
        <v>0</v>
      </c>
      <c r="R46" s="27">
        <f>0+R26+R31+R36+R41</f>
        <v>0</v>
      </c>
      <c r="S46" s="64">
        <f>Q46*(1+J46)+R46</f>
        <v>0</v>
      </c>
    </row>
    <row r="47" thickTop="1" thickBot="1" ht="25" customHeight="1">
      <c r="A47" s="9"/>
      <c r="B47" s="65"/>
      <c r="C47" s="65"/>
      <c r="D47" s="65"/>
      <c r="E47" s="65"/>
      <c r="F47" s="65"/>
      <c r="G47" s="66" t="s">
        <v>86</v>
      </c>
      <c r="H47" s="67">
        <f>J26+J31+J36+J41</f>
        <v>0</v>
      </c>
      <c r="I47" s="66" t="s">
        <v>87</v>
      </c>
      <c r="J47" s="68">
        <f>0+J46</f>
        <v>0</v>
      </c>
      <c r="K47" s="66" t="s">
        <v>88</v>
      </c>
      <c r="L47" s="69">
        <f>L26+L31+L36+L41</f>
        <v>0</v>
      </c>
      <c r="M47" s="12"/>
      <c r="N47" s="2"/>
      <c r="O47" s="2"/>
      <c r="P47" s="2"/>
      <c r="Q47" s="2"/>
    </row>
    <row r="48">
      <c r="A48" s="13"/>
      <c r="B48" s="4"/>
      <c r="C48" s="4"/>
      <c r="D48" s="4"/>
      <c r="E48" s="4"/>
      <c r="F48" s="4"/>
      <c r="G48" s="4"/>
      <c r="H48" s="70"/>
      <c r="I48" s="4"/>
      <c r="J48" s="70"/>
      <c r="K48" s="4"/>
      <c r="L48" s="4"/>
      <c r="M48" s="14"/>
      <c r="N48" s="2"/>
      <c r="O48" s="2"/>
      <c r="P48" s="2"/>
      <c r="Q48" s="2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"/>
      <c r="O49" s="2"/>
      <c r="P49" s="2"/>
      <c r="Q49" s="2"/>
    </row>
  </sheetData>
  <mergeCells count="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2023-10-25T11:50:38Z</dcterms:modified>
</cp:coreProperties>
</file>