
<file path=[Content_Types].xml><?xml version="1.0" encoding="utf-8"?>
<Types xmlns="http://schemas.openxmlformats.org/package/2006/content-types">
  <Default Extension="bmp" ContentType="image/bitmap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kalivoda\Documents\Tepelná čerpadla Krásno 2023\"/>
    </mc:Choice>
  </mc:AlternateContent>
  <xr:revisionPtr revIDLastSave="0" documentId="8_{F3BD77F3-680F-40C6-BF22-14E8AAFBBDA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kapitulace stavby" sheetId="1" r:id="rId1"/>
    <sheet name="ZTI - Zdravotně technické..." sheetId="2" r:id="rId2"/>
    <sheet name="VYT - Vytápění" sheetId="3" r:id="rId3"/>
    <sheet name="SIP - Silnoproud" sheetId="4" r:id="rId4"/>
    <sheet name="VRN - Vedlejší rozpočtové..." sheetId="5" r:id="rId5"/>
  </sheets>
  <definedNames>
    <definedName name="_xlnm._FilterDatabase" localSheetId="3" hidden="1">'SIP - Silnoproud'!$C$117:$K$153</definedName>
    <definedName name="_xlnm._FilterDatabase" localSheetId="4" hidden="1">'VRN - Vedlejší rozpočtové...'!$C$120:$K$130</definedName>
    <definedName name="_xlnm._FilterDatabase" localSheetId="2" hidden="1">'VYT - Vytápění'!$C$125:$K$218</definedName>
    <definedName name="_xlnm._FilterDatabase" localSheetId="1" hidden="1">'ZTI - Zdravotně technické...'!$C$125:$K$179</definedName>
    <definedName name="_xlnm.Print_Titles" localSheetId="0">'Rekapitulace stavby'!$92:$92</definedName>
    <definedName name="_xlnm.Print_Titles" localSheetId="3">'SIP - Silnoproud'!$117:$117</definedName>
    <definedName name="_xlnm.Print_Titles" localSheetId="4">'VRN - Vedlejší rozpočtové...'!$120:$120</definedName>
    <definedName name="_xlnm.Print_Titles" localSheetId="2">'VYT - Vytápění'!$125:$125</definedName>
    <definedName name="_xlnm.Print_Titles" localSheetId="1">'ZTI - Zdravotně technické...'!$125:$125</definedName>
    <definedName name="_xlnm.Print_Area" localSheetId="0">'Rekapitulace stavby'!$D$4:$AO$76,'Rekapitulace stavby'!$C$82:$AQ$99</definedName>
    <definedName name="_xlnm.Print_Area" localSheetId="3">'SIP - Silnoproud'!$C$4:$J$76,'SIP - Silnoproud'!$C$82:$J$99,'SIP - Silnoproud'!$C$105:$K$153</definedName>
    <definedName name="_xlnm.Print_Area" localSheetId="4">'VRN - Vedlejší rozpočtové...'!$C$4:$J$76,'VRN - Vedlejší rozpočtové...'!$C$82:$J$102,'VRN - Vedlejší rozpočtové...'!$C$108:$K$130</definedName>
    <definedName name="_xlnm.Print_Area" localSheetId="2">'VYT - Vytápění'!$C$4:$J$76,'VYT - Vytápění'!$C$82:$J$107,'VYT - Vytápění'!$C$113:$K$218</definedName>
    <definedName name="_xlnm.Print_Area" localSheetId="1">'ZTI - Zdravotně technické...'!$C$4:$J$76,'ZTI - Zdravotně technické...'!$C$82:$J$107,'ZTI - Zdravotně technické...'!$C$113:$K$179</definedName>
  </definedNames>
  <calcPr calcId="181029"/>
</workbook>
</file>

<file path=xl/calcChain.xml><?xml version="1.0" encoding="utf-8"?>
<calcChain xmlns="http://schemas.openxmlformats.org/spreadsheetml/2006/main">
  <c r="J37" i="5" l="1"/>
  <c r="J36" i="5"/>
  <c r="AY98" i="1" s="1"/>
  <c r="J35" i="5"/>
  <c r="AX98" i="1" s="1"/>
  <c r="BI130" i="5"/>
  <c r="BH130" i="5"/>
  <c r="BG130" i="5"/>
  <c r="BF130" i="5"/>
  <c r="T130" i="5"/>
  <c r="T129" i="5" s="1"/>
  <c r="R130" i="5"/>
  <c r="R129" i="5"/>
  <c r="P130" i="5"/>
  <c r="P129" i="5"/>
  <c r="BI128" i="5"/>
  <c r="BH128" i="5"/>
  <c r="BG128" i="5"/>
  <c r="BF128" i="5"/>
  <c r="T128" i="5"/>
  <c r="T127" i="5"/>
  <c r="R128" i="5"/>
  <c r="R127" i="5" s="1"/>
  <c r="R122" i="5" s="1"/>
  <c r="R121" i="5" s="1"/>
  <c r="P128" i="5"/>
  <c r="P127" i="5" s="1"/>
  <c r="BI126" i="5"/>
  <c r="BH126" i="5"/>
  <c r="BG126" i="5"/>
  <c r="BF126" i="5"/>
  <c r="T126" i="5"/>
  <c r="T125" i="5" s="1"/>
  <c r="R126" i="5"/>
  <c r="R125" i="5"/>
  <c r="P126" i="5"/>
  <c r="P125" i="5" s="1"/>
  <c r="BI124" i="5"/>
  <c r="BH124" i="5"/>
  <c r="BG124" i="5"/>
  <c r="BF124" i="5"/>
  <c r="T124" i="5"/>
  <c r="T123" i="5" s="1"/>
  <c r="R124" i="5"/>
  <c r="R123" i="5"/>
  <c r="P124" i="5"/>
  <c r="P123" i="5" s="1"/>
  <c r="P122" i="5" s="1"/>
  <c r="P121" i="5" s="1"/>
  <c r="AU98" i="1" s="1"/>
  <c r="J118" i="5"/>
  <c r="J117" i="5"/>
  <c r="F117" i="5"/>
  <c r="F115" i="5"/>
  <c r="E113" i="5"/>
  <c r="J92" i="5"/>
  <c r="J91" i="5"/>
  <c r="F91" i="5"/>
  <c r="F89" i="5"/>
  <c r="E87" i="5"/>
  <c r="J18" i="5"/>
  <c r="E18" i="5"/>
  <c r="F92" i="5" s="1"/>
  <c r="J17" i="5"/>
  <c r="J12" i="5"/>
  <c r="J115" i="5" s="1"/>
  <c r="E7" i="5"/>
  <c r="E85" i="5"/>
  <c r="J37" i="4"/>
  <c r="J36" i="4"/>
  <c r="AY97" i="1" s="1"/>
  <c r="J35" i="4"/>
  <c r="AX97" i="1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J115" i="4"/>
  <c r="J114" i="4"/>
  <c r="F114" i="4"/>
  <c r="F112" i="4"/>
  <c r="E110" i="4"/>
  <c r="J92" i="4"/>
  <c r="J91" i="4"/>
  <c r="F91" i="4"/>
  <c r="F89" i="4"/>
  <c r="E87" i="4"/>
  <c r="J18" i="4"/>
  <c r="E18" i="4"/>
  <c r="F115" i="4"/>
  <c r="J17" i="4"/>
  <c r="J12" i="4"/>
  <c r="J89" i="4"/>
  <c r="E7" i="4"/>
  <c r="E108" i="4" s="1"/>
  <c r="J37" i="3"/>
  <c r="J36" i="3"/>
  <c r="AY96" i="1" s="1"/>
  <c r="J35" i="3"/>
  <c r="AX96" i="1" s="1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T143" i="3" s="1"/>
  <c r="R144" i="3"/>
  <c r="R143" i="3"/>
  <c r="P144" i="3"/>
  <c r="P143" i="3" s="1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J123" i="3"/>
  <c r="J122" i="3"/>
  <c r="F122" i="3"/>
  <c r="F120" i="3"/>
  <c r="E118" i="3"/>
  <c r="J92" i="3"/>
  <c r="J91" i="3"/>
  <c r="F91" i="3"/>
  <c r="F89" i="3"/>
  <c r="E87" i="3"/>
  <c r="J18" i="3"/>
  <c r="E18" i="3"/>
  <c r="F92" i="3"/>
  <c r="J17" i="3"/>
  <c r="J12" i="3"/>
  <c r="J120" i="3"/>
  <c r="E7" i="3"/>
  <c r="E85" i="3" s="1"/>
  <c r="J37" i="2"/>
  <c r="J36" i="2"/>
  <c r="AY95" i="1" s="1"/>
  <c r="J35" i="2"/>
  <c r="AX95" i="1" s="1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T138" i="2" s="1"/>
  <c r="R139" i="2"/>
  <c r="R138" i="2" s="1"/>
  <c r="P139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 s="1"/>
  <c r="J17" i="2"/>
  <c r="J12" i="2"/>
  <c r="J120" i="2" s="1"/>
  <c r="E7" i="2"/>
  <c r="E116" i="2" s="1"/>
  <c r="L90" i="1"/>
  <c r="AM90" i="1"/>
  <c r="AM89" i="1"/>
  <c r="L89" i="1"/>
  <c r="AM87" i="1"/>
  <c r="L87" i="1"/>
  <c r="L85" i="1"/>
  <c r="L84" i="1"/>
  <c r="BK176" i="2"/>
  <c r="J173" i="2"/>
  <c r="J159" i="2"/>
  <c r="BK139" i="2"/>
  <c r="BK129" i="2"/>
  <c r="J174" i="2"/>
  <c r="BK163" i="2"/>
  <c r="J150" i="2"/>
  <c r="BK131" i="2"/>
  <c r="BK171" i="2"/>
  <c r="J164" i="2"/>
  <c r="BK158" i="2"/>
  <c r="BK146" i="2"/>
  <c r="BK133" i="2"/>
  <c r="J167" i="2"/>
  <c r="J152" i="2"/>
  <c r="J143" i="2"/>
  <c r="J130" i="2"/>
  <c r="BK211" i="3"/>
  <c r="BK202" i="3"/>
  <c r="BK191" i="3"/>
  <c r="BK177" i="3"/>
  <c r="J166" i="3"/>
  <c r="BK139" i="3"/>
  <c r="J196" i="3"/>
  <c r="J179" i="3"/>
  <c r="BK173" i="3"/>
  <c r="J161" i="3"/>
  <c r="BK142" i="3"/>
  <c r="J136" i="3"/>
  <c r="J218" i="3"/>
  <c r="J211" i="3"/>
  <c r="J206" i="3"/>
  <c r="BK196" i="3"/>
  <c r="J185" i="3"/>
  <c r="J175" i="3"/>
  <c r="BK169" i="3"/>
  <c r="J164" i="3"/>
  <c r="BK158" i="3"/>
  <c r="J147" i="3"/>
  <c r="BK141" i="3"/>
  <c r="J216" i="3"/>
  <c r="BK208" i="3"/>
  <c r="BK198" i="3"/>
  <c r="BK183" i="3"/>
  <c r="BK175" i="3"/>
  <c r="J169" i="3"/>
  <c r="BK162" i="3"/>
  <c r="J139" i="3"/>
  <c r="BK150" i="4"/>
  <c r="BK137" i="4"/>
  <c r="J127" i="4"/>
  <c r="BK124" i="4"/>
  <c r="J149" i="4"/>
  <c r="BK140" i="4"/>
  <c r="J133" i="4"/>
  <c r="J123" i="4"/>
  <c r="J150" i="4"/>
  <c r="J143" i="4"/>
  <c r="BK138" i="4"/>
  <c r="J132" i="4"/>
  <c r="J148" i="4"/>
  <c r="BK128" i="4"/>
  <c r="BK123" i="4"/>
  <c r="J126" i="5"/>
  <c r="J128" i="5"/>
  <c r="J178" i="2"/>
  <c r="J162" i="2"/>
  <c r="J146" i="2"/>
  <c r="J137" i="2"/>
  <c r="BK178" i="2"/>
  <c r="J168" i="2"/>
  <c r="BK162" i="2"/>
  <c r="J154" i="2"/>
  <c r="BK143" i="2"/>
  <c r="BK179" i="2"/>
  <c r="BK173" i="2"/>
  <c r="J160" i="2"/>
  <c r="BK152" i="2"/>
  <c r="BK135" i="2"/>
  <c r="J129" i="2"/>
  <c r="BK160" i="2"/>
  <c r="BK150" i="2"/>
  <c r="BK142" i="2"/>
  <c r="BK217" i="3"/>
  <c r="BK204" i="3"/>
  <c r="J192" i="3"/>
  <c r="BK182" i="3"/>
  <c r="J168" i="3"/>
  <c r="BK147" i="3"/>
  <c r="BK137" i="3"/>
  <c r="J190" i="3"/>
  <c r="J177" i="3"/>
  <c r="J171" i="3"/>
  <c r="BK164" i="3"/>
  <c r="J151" i="3"/>
  <c r="J137" i="3"/>
  <c r="BK218" i="3"/>
  <c r="BK213" i="3"/>
  <c r="J209" i="3"/>
  <c r="BK200" i="3"/>
  <c r="BK193" i="3"/>
  <c r="BK190" i="3"/>
  <c r="J181" i="3"/>
  <c r="BK170" i="3"/>
  <c r="BK165" i="3"/>
  <c r="J162" i="3"/>
  <c r="J155" i="3"/>
  <c r="BK151" i="3"/>
  <c r="J142" i="3"/>
  <c r="BK206" i="3"/>
  <c r="BK195" i="3"/>
  <c r="BK186" i="3"/>
  <c r="J182" i="3"/>
  <c r="BK172" i="3"/>
  <c r="BK166" i="3"/>
  <c r="J158" i="3"/>
  <c r="BK132" i="3"/>
  <c r="J145" i="4"/>
  <c r="J136" i="4"/>
  <c r="BK126" i="4"/>
  <c r="J152" i="4"/>
  <c r="BK148" i="4"/>
  <c r="J141" i="4"/>
  <c r="J135" i="4"/>
  <c r="J128" i="4"/>
  <c r="J151" i="4"/>
  <c r="BK145" i="4"/>
  <c r="J140" i="4"/>
  <c r="BK136" i="4"/>
  <c r="J126" i="4"/>
  <c r="J147" i="4"/>
  <c r="J124" i="4"/>
  <c r="J130" i="5"/>
  <c r="BK128" i="5"/>
  <c r="BK174" i="2"/>
  <c r="J163" i="2"/>
  <c r="BK154" i="2"/>
  <c r="J135" i="2"/>
  <c r="BK177" i="2"/>
  <c r="BK167" i="2"/>
  <c r="J158" i="2"/>
  <c r="J139" i="2"/>
  <c r="J177" i="2"/>
  <c r="BK168" i="2"/>
  <c r="J161" i="2"/>
  <c r="J155" i="2"/>
  <c r="J145" i="2"/>
  <c r="J134" i="2"/>
  <c r="BK164" i="2"/>
  <c r="BK155" i="2"/>
  <c r="BK145" i="2"/>
  <c r="J131" i="2"/>
  <c r="BK210" i="3"/>
  <c r="J200" i="3"/>
  <c r="J189" i="3"/>
  <c r="BK176" i="3"/>
  <c r="J156" i="3"/>
  <c r="BK144" i="3"/>
  <c r="J132" i="3"/>
  <c r="J186" i="3"/>
  <c r="J176" i="3"/>
  <c r="J165" i="3"/>
  <c r="J153" i="3"/>
  <c r="J140" i="3"/>
  <c r="J129" i="3"/>
  <c r="BK216" i="3"/>
  <c r="J208" i="3"/>
  <c r="J198" i="3"/>
  <c r="BK194" i="3"/>
  <c r="J191" i="3"/>
  <c r="J183" i="3"/>
  <c r="J173" i="3"/>
  <c r="J163" i="3"/>
  <c r="BK159" i="3"/>
  <c r="BK153" i="3"/>
  <c r="J144" i="3"/>
  <c r="BK135" i="3"/>
  <c r="BK209" i="3"/>
  <c r="J202" i="3"/>
  <c r="J193" i="3"/>
  <c r="BK187" i="3"/>
  <c r="J174" i="3"/>
  <c r="J170" i="3"/>
  <c r="BK163" i="3"/>
  <c r="BK155" i="3"/>
  <c r="BK147" i="4"/>
  <c r="BK141" i="4"/>
  <c r="BK130" i="4"/>
  <c r="J125" i="4"/>
  <c r="J153" i="4"/>
  <c r="BK143" i="4"/>
  <c r="J139" i="4"/>
  <c r="BK129" i="4"/>
  <c r="BK152" i="4"/>
  <c r="J142" i="4"/>
  <c r="J137" i="4"/>
  <c r="BK149" i="4"/>
  <c r="J130" i="4"/>
  <c r="BK125" i="4"/>
  <c r="BK126" i="5"/>
  <c r="BK124" i="5"/>
  <c r="BK130" i="5"/>
  <c r="J179" i="2"/>
  <c r="BK170" i="2"/>
  <c r="BK157" i="2"/>
  <c r="J142" i="2"/>
  <c r="BK134" i="2"/>
  <c r="J170" i="2"/>
  <c r="BK166" i="2"/>
  <c r="J157" i="2"/>
  <c r="BK148" i="2"/>
  <c r="BK130" i="2"/>
  <c r="J176" i="2"/>
  <c r="J166" i="2"/>
  <c r="BK159" i="2"/>
  <c r="BK137" i="2"/>
  <c r="J171" i="2"/>
  <c r="BK161" i="2"/>
  <c r="J148" i="2"/>
  <c r="J133" i="2"/>
  <c r="AS94" i="1"/>
  <c r="BK181" i="3"/>
  <c r="J159" i="3"/>
  <c r="BK140" i="3"/>
  <c r="BK129" i="3"/>
  <c r="J180" i="3"/>
  <c r="BK174" i="3"/>
  <c r="BK168" i="3"/>
  <c r="BK160" i="3"/>
  <c r="J141" i="3"/>
  <c r="J135" i="3"/>
  <c r="J217" i="3"/>
  <c r="J210" i="3"/>
  <c r="J204" i="3"/>
  <c r="J195" i="3"/>
  <c r="BK192" i="3"/>
  <c r="J187" i="3"/>
  <c r="BK180" i="3"/>
  <c r="J172" i="3"/>
  <c r="J167" i="3"/>
  <c r="J160" i="3"/>
  <c r="BK156" i="3"/>
  <c r="BK136" i="3"/>
  <c r="J213" i="3"/>
  <c r="J194" i="3"/>
  <c r="BK189" i="3"/>
  <c r="BK185" i="3"/>
  <c r="BK179" i="3"/>
  <c r="BK171" i="3"/>
  <c r="BK167" i="3"/>
  <c r="BK161" i="3"/>
  <c r="BK153" i="4"/>
  <c r="BK144" i="4"/>
  <c r="J138" i="4"/>
  <c r="J129" i="4"/>
  <c r="BK121" i="4"/>
  <c r="BK151" i="4"/>
  <c r="BK142" i="4"/>
  <c r="BK132" i="4"/>
  <c r="J121" i="4"/>
  <c r="J144" i="4"/>
  <c r="BK139" i="4"/>
  <c r="BK133" i="4"/>
  <c r="BK135" i="4"/>
  <c r="BK127" i="4"/>
  <c r="J124" i="5"/>
  <c r="T122" i="5" l="1"/>
  <c r="T121" i="5" s="1"/>
  <c r="R128" i="2"/>
  <c r="T132" i="2"/>
  <c r="BK141" i="2"/>
  <c r="J141" i="2"/>
  <c r="J102" i="2"/>
  <c r="BK147" i="2"/>
  <c r="J147" i="2" s="1"/>
  <c r="J103" i="2" s="1"/>
  <c r="BK156" i="2"/>
  <c r="J156" i="2"/>
  <c r="J104" i="2"/>
  <c r="BK172" i="2"/>
  <c r="J172" i="2" s="1"/>
  <c r="J105" i="2" s="1"/>
  <c r="BK175" i="2"/>
  <c r="J175" i="2"/>
  <c r="J106" i="2"/>
  <c r="T128" i="3"/>
  <c r="T127" i="3" s="1"/>
  <c r="T138" i="3"/>
  <c r="P146" i="3"/>
  <c r="P157" i="3"/>
  <c r="P178" i="3"/>
  <c r="P197" i="3"/>
  <c r="P212" i="3"/>
  <c r="T120" i="4"/>
  <c r="T119" i="4" s="1"/>
  <c r="T118" i="4" s="1"/>
  <c r="T128" i="2"/>
  <c r="T127" i="2" s="1"/>
  <c r="R132" i="2"/>
  <c r="R141" i="2"/>
  <c r="R147" i="2"/>
  <c r="R156" i="2"/>
  <c r="R172" i="2"/>
  <c r="R175" i="2"/>
  <c r="R128" i="3"/>
  <c r="P138" i="3"/>
  <c r="T146" i="3"/>
  <c r="T157" i="3"/>
  <c r="T178" i="3"/>
  <c r="T197" i="3"/>
  <c r="T212" i="3"/>
  <c r="P120" i="4"/>
  <c r="P119" i="4" s="1"/>
  <c r="P118" i="4" s="1"/>
  <c r="AU97" i="1" s="1"/>
  <c r="BK128" i="2"/>
  <c r="J128" i="2" s="1"/>
  <c r="J98" i="2" s="1"/>
  <c r="P132" i="2"/>
  <c r="P141" i="2"/>
  <c r="P147" i="2"/>
  <c r="P156" i="2"/>
  <c r="P172" i="2"/>
  <c r="P175" i="2"/>
  <c r="BK128" i="3"/>
  <c r="J128" i="3" s="1"/>
  <c r="J98" i="3" s="1"/>
  <c r="BK138" i="3"/>
  <c r="J138" i="3" s="1"/>
  <c r="J99" i="3" s="1"/>
  <c r="R146" i="3"/>
  <c r="R157" i="3"/>
  <c r="R178" i="3"/>
  <c r="R197" i="3"/>
  <c r="R212" i="3"/>
  <c r="BK120" i="4"/>
  <c r="J120" i="4" s="1"/>
  <c r="J98" i="4" s="1"/>
  <c r="P128" i="2"/>
  <c r="P127" i="2" s="1"/>
  <c r="BK132" i="2"/>
  <c r="J132" i="2"/>
  <c r="J99" i="2" s="1"/>
  <c r="T141" i="2"/>
  <c r="T147" i="2"/>
  <c r="T156" i="2"/>
  <c r="T172" i="2"/>
  <c r="T175" i="2"/>
  <c r="P128" i="3"/>
  <c r="P127" i="3"/>
  <c r="R138" i="3"/>
  <c r="BK146" i="3"/>
  <c r="J146" i="3" s="1"/>
  <c r="J102" i="3" s="1"/>
  <c r="BK157" i="3"/>
  <c r="J157" i="3"/>
  <c r="J103" i="3"/>
  <c r="BK178" i="3"/>
  <c r="J178" i="3" s="1"/>
  <c r="J104" i="3" s="1"/>
  <c r="BK197" i="3"/>
  <c r="J197" i="3"/>
  <c r="J105" i="3"/>
  <c r="BK212" i="3"/>
  <c r="J212" i="3" s="1"/>
  <c r="J106" i="3" s="1"/>
  <c r="R120" i="4"/>
  <c r="R119" i="4"/>
  <c r="R118" i="4"/>
  <c r="BK143" i="3"/>
  <c r="J143" i="3" s="1"/>
  <c r="J100" i="3" s="1"/>
  <c r="BK138" i="2"/>
  <c r="J138" i="2"/>
  <c r="J100" i="2"/>
  <c r="BK123" i="5"/>
  <c r="J123" i="5" s="1"/>
  <c r="J98" i="5" s="1"/>
  <c r="BK125" i="5"/>
  <c r="J125" i="5"/>
  <c r="J99" i="5"/>
  <c r="BK127" i="5"/>
  <c r="J127" i="5" s="1"/>
  <c r="J100" i="5" s="1"/>
  <c r="BK129" i="5"/>
  <c r="J129" i="5"/>
  <c r="J101" i="5"/>
  <c r="E111" i="5"/>
  <c r="F118" i="5"/>
  <c r="J89" i="5"/>
  <c r="BE124" i="5"/>
  <c r="BE130" i="5"/>
  <c r="BE126" i="5"/>
  <c r="BE128" i="5"/>
  <c r="J112" i="4"/>
  <c r="BE132" i="4"/>
  <c r="BE133" i="4"/>
  <c r="BE135" i="4"/>
  <c r="BE141" i="4"/>
  <c r="BE142" i="4"/>
  <c r="BE143" i="4"/>
  <c r="BE149" i="4"/>
  <c r="BE151" i="4"/>
  <c r="E85" i="4"/>
  <c r="BE121" i="4"/>
  <c r="BE124" i="4"/>
  <c r="BE128" i="4"/>
  <c r="BE129" i="4"/>
  <c r="BE147" i="4"/>
  <c r="BE148" i="4"/>
  <c r="BE153" i="4"/>
  <c r="F92" i="4"/>
  <c r="BE123" i="4"/>
  <c r="BE125" i="4"/>
  <c r="BE136" i="4"/>
  <c r="BE137" i="4"/>
  <c r="BE140" i="4"/>
  <c r="BE144" i="4"/>
  <c r="BE145" i="4"/>
  <c r="BE150" i="4"/>
  <c r="BE126" i="4"/>
  <c r="BE127" i="4"/>
  <c r="BE130" i="4"/>
  <c r="BE138" i="4"/>
  <c r="BE139" i="4"/>
  <c r="BE152" i="4"/>
  <c r="E116" i="3"/>
  <c r="BE135" i="3"/>
  <c r="BE136" i="3"/>
  <c r="BE139" i="3"/>
  <c r="BE140" i="3"/>
  <c r="BE141" i="3"/>
  <c r="BE164" i="3"/>
  <c r="BE176" i="3"/>
  <c r="BE177" i="3"/>
  <c r="BE190" i="3"/>
  <c r="BE192" i="3"/>
  <c r="BE196" i="3"/>
  <c r="J89" i="3"/>
  <c r="F123" i="3"/>
  <c r="BE137" i="3"/>
  <c r="BE165" i="3"/>
  <c r="BE167" i="3"/>
  <c r="BE173" i="3"/>
  <c r="BE175" i="3"/>
  <c r="BE187" i="3"/>
  <c r="BE204" i="3"/>
  <c r="BE208" i="3"/>
  <c r="BE217" i="3"/>
  <c r="BE218" i="3"/>
  <c r="BE129" i="3"/>
  <c r="BE144" i="3"/>
  <c r="BE147" i="3"/>
  <c r="BE153" i="3"/>
  <c r="BE155" i="3"/>
  <c r="BE156" i="3"/>
  <c r="BE158" i="3"/>
  <c r="BE161" i="3"/>
  <c r="BE163" i="3"/>
  <c r="BE166" i="3"/>
  <c r="BE169" i="3"/>
  <c r="BE180" i="3"/>
  <c r="BE181" i="3"/>
  <c r="BE182" i="3"/>
  <c r="BE185" i="3"/>
  <c r="BE186" i="3"/>
  <c r="BE189" i="3"/>
  <c r="BE191" i="3"/>
  <c r="BE193" i="3"/>
  <c r="BE195" i="3"/>
  <c r="BE198" i="3"/>
  <c r="BE202" i="3"/>
  <c r="BE132" i="3"/>
  <c r="BE142" i="3"/>
  <c r="BE151" i="3"/>
  <c r="BE159" i="3"/>
  <c r="BE160" i="3"/>
  <c r="BE162" i="3"/>
  <c r="BE168" i="3"/>
  <c r="BE170" i="3"/>
  <c r="BE171" i="3"/>
  <c r="BE172" i="3"/>
  <c r="BE174" i="3"/>
  <c r="BE179" i="3"/>
  <c r="BE183" i="3"/>
  <c r="BE194" i="3"/>
  <c r="BE200" i="3"/>
  <c r="BE206" i="3"/>
  <c r="BE209" i="3"/>
  <c r="BE210" i="3"/>
  <c r="BE211" i="3"/>
  <c r="BE213" i="3"/>
  <c r="BE216" i="3"/>
  <c r="F92" i="2"/>
  <c r="BE134" i="2"/>
  <c r="BE137" i="2"/>
  <c r="BE139" i="2"/>
  <c r="BE143" i="2"/>
  <c r="BE152" i="2"/>
  <c r="BE157" i="2"/>
  <c r="BE158" i="2"/>
  <c r="BE159" i="2"/>
  <c r="BE162" i="2"/>
  <c r="BE168" i="2"/>
  <c r="E85" i="2"/>
  <c r="BE130" i="2"/>
  <c r="BE148" i="2"/>
  <c r="BE154" i="2"/>
  <c r="BE164" i="2"/>
  <c r="BE170" i="2"/>
  <c r="BE177" i="2"/>
  <c r="BE178" i="2"/>
  <c r="BE179" i="2"/>
  <c r="J89" i="2"/>
  <c r="BE133" i="2"/>
  <c r="BE135" i="2"/>
  <c r="BE142" i="2"/>
  <c r="BE145" i="2"/>
  <c r="BE150" i="2"/>
  <c r="BE160" i="2"/>
  <c r="BE174" i="2"/>
  <c r="BE176" i="2"/>
  <c r="BE129" i="2"/>
  <c r="BE131" i="2"/>
  <c r="BE146" i="2"/>
  <c r="BE155" i="2"/>
  <c r="BE161" i="2"/>
  <c r="BE163" i="2"/>
  <c r="BE166" i="2"/>
  <c r="BE167" i="2"/>
  <c r="BE171" i="2"/>
  <c r="BE173" i="2"/>
  <c r="F35" i="2"/>
  <c r="BB95" i="1"/>
  <c r="F37" i="2"/>
  <c r="BD95" i="1"/>
  <c r="F36" i="3"/>
  <c r="BC96" i="1" s="1"/>
  <c r="J34" i="4"/>
  <c r="AW97" i="1"/>
  <c r="F35" i="4"/>
  <c r="BB97" i="1"/>
  <c r="F34" i="5"/>
  <c r="BA98" i="1" s="1"/>
  <c r="F36" i="5"/>
  <c r="BC98" i="1"/>
  <c r="F34" i="2"/>
  <c r="BA95" i="1"/>
  <c r="F34" i="3"/>
  <c r="BA96" i="1" s="1"/>
  <c r="F37" i="3"/>
  <c r="BD96" i="1" s="1"/>
  <c r="F37" i="4"/>
  <c r="BD97" i="1"/>
  <c r="F35" i="5"/>
  <c r="BB98" i="1" s="1"/>
  <c r="J34" i="2"/>
  <c r="AW95" i="1"/>
  <c r="F36" i="2"/>
  <c r="BC95" i="1"/>
  <c r="F35" i="3"/>
  <c r="BB96" i="1" s="1"/>
  <c r="J34" i="3"/>
  <c r="AW96" i="1" s="1"/>
  <c r="F36" i="4"/>
  <c r="BC97" i="1"/>
  <c r="F34" i="4"/>
  <c r="BA97" i="1" s="1"/>
  <c r="J34" i="5"/>
  <c r="AW98" i="1" s="1"/>
  <c r="F37" i="5"/>
  <c r="BD98" i="1"/>
  <c r="R145" i="3" l="1"/>
  <c r="R140" i="2"/>
  <c r="P145" i="3"/>
  <c r="P126" i="3" s="1"/>
  <c r="AU96" i="1" s="1"/>
  <c r="P140" i="2"/>
  <c r="P126" i="2" s="1"/>
  <c r="AU95" i="1" s="1"/>
  <c r="R127" i="3"/>
  <c r="R126" i="3" s="1"/>
  <c r="T140" i="2"/>
  <c r="T126" i="2"/>
  <c r="T145" i="3"/>
  <c r="T126" i="3" s="1"/>
  <c r="R127" i="2"/>
  <c r="R126" i="2" s="1"/>
  <c r="BK127" i="2"/>
  <c r="J127" i="2"/>
  <c r="J97" i="2" s="1"/>
  <c r="BK119" i="4"/>
  <c r="J119" i="4"/>
  <c r="J97" i="4" s="1"/>
  <c r="BK145" i="3"/>
  <c r="J145" i="3"/>
  <c r="J101" i="3" s="1"/>
  <c r="BK140" i="2"/>
  <c r="J140" i="2"/>
  <c r="J101" i="2" s="1"/>
  <c r="BK127" i="3"/>
  <c r="J127" i="3"/>
  <c r="J97" i="3" s="1"/>
  <c r="BK122" i="5"/>
  <c r="BK121" i="5"/>
  <c r="J121" i="5" s="1"/>
  <c r="J30" i="5" s="1"/>
  <c r="AG98" i="1" s="1"/>
  <c r="F33" i="3"/>
  <c r="AZ96" i="1" s="1"/>
  <c r="BB94" i="1"/>
  <c r="AX94" i="1" s="1"/>
  <c r="F33" i="5"/>
  <c r="AZ98" i="1" s="1"/>
  <c r="J33" i="2"/>
  <c r="AV95" i="1" s="1"/>
  <c r="AT95" i="1" s="1"/>
  <c r="J33" i="4"/>
  <c r="AV97" i="1"/>
  <c r="AT97" i="1"/>
  <c r="BC94" i="1"/>
  <c r="W32" i="1" s="1"/>
  <c r="BA94" i="1"/>
  <c r="W30" i="1" s="1"/>
  <c r="F33" i="2"/>
  <c r="AZ95" i="1"/>
  <c r="J33" i="3"/>
  <c r="AV96" i="1" s="1"/>
  <c r="AT96" i="1" s="1"/>
  <c r="F33" i="4"/>
  <c r="AZ97" i="1"/>
  <c r="J33" i="5"/>
  <c r="AV98" i="1" s="1"/>
  <c r="AT98" i="1" s="1"/>
  <c r="BD94" i="1"/>
  <c r="W33" i="1"/>
  <c r="AN98" i="1" l="1"/>
  <c r="BK126" i="2"/>
  <c r="J126" i="2"/>
  <c r="J96" i="2"/>
  <c r="J96" i="5"/>
  <c r="BK118" i="4"/>
  <c r="J118" i="4"/>
  <c r="J96" i="4" s="1"/>
  <c r="J122" i="5"/>
  <c r="J97" i="5"/>
  <c r="BK126" i="3"/>
  <c r="J126" i="3" s="1"/>
  <c r="J96" i="3" s="1"/>
  <c r="J39" i="5"/>
  <c r="AU94" i="1"/>
  <c r="AW94" i="1"/>
  <c r="AK30" i="1" s="1"/>
  <c r="AY94" i="1"/>
  <c r="W31" i="1"/>
  <c r="AZ94" i="1"/>
  <c r="W29" i="1"/>
  <c r="J30" i="3" l="1"/>
  <c r="AG96" i="1" s="1"/>
  <c r="J30" i="4"/>
  <c r="AG97" i="1" s="1"/>
  <c r="J30" i="2"/>
  <c r="AG95" i="1" s="1"/>
  <c r="AV94" i="1"/>
  <c r="AK29" i="1" s="1"/>
  <c r="J39" i="3" l="1"/>
  <c r="J39" i="4"/>
  <c r="J39" i="2"/>
  <c r="AN95" i="1"/>
  <c r="AN97" i="1"/>
  <c r="AN96" i="1"/>
  <c r="AG94" i="1"/>
  <c r="AK26" i="1"/>
  <c r="AT94" i="1"/>
  <c r="AN94" i="1"/>
  <c r="AK35" i="1" l="1"/>
</calcChain>
</file>

<file path=xl/sharedStrings.xml><?xml version="1.0" encoding="utf-8"?>
<sst xmlns="http://schemas.openxmlformats.org/spreadsheetml/2006/main" count="3063" uniqueCount="672">
  <si>
    <t>Export Komplet</t>
  </si>
  <si>
    <t/>
  </si>
  <si>
    <t>2.0</t>
  </si>
  <si>
    <t>ZAMOK</t>
  </si>
  <si>
    <t>False</t>
  </si>
  <si>
    <t>{94f5982b-01cd-4526-9556-a3ec02618241}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</si>
  <si>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</si>
  <si>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</si>
  <si>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</si>
  <si>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</si>
  <si>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</si>
  <si>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</si>
  <si>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</si>
  <si>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</si>
  <si>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43/18-V-2022I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</si>
  <si>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</si>
  <si>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</si>
  <si>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Realizace úspor energie - Hornické muzeum v Krásně, Cínová 408, Krásno - VYTÁPĚNÍ</t>
  </si>
  <si>
    <t>KSO:</t>
  </si>
  <si>
    <t>801 45 12</t>
  </si>
  <si>
    <t>CC-CZ:</t>
  </si>
  <si>
    <t>12621</t>
  </si>
  <si>
    <t>Místo:</t>
  </si>
  <si>
    <t>Krásno</t>
  </si>
  <si>
    <t>Datum:</t>
  </si>
  <si>
    <t>28. 1. 2019</t>
  </si>
  <si>
    <t>CZ-CPV:</t>
  </si>
  <si>
    <t>45321000-3</t>
  </si>
  <si>
    <t>CZ-CPA:</t>
  </si>
  <si>
    <t>41.00.28</t>
  </si>
  <si>
    <t>Zadavatel:</t>
  </si>
  <si>
    <t>IČ:</t>
  </si>
  <si>
    <t>Muzeum Sokolov</t>
  </si>
  <si>
    <t>DIČ:</t>
  </si>
  <si>
    <t>Uchazeč:</t>
  </si>
  <si>
    <t>Vyplň údaj</t>
  </si>
  <si>
    <t>Projektant:</t>
  </si>
  <si>
    <t>Jurica a.s. - Ateliér Sokolov</t>
  </si>
  <si>
    <t>True</t>
  </si>
  <si>
    <t>Zpracovatel:</t>
  </si>
  <si>
    <t>Eva Marková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</si>
  <si>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</si>
  <si>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nepochází z Cenové soustavy ÚRS._x000D_
Nedílnou součástí Rozpočtu a Výkazu výměr je projektová dokumentace. Nabídkové ceny mohou být vytvářeny dle Výkazu výměr pouze s projektem a jeho Výkazem výměr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</si>
  <si>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</si>
  <si>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</si>
  <si>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</si>
  <si>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</si>
  <si>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</si>
  <si>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</si>
  <si>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</si>
  <si>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</si>
  <si>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</si>
  <si>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</si>
  <si>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</si>
  <si>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</si>
  <si>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</si>
  <si>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</si>
  <si>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</si>
  <si>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</si>
  <si>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</si>
  <si>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</si>
  <si>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</si>
  <si>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</si>
  <si>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</si>
  <si>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</si>
  <si>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</si>
  <si>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</si>
  <si>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</si>
  <si>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</si>
  <si>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</si>
  <si>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</si>
  <si>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</si>
  <si>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</si>
  <si>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</si>
  <si>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</si>
  <si>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</si>
  <si>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</si>
  <si>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</si>
  <si>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</si>
  <si>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</si>
  <si>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</si>
  <si>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</si>
  <si>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</si>
  <si>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</si>
  <si>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</si>
  <si>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</si>
  <si>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</si>
  <si>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</si>
  <si>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ZTI</t>
  </si>
  <si>
    <t>Zdravotně technické instalace</t>
  </si>
  <si>
    <t>STA</t>
  </si>
  <si>
    <t>1</t>
  </si>
  <si>
    <t>{04d518ac-8a71-4c7f-b968-bb087ff96cab}</t>
  </si>
  <si>
    <t>2</t>
  </si>
  <si>
    <t>VYT</t>
  </si>
  <si>
    <t>Vytápění</t>
  </si>
  <si>
    <t>{04281322-9712-45e4-8154-0a18d15ed7d7}</t>
  </si>
  <si>
    <t>SIP</t>
  </si>
  <si>
    <t>Silnoproud</t>
  </si>
  <si>
    <t>{d4610098-2e22-4949-897c-7dfe2d22b9e4}</t>
  </si>
  <si>
    <t>VRN</t>
  </si>
  <si>
    <t>Vedlejší rozpočtové náklady</t>
  </si>
  <si>
    <t>{61d7120b-822e-4cec-88d4-8a3dfcec7328}</t>
  </si>
  <si>
    <t>KRYCÍ LIST SOUPISU PRACÍ</t>
  </si>
  <si>
    <t>Objekt:</t>
  </si>
  <si>
    <t>ZTI - Zdravotně technické instalace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</si>
  <si>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</si>
  <si>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</si>
  <si>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</si>
  <si>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</si>
  <si>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</si>
  <si>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</si>
  <si>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</si>
  <si>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</si>
  <si>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</si>
  <si>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</si>
  <si>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</si>
  <si>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</si>
  <si>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</si>
  <si>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732 - Ústřední vytápění - strojovny</t>
  </si>
  <si>
    <t xml:space="preserve">    734 - Ústřední vytápění - armatury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</si>
  <si>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</si>
  <si>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</si>
  <si>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</si>
  <si>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</si>
  <si>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</si>
  <si>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</si>
  <si>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</si>
  <si>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</si>
  <si>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</si>
  <si>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</si>
  <si>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</si>
  <si>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</si>
  <si>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</si>
  <si>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</si>
  <si>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</si>
  <si>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</si>
  <si>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</si>
  <si>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</si>
  <si>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</si>
  <si>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977151116</t>
  </si>
  <si>
    <t>Jádrové vrty diamantovými korunkami do stavebních materiálů (železobetonu, betonu, cihel, obkladů, dlažeb, kamene) průměru přes 70 do 80 mm</t>
  </si>
  <si>
    <t>m</t>
  </si>
  <si>
    <t>CS ÚRS 2020 02</t>
  </si>
  <si>
    <t>4</t>
  </si>
  <si>
    <t>-1549874314</t>
  </si>
  <si>
    <t>M</t>
  </si>
  <si>
    <t>286R-964</t>
  </si>
  <si>
    <t>trubka ochranná pr. 80 mm</t>
  </si>
  <si>
    <t>R-položka</t>
  </si>
  <si>
    <t>8</t>
  </si>
  <si>
    <t>541023633</t>
  </si>
  <si>
    <t>3</t>
  </si>
  <si>
    <t>286R-970</t>
  </si>
  <si>
    <t>kpl</t>
  </si>
  <si>
    <t>889910762</t>
  </si>
  <si>
    <t>997</t>
  </si>
  <si>
    <t>Přesun sutě</t>
  </si>
  <si>
    <t>997013153</t>
  </si>
  <si>
    <t>Vnitrostaveništní doprava suti a vybouraných hmot  vodorovně do 50 m svisle s omezením mechanizace pro budovy a haly výšky přes 9 do 12 m</t>
  </si>
  <si>
    <t>t</t>
  </si>
  <si>
    <t>886694303</t>
  </si>
  <si>
    <t>5</t>
  </si>
  <si>
    <t>997013501</t>
  </si>
  <si>
    <t>Odvoz suti a vybouraných hmot na skládku nebo meziskládku  se složením, na vzdálenost do 1 km</t>
  </si>
  <si>
    <t>-1314418704</t>
  </si>
  <si>
    <t>6</t>
  </si>
  <si>
    <t>997013509</t>
  </si>
  <si>
    <t>Odvoz suti a vybouraných hmot na skládku nebo meziskládku  se složením, na vzdálenost Příplatek k ceně za každý další i započatý 1 km přes 1 km</t>
  </si>
  <si>
    <t>1627069723</t>
  </si>
  <si>
    <t>VV</t>
  </si>
  <si>
    <t>0,046*30 'Přepočtené koeficientem množství</t>
  </si>
  <si>
    <t>7</t>
  </si>
  <si>
    <t>997013812</t>
  </si>
  <si>
    <t>Poplatek za uložení stavebního odpadu na skládce (skládkovné) z materiálů na bázi sádry zatříděného do Katalogu odpadů pod kódem 170 802</t>
  </si>
  <si>
    <t>239385722</t>
  </si>
  <si>
    <t>998</t>
  </si>
  <si>
    <t>Přesun hmot</t>
  </si>
  <si>
    <t>998011002</t>
  </si>
  <si>
    <t>Přesun hmot pro budovy občanské výstavby, bydlení, výrobu a služby  s nosnou svislou konstrukcí zděnou z cihel, tvárnic nebo kamene vodorovná dopravní vzdálenost do 100 m pro budovy výšky přes 6 do 12 m</t>
  </si>
  <si>
    <t>1575438121</t>
  </si>
  <si>
    <t>PSV</t>
  </si>
  <si>
    <t>Práce a dodávky PSV</t>
  </si>
  <si>
    <t>713</t>
  </si>
  <si>
    <t>Izolace tepelné</t>
  </si>
  <si>
    <t>713463121</t>
  </si>
  <si>
    <t>Montáž izolace tepelné potrubí a ohybů tvarovkami nebo deskami  potrubními pouzdry bez povrchové úpravy (izolační materiál ve specifikaci) uchycenými sponami potrubí jednovrstvá</t>
  </si>
  <si>
    <t>16</t>
  </si>
  <si>
    <t>-1440211956</t>
  </si>
  <si>
    <t>10</t>
  </si>
  <si>
    <t>28377051</t>
  </si>
  <si>
    <t>pouzdro izolační potrubní z pěnového polyetylenu 32/9mm</t>
  </si>
  <si>
    <t>32</t>
  </si>
  <si>
    <t>427049136</t>
  </si>
  <si>
    <t>3,000+2</t>
  </si>
  <si>
    <t>11</t>
  </si>
  <si>
    <t>28377058</t>
  </si>
  <si>
    <t>pouzdro izolační potrubní z pěnového polyetylenu 40/13mm</t>
  </si>
  <si>
    <t>-2025408627</t>
  </si>
  <si>
    <t>12</t>
  </si>
  <si>
    <t>998713202</t>
  </si>
  <si>
    <t>Přesun hmot pro izolace tepelné stanovený procentní sazbou (%) z ceny vodorovná dopravní vzdálenost do 50 m v objektech výšky přes 6 do 12 m</t>
  </si>
  <si>
    <t>%</t>
  </si>
  <si>
    <t>1282966851</t>
  </si>
  <si>
    <t>721</t>
  </si>
  <si>
    <t>Zdravotechnika - vnitřní kanalizace</t>
  </si>
  <si>
    <t>13</t>
  </si>
  <si>
    <t>721174041</t>
  </si>
  <si>
    <t>Potrubí kanalizační z PP připojovací systém HT DN 32</t>
  </si>
  <si>
    <t>1298335568</t>
  </si>
  <si>
    <t>5-3</t>
  </si>
  <si>
    <t>14</t>
  </si>
  <si>
    <t>721174042</t>
  </si>
  <si>
    <t>Potrubí z plastových trub polypropylenové připojovací DN 40</t>
  </si>
  <si>
    <t>1639050354</t>
  </si>
  <si>
    <t>721290111</t>
  </si>
  <si>
    <t>Zkouška těsnosti kanalizace  v objektech vodou do DN 125</t>
  </si>
  <si>
    <t>1908519168</t>
  </si>
  <si>
    <t>15+2</t>
  </si>
  <si>
    <t>998721102</t>
  </si>
  <si>
    <t>Přesun hmot pro vnitřní kanalizace  stanovený z hmotnosti přesunovaného materiálu vodorovná dopravní vzdálenost do 50 m v objektech výšky přes 6 do 12 m</t>
  </si>
  <si>
    <t>-894429692</t>
  </si>
  <si>
    <t>17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</si>
  <si>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</si>
  <si>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</si>
  <si>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-1257582992</t>
  </si>
  <si>
    <t>722</t>
  </si>
  <si>
    <t>Zdravotechnika - vnitřní vodovod</t>
  </si>
  <si>
    <t>18</t>
  </si>
  <si>
    <t>722174004</t>
  </si>
  <si>
    <t>Potrubí z plastových trubek z polypropylenu (PPR) svařovaných polyfuzně PN 16 (SDR 7,4) D 32 x 4,4</t>
  </si>
  <si>
    <t>175380833</t>
  </si>
  <si>
    <t>19</t>
  </si>
  <si>
    <t>722224115</t>
  </si>
  <si>
    <t>Armatury s jedním závitem kohouty plnicí a vypouštěcí PN 10 G 1/2</t>
  </si>
  <si>
    <t>kus</t>
  </si>
  <si>
    <t>-101090670</t>
  </si>
  <si>
    <t>20</t>
  </si>
  <si>
    <t>722230102</t>
  </si>
  <si>
    <t>Armatury se dvěma závity ventily přímé G 3/4</t>
  </si>
  <si>
    <t>1412666110</t>
  </si>
  <si>
    <t>722231072</t>
  </si>
  <si>
    <t>Armatury se dvěma závity ventily zpětné mosazné PN 10 do 110°C G 1/2</t>
  </si>
  <si>
    <t>-1231881452</t>
  </si>
  <si>
    <t>22</t>
  </si>
  <si>
    <t>722231073</t>
  </si>
  <si>
    <t>Armatury se dvěma závity ventily zpětné mosazné PN 10 do 110°C G 3/4</t>
  </si>
  <si>
    <t>175529953</t>
  </si>
  <si>
    <t>23</t>
  </si>
  <si>
    <t>722231201</t>
  </si>
  <si>
    <t>Armatury se dvěma závity ventily redukční tlakové mosazné bez manometru PN 6 do 25 °C G 1/2</t>
  </si>
  <si>
    <t>2126379620</t>
  </si>
  <si>
    <t>24</t>
  </si>
  <si>
    <t>722262211</t>
  </si>
  <si>
    <t>Vodoměry  pro vodu do 40°C závitové horizontální jednovtokové suchoběžné G 1/2 x 80 mm Qn 1,5</t>
  </si>
  <si>
    <t>1151874562</t>
  </si>
  <si>
    <t>25</t>
  </si>
  <si>
    <t>722290226</t>
  </si>
  <si>
    <t>Zkoušky, proplach a desinfekce vodovodního potrubí  zkoušky těsnosti vodovodního potrubí závitového do DN 50</t>
  </si>
  <si>
    <t>-2028642179</t>
  </si>
  <si>
    <t>8,5-2,5</t>
  </si>
  <si>
    <t>26</t>
  </si>
  <si>
    <t>72285R-01</t>
  </si>
  <si>
    <t>Napojení nových rozvodů SV a TUV na stávající rozvody</t>
  </si>
  <si>
    <t>263844047</t>
  </si>
  <si>
    <t>27</t>
  </si>
  <si>
    <t>7258611011</t>
  </si>
  <si>
    <t>Zápachová uzávěrka pojistného ventilu DN 32</t>
  </si>
  <si>
    <t>2099524679</t>
  </si>
  <si>
    <t>28</t>
  </si>
  <si>
    <t>7258611012</t>
  </si>
  <si>
    <t>Zápachová uzávěrka pro kondenzát DN 40</t>
  </si>
  <si>
    <t>-204298170</t>
  </si>
  <si>
    <t>1*2 'Přepočtené koeficientem množství</t>
  </si>
  <si>
    <t>29</t>
  </si>
  <si>
    <t>998722102</t>
  </si>
  <si>
    <t>Přesun hmot pro vnitřní vodovod  stanovený z hmotnosti přesunovaného materiálu vodorovná dopravní vzdálenost do 50 m v objektech výšky přes 6 do 12 m</t>
  </si>
  <si>
    <t>-952782622</t>
  </si>
  <si>
    <t>30</t>
  </si>
  <si>
    <t>998722181</t>
  </si>
  <si>
    <t>Přesun hmot pro vnitřní vodovod  stanovený z hmotnosti přesunovaného materiálu Příplatek k ceně za přesun prováděný bez použití mechanizace pro jakoukoliv výšku objektu</t>
  </si>
  <si>
    <t>825523985</t>
  </si>
  <si>
    <t>732</t>
  </si>
  <si>
    <t>Ústřední vytápění - strojovny</t>
  </si>
  <si>
    <t>31</t>
  </si>
  <si>
    <t>732320813</t>
  </si>
  <si>
    <t>Demontáž nádrží beztlakých nebo tlakových  odpojení od rozvodů potrubí nádrže o obsahu přes 100 do 200 l</t>
  </si>
  <si>
    <t>-779758564</t>
  </si>
  <si>
    <t>732890802</t>
  </si>
  <si>
    <t>Vnitrostaveništní přemístění vybouraných (demontovaných) hmot strojoven  vodorovně do 100 m v objektech výšky přes 6 do 12 m</t>
  </si>
  <si>
    <t>-769508218</t>
  </si>
  <si>
    <t>734</t>
  </si>
  <si>
    <t>Ústřední vytápění - armatury</t>
  </si>
  <si>
    <t>33</t>
  </si>
  <si>
    <t>734211119</t>
  </si>
  <si>
    <t>Ventily odvzdušňovací závitové automatické PN 14 do 120°C G 3/8</t>
  </si>
  <si>
    <t>1601146636</t>
  </si>
  <si>
    <t>34</t>
  </si>
  <si>
    <t>73422R501</t>
  </si>
  <si>
    <t>Venti termostatický TUV tvmix 3/4</t>
  </si>
  <si>
    <t>soubor</t>
  </si>
  <si>
    <t>-780533786</t>
  </si>
  <si>
    <t>35</t>
  </si>
  <si>
    <t>734411101</t>
  </si>
  <si>
    <t>Teploměry technické s pevným stonkem a jímkou zadní připojení (axiální) průměr 63 mm délka stonku 50 mm</t>
  </si>
  <si>
    <t>-947295401</t>
  </si>
  <si>
    <t>36</t>
  </si>
  <si>
    <t>734421101</t>
  </si>
  <si>
    <t>Tlakoměry s pevným stonkem a zpětnou klapkou spodní připojení (radiální) tlaku 0–16 bar průměru 50 mm</t>
  </si>
  <si>
    <t>613855848</t>
  </si>
  <si>
    <t>VYT - Vytápění</t>
  </si>
  <si>
    <t xml:space="preserve">    732-1 - Tepelné čerpadlo</t>
  </si>
  <si>
    <t xml:space="preserve">    733 - Ústřední vytápění - rozvodné potrubí</t>
  </si>
  <si>
    <t xml:space="preserve">    767 - Konstrukce zámečnické</t>
  </si>
  <si>
    <t>953941414</t>
  </si>
  <si>
    <t>Osazování drobných kovových předmětů  se zalitím maltou cementovou, do vysekaných kapes nebo připravených otvorů konzol pro zásobníky vody apod. délky do 1000 mm, s uklínováním (např. cihlami)</t>
  </si>
  <si>
    <t>1046240588</t>
  </si>
  <si>
    <t>konzoly pro TČ</t>
  </si>
  <si>
    <t>2*2</t>
  </si>
  <si>
    <t>953961212</t>
  </si>
  <si>
    <t>Kotvy chemické s vyvrtáním otvoru  do betonu, železobetonu nebo tvrdého kamene chemická patrona, velikost M 10, hloubka 90 mm</t>
  </si>
  <si>
    <t>75796879</t>
  </si>
  <si>
    <t>pro montáž držáků čerpadel</t>
  </si>
  <si>
    <t>4*3</t>
  </si>
  <si>
    <t>953965117</t>
  </si>
  <si>
    <t>Kotvy chemické s vyvrtáním otvoru  kotevní šrouby pro chemické kotvy, velikost M 10, délka 190 mm</t>
  </si>
  <si>
    <t>-804670352</t>
  </si>
  <si>
    <t>977151121</t>
  </si>
  <si>
    <t>Jádrové vrty diamantovými korunkami do stavebních materiálů (železobetonu, betonu, cihel, obkladů, dlažeb, kamene) průměru přes 110 do 120 mm</t>
  </si>
  <si>
    <t>-183177809</t>
  </si>
  <si>
    <t>Zednická výpomoc</t>
  </si>
  <si>
    <t>-383465460</t>
  </si>
  <si>
    <t>997013112</t>
  </si>
  <si>
    <t>Vnitrostaveništní doprava suti a vybouraných hmot  vodorovně do 50 m svisle s použitím mechanizace pro budovy a haly výšky přes 6 do 9 m</t>
  </si>
  <si>
    <t>2028926589</t>
  </si>
  <si>
    <t>-1158089239</t>
  </si>
  <si>
    <t>1912231891</t>
  </si>
  <si>
    <t>-1764979843</t>
  </si>
  <si>
    <t>2071071778</t>
  </si>
  <si>
    <t>713463211</t>
  </si>
  <si>
    <t>Montáž izolace tepelné potrubí a ohybů tvarovkami nebo deskami  potrubními pouzdry s povrchovou úpravou hliníkovou fólií (izolační materiál ve specifikaci) přelepenými samolepící hliníkovou páskou potrubí jednovrstvá D do 50 mm</t>
  </si>
  <si>
    <t>-545790593</t>
  </si>
  <si>
    <t>28+10</t>
  </si>
  <si>
    <t>38+8</t>
  </si>
  <si>
    <t>Součet</t>
  </si>
  <si>
    <t>283205</t>
  </si>
  <si>
    <t>izolace potrubí Pasoc Hvac s Al folií a skleněnou mřížkou (ALS) 35/30 mm</t>
  </si>
  <si>
    <t>1379950912</t>
  </si>
  <si>
    <t>88-60+38</t>
  </si>
  <si>
    <t>283206</t>
  </si>
  <si>
    <t>izolace potrubí Pasoc Hvac s Al folií a skleněnou mřížkou (ALS) 42/40 mm</t>
  </si>
  <si>
    <t>-1884303050</t>
  </si>
  <si>
    <t>20-10+8</t>
  </si>
  <si>
    <t>998713102</t>
  </si>
  <si>
    <t>Přesun hmot pro izolace tepelné stanovený z hmotnosti přesunovaného materiálu vodorovná dopravní vzdálenost do 50 m v objektech výšky přes 6 m do 12 m</t>
  </si>
  <si>
    <t>1706829822</t>
  </si>
  <si>
    <t>998713181</t>
  </si>
  <si>
    <t>Přesun hmot pro izolace tepelné stanovený z hmotnosti přesunovaného materiálu Příplatek k cenám za přesun prováděný bez použití mechanizace pro jakoukoliv výšku objektu</t>
  </si>
  <si>
    <t>-96540071</t>
  </si>
  <si>
    <t>732-1</t>
  </si>
  <si>
    <t>Tepelné čerpadlo</t>
  </si>
  <si>
    <t>732-11010</t>
  </si>
  <si>
    <t>Montáž tepelného čerpadla</t>
  </si>
  <si>
    <t>-1091494001</t>
  </si>
  <si>
    <t>732-11011</t>
  </si>
  <si>
    <t>Kabeláž (el+MaR), připojení, oživení, zaškolení obsluhy...</t>
  </si>
  <si>
    <t>-34904029</t>
  </si>
  <si>
    <t>12848</t>
  </si>
  <si>
    <t>CTC ECOAIR 622M Tepelné čerpadlo Eco Air 622M, SVT23195</t>
  </si>
  <si>
    <t>ks</t>
  </si>
  <si>
    <t>-1797046362</t>
  </si>
  <si>
    <t>12860</t>
  </si>
  <si>
    <t>IR 12 MODUL - 0-10V NA PWM, IPWM Modul k IR12 pro převod 0-10V na PWM vč. IPWM</t>
  </si>
  <si>
    <t>-539296330</t>
  </si>
  <si>
    <t>15496</t>
  </si>
  <si>
    <t>TG-HFM-10100500S Hadice opletená G1"MxG1"F, délka 500mm</t>
  </si>
  <si>
    <t>-1801692105</t>
  </si>
  <si>
    <t>16888</t>
  </si>
  <si>
    <t>IR 12 RCD Pokojová jednotka RCD s čidlem a displejem pro IR 12</t>
  </si>
  <si>
    <t>-1451036920</t>
  </si>
  <si>
    <t>9108</t>
  </si>
  <si>
    <t>TT/P4 Čidlo teplotní s kabelem 4 m pro zásobník- Pt1000</t>
  </si>
  <si>
    <t>-1797523314</t>
  </si>
  <si>
    <t>14178</t>
  </si>
  <si>
    <t>HSK 750 P Akumulační nádrž HSK 750 P bez izol.,1výměník nerez na TV</t>
  </si>
  <si>
    <t>1953107415</t>
  </si>
  <si>
    <t>16323</t>
  </si>
  <si>
    <t>IZOLACE HSK 750 P SE Izolace akum.nádrže HSK 750 P - SE - kód 14178</t>
  </si>
  <si>
    <t>-1570025325</t>
  </si>
  <si>
    <t>14880</t>
  </si>
  <si>
    <t>JÍMKA 7X9-100 Jímka 7x9-100, 1 čidlo, R1/2", mosaz (náhrada za 154)</t>
  </si>
  <si>
    <t>2085047450</t>
  </si>
  <si>
    <t>10845</t>
  </si>
  <si>
    <t>4555.20.0A-NEREZ Pružinka kapiláry malá 1/2" - nerez</t>
  </si>
  <si>
    <t>-702073931</t>
  </si>
  <si>
    <t>5373</t>
  </si>
  <si>
    <t>Držák TČ na izolovanou stěnu pro CTC 410-420, 622 vč. silentbloků</t>
  </si>
  <si>
    <t>-889752300</t>
  </si>
  <si>
    <t>7766</t>
  </si>
  <si>
    <t>DAOASOLVE Držák expanzní nádoby vč.připojovacího ventilu 3/4"</t>
  </si>
  <si>
    <t>326761712</t>
  </si>
  <si>
    <t>13754</t>
  </si>
  <si>
    <t>EXP HW005223 Expanzní nádoba 5 l - HW ,8 bar,3/4"M,na pitnou vodu</t>
  </si>
  <si>
    <t>-1988885161</t>
  </si>
  <si>
    <t>923</t>
  </si>
  <si>
    <t>CSE IR 12 CTC čerpadlová skupina CSE TC W a regulátor IR12 CTC</t>
  </si>
  <si>
    <t>671104919</t>
  </si>
  <si>
    <t>9797</t>
  </si>
  <si>
    <t>CSE TC W-PWM MFB čerpadlová skupina  s Para IPWM 8m a Magnet Filterball pro TČ</t>
  </si>
  <si>
    <t>-1030024503</t>
  </si>
  <si>
    <t>12699</t>
  </si>
  <si>
    <t>VZK R 325-230-1P-15 L 1F 3cestný ventil zónový kulový 1"F s pohonem 15s, vrtání do L</t>
  </si>
  <si>
    <t>-1187603050</t>
  </si>
  <si>
    <t>11285</t>
  </si>
  <si>
    <t>REG-17569 sada příslušenství pro DUO (HSK) PR (PV)</t>
  </si>
  <si>
    <t>1035091246</t>
  </si>
  <si>
    <t>11288</t>
  </si>
  <si>
    <t>EXP HS035231P expanzní nádoba 35l - HS, 5bar, 3/4"M, na nohách</t>
  </si>
  <si>
    <t>804225969</t>
  </si>
  <si>
    <t>11289</t>
  </si>
  <si>
    <t>KVEXP ventil uzavírací s vypouštěním na exp.n. F/F 3/4"</t>
  </si>
  <si>
    <t>-383230641</t>
  </si>
  <si>
    <t>733</t>
  </si>
  <si>
    <t>Ústřední vytápění - rozvodné potrubí</t>
  </si>
  <si>
    <t>733223103</t>
  </si>
  <si>
    <t>Potrubí z trubek měděných tvrdých spojovaných měkkým pájením Ø 18/1</t>
  </si>
  <si>
    <t>-2079841144</t>
  </si>
  <si>
    <t>37</t>
  </si>
  <si>
    <t>733223104</t>
  </si>
  <si>
    <t>Potrubí z trubek měděných tvrdých spojovaných měkkým pájením Ø 22/1</t>
  </si>
  <si>
    <t>2054448045</t>
  </si>
  <si>
    <t>38</t>
  </si>
  <si>
    <t>733222303</t>
  </si>
  <si>
    <t>Potrubí z trubek měděných polotvrdých spojovaných lisováním DN 15</t>
  </si>
  <si>
    <t>-2066370130</t>
  </si>
  <si>
    <t>39</t>
  </si>
  <si>
    <t>733222304</t>
  </si>
  <si>
    <t>Potrubí z trubek měděných polotvrdých spojovaných lisováním DN 20</t>
  </si>
  <si>
    <t>1425099667</t>
  </si>
  <si>
    <t>40</t>
  </si>
  <si>
    <t>733222306</t>
  </si>
  <si>
    <t>Potrubí měděné polotvrdé spojované lisováním DN 32 ÚT</t>
  </si>
  <si>
    <t>1501444758</t>
  </si>
  <si>
    <t>98-60</t>
  </si>
  <si>
    <t>41</t>
  </si>
  <si>
    <t>733223106</t>
  </si>
  <si>
    <t>Potrubí z trubek měděných tvrdých spojovaných měkkým pájením Ø 35/1,5</t>
  </si>
  <si>
    <t>495239823</t>
  </si>
  <si>
    <t>42</t>
  </si>
  <si>
    <t>733223107</t>
  </si>
  <si>
    <t>Potrubí z trubek měděných tvrdých spojovaných měkkým pájením Ø 42/1,5</t>
  </si>
  <si>
    <t>-772759499</t>
  </si>
  <si>
    <t>43</t>
  </si>
  <si>
    <t>733223306</t>
  </si>
  <si>
    <t>Potrubí z trubek měděných tvrdých spojovaných lisováním DN 40</t>
  </si>
  <si>
    <t>2105556796</t>
  </si>
  <si>
    <t>20-10</t>
  </si>
  <si>
    <t>44</t>
  </si>
  <si>
    <t>732R-4825</t>
  </si>
  <si>
    <t xml:space="preserve">Napuštění a odvduš. OS vč. vyčištění filtrů dle potřeby </t>
  </si>
  <si>
    <t>142479475</t>
  </si>
  <si>
    <t>45</t>
  </si>
  <si>
    <t>733290802</t>
  </si>
  <si>
    <t>Demontáž potrubí z trubek měděných  Ø přes 35/1,5 do 64/2,0</t>
  </si>
  <si>
    <t>1123985385</t>
  </si>
  <si>
    <t>46</t>
  </si>
  <si>
    <t>733491R-7</t>
  </si>
  <si>
    <t>Dopojení TČ - Kaučukové tepelné izolace opletených hadic min. tl. 25 mm/500 mm + omotání hliníkovou samolepící páskou</t>
  </si>
  <si>
    <t>-558383415</t>
  </si>
  <si>
    <t>47</t>
  </si>
  <si>
    <t>73390901</t>
  </si>
  <si>
    <t>Cu spojovací a pomocný materiál</t>
  </si>
  <si>
    <t>-828634666</t>
  </si>
  <si>
    <t>48</t>
  </si>
  <si>
    <t>73390910</t>
  </si>
  <si>
    <t>Demontáž HVDT</t>
  </si>
  <si>
    <t>-1623178330</t>
  </si>
  <si>
    <t>49</t>
  </si>
  <si>
    <t>73390911</t>
  </si>
  <si>
    <t>Demontáž pokojových jednotek</t>
  </si>
  <si>
    <t>-1459265618</t>
  </si>
  <si>
    <t>50</t>
  </si>
  <si>
    <t>998733102</t>
  </si>
  <si>
    <t>Přesun hmot pro rozvody potrubí  stanovený z hmotnosti přesunovaného materiálu vodorovná dopravní vzdálenost do 50 m v objektech výšky přes 6 do 12 m</t>
  </si>
  <si>
    <t>-1044472634</t>
  </si>
  <si>
    <t>51</t>
  </si>
  <si>
    <t>998733181</t>
  </si>
  <si>
    <t>Přesun hmot pro rozvody potrubí  stanovený z hmotnosti přesunovaného materiálu Příplatek k cenám za přesun prováděný bez použití mechanizace pro jakoukoliv výšku objektu</t>
  </si>
  <si>
    <t>-791717769</t>
  </si>
  <si>
    <t>52</t>
  </si>
  <si>
    <t>-1438192819</t>
  </si>
  <si>
    <t>11-8</t>
  </si>
  <si>
    <t>53</t>
  </si>
  <si>
    <t>734291123</t>
  </si>
  <si>
    <t>Ostatní armatury kohouty plnicí a vypouštěcí PN 10 do 90°C G 1/2</t>
  </si>
  <si>
    <t>826543837</t>
  </si>
  <si>
    <t>30-24</t>
  </si>
  <si>
    <t>54</t>
  </si>
  <si>
    <t>734291245</t>
  </si>
  <si>
    <t>Ostatní armatury filtry závitové PN 16 do 130°C přímé s vnitřními závity G 1 1/4</t>
  </si>
  <si>
    <t>CS ÚRS 2019 02</t>
  </si>
  <si>
    <t>-1474567958</t>
  </si>
  <si>
    <t>3-1</t>
  </si>
  <si>
    <t>55</t>
  </si>
  <si>
    <t>734292716</t>
  </si>
  <si>
    <t>Ostatní armatury kulové kohouty PN 42 do 185°C přímé vnitřní závit G 1 1/4</t>
  </si>
  <si>
    <t>-1349266369</t>
  </si>
  <si>
    <t>11-3</t>
  </si>
  <si>
    <t>56</t>
  </si>
  <si>
    <t>734292717</t>
  </si>
  <si>
    <t>Ostatní armatury kulové kohouty PN 42 do 185°C přímé vnitřní závit G 1 1/2</t>
  </si>
  <si>
    <t>1141789002</t>
  </si>
  <si>
    <t>10-5</t>
  </si>
  <si>
    <t>57</t>
  </si>
  <si>
    <t>73439R010</t>
  </si>
  <si>
    <t>Vyvážení otopné soustavy vč. vystavení protokolu, nastavení rad.ventilů</t>
  </si>
  <si>
    <t>-1905356321</t>
  </si>
  <si>
    <t>58</t>
  </si>
  <si>
    <t>73439R011</t>
  </si>
  <si>
    <t>Vyvážení ventilů v 1.pp</t>
  </si>
  <si>
    <t>-76389353</t>
  </si>
  <si>
    <t>59</t>
  </si>
  <si>
    <t>998734102</t>
  </si>
  <si>
    <t>Přesun hmot pro armatury  stanovený z hmotnosti přesunovaného materiálu vodorovná dopravní vzdálenost do 50 m v objektech výšky přes 6 do 12 m</t>
  </si>
  <si>
    <t>1923276321</t>
  </si>
  <si>
    <t>60</t>
  </si>
  <si>
    <t>998734181</t>
  </si>
  <si>
    <t>Přesun hmot pro armatury  stanovený z hmotnosti přesunovaného materiálu Příplatek k cenám za přesun prováděný bez použití mechanizace pro jakoukoliv výšku objektu</t>
  </si>
  <si>
    <t>2044343435</t>
  </si>
  <si>
    <t>767</t>
  </si>
  <si>
    <t>Konstrukce zámečnické</t>
  </si>
  <si>
    <t>61</t>
  </si>
  <si>
    <t>767995115</t>
  </si>
  <si>
    <t>Montáž ostatních atypických zámečnických konstrukcí hmotnosti přes 50 do 100 kg</t>
  </si>
  <si>
    <t>kg</t>
  </si>
  <si>
    <t>CS ÚRS 2017 02</t>
  </si>
  <si>
    <t>1328099706</t>
  </si>
  <si>
    <t>klec na TČ z kari sítě KY49</t>
  </si>
  <si>
    <t>(3,45*1,25+3,45*1,4+1,25*1,4*2)*7,9</t>
  </si>
  <si>
    <t>62</t>
  </si>
  <si>
    <t>767R-1249</t>
  </si>
  <si>
    <t>Ochranná klec cca. 3450 x 1400 x 1250 mm pro TČ z pozinkované nebo nerez oceli. Velikost klecových ok max. 100x100 mm  vč. jejího ukotvení do obvodového zdiva (dod+mtž)</t>
  </si>
  <si>
    <t>-752882134</t>
  </si>
  <si>
    <t>63</t>
  </si>
  <si>
    <t>998767102</t>
  </si>
  <si>
    <t>Přesun hmot pro zámečnické konstrukce stanovený z hmotnosti přesunovaného materiálu vodorovná dopravní vzdálenost do 50 m v objektech výšky přes 6 do 12 m</t>
  </si>
  <si>
    <t>-269610888</t>
  </si>
  <si>
    <t>64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</si>
  <si>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</si>
  <si>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</si>
  <si>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-1162395113</t>
  </si>
  <si>
    <t>SIP - Silnoproud</t>
  </si>
  <si>
    <t xml:space="preserve">    741 - Elektroinstalace - silnoproud</t>
  </si>
  <si>
    <t>741</t>
  </si>
  <si>
    <t>Elektroinstalace - silnoproud</t>
  </si>
  <si>
    <t>741110511</t>
  </si>
  <si>
    <t>Montáž lišt a kanálků elektroinstalačních se spojkami, ohyby a rohy a s nasunutím do krabic vkládacích s víčkem, šířky do 60 mm</t>
  </si>
  <si>
    <t>-2111292823</t>
  </si>
  <si>
    <t>34571R-02</t>
  </si>
  <si>
    <t>lišta elektroinstalační vkládací LHD 30x25</t>
  </si>
  <si>
    <t>R - položka</t>
  </si>
  <si>
    <t>1667327133</t>
  </si>
  <si>
    <t>741120001</t>
  </si>
  <si>
    <t>Montáž vodičů izolovaných měděných bez ukončení uložených pod omítku plných a laněných (CY), průřezu žíly 0,35 až 6 mm2</t>
  </si>
  <si>
    <t>-296832208</t>
  </si>
  <si>
    <t>341408250</t>
  </si>
  <si>
    <t>vodič silový s Cu jádrem 4mm2</t>
  </si>
  <si>
    <t>972828579</t>
  </si>
  <si>
    <t>741122015</t>
  </si>
  <si>
    <t>Montáž kabelů měděných bez ukončení uložených pod omítku plných kulatých (CYKY), počtu a průřezu žil 3x1,5 mm2</t>
  </si>
  <si>
    <t>1891562129</t>
  </si>
  <si>
    <t>341110300</t>
  </si>
  <si>
    <t>kabel silový s Cu jádrem 1 kV 3x1,5mm2</t>
  </si>
  <si>
    <t>1055979526</t>
  </si>
  <si>
    <t>741122024</t>
  </si>
  <si>
    <t>Montáž kabelů měděných bez ukončení uložených pod omítku plných kulatých (CYKY), počtu a průřezu žil 4x10 mm2</t>
  </si>
  <si>
    <t>-1269717993</t>
  </si>
  <si>
    <t>341110760</t>
  </si>
  <si>
    <t>kabel silový s Cu jádrem 1 kV 4x10mm2</t>
  </si>
  <si>
    <t>-2108282994</t>
  </si>
  <si>
    <t>741122025</t>
  </si>
  <si>
    <t>Montáž kabelů měděných bez ukončení uložených pod omítku plných kulatých (CYKY), počtu a průřezu žil 4x16 až 25 mm2</t>
  </si>
  <si>
    <t>884025776</t>
  </si>
  <si>
    <t>3+10</t>
  </si>
  <si>
    <t>341110800</t>
  </si>
  <si>
    <t>kabel silový s Cu jádrem 1 kV 4x16mm2</t>
  </si>
  <si>
    <t>1846872519</t>
  </si>
  <si>
    <t>741122031</t>
  </si>
  <si>
    <t>Montáž kabelů měděných bez ukončení uložených pod omítku plných kulatých (CYKY), počtu a průřezu žil 5x1,5 až 2,5 mm2</t>
  </si>
  <si>
    <t>-1623945034</t>
  </si>
  <si>
    <t>30+25</t>
  </si>
  <si>
    <t>341110900</t>
  </si>
  <si>
    <t>kabel silový s Cu jádrem 1 kV 5x1,5mm2</t>
  </si>
  <si>
    <t>-1052383965</t>
  </si>
  <si>
    <t>341110940</t>
  </si>
  <si>
    <t>kabel silový s Cu jádrem 1 kV 5x2,5mm2</t>
  </si>
  <si>
    <t>1372003570</t>
  </si>
  <si>
    <t>741210121</t>
  </si>
  <si>
    <t>Montáž rozváděčů litinových, hliníkových nebo plastových bez zapojení vodičů skříněk hmotnosti do 10 kg</t>
  </si>
  <si>
    <t>1777032526</t>
  </si>
  <si>
    <t>35711R-02</t>
  </si>
  <si>
    <t>Elektroměrový rozvaděč, oceloplech, zapuštěný, 3x25A + HDO</t>
  </si>
  <si>
    <t>89526690</t>
  </si>
  <si>
    <t>35711R-03</t>
  </si>
  <si>
    <t>Přípojková skříň SS200/NVE1P-C ČEZ</t>
  </si>
  <si>
    <t>-684268945</t>
  </si>
  <si>
    <t>741320115</t>
  </si>
  <si>
    <t>Montáž jističů se zapojením vodičů jednopólových nn do 63 A ve skříni</t>
  </si>
  <si>
    <t>-631161484</t>
  </si>
  <si>
    <t>35811R-09</t>
  </si>
  <si>
    <t>Pojistky PHNA000Gg – 63A</t>
  </si>
  <si>
    <t>1978627369</t>
  </si>
  <si>
    <t>741320165</t>
  </si>
  <si>
    <t>Montáž jističů se zapojením vodičů třípólových nn do 25 A ve skříni</t>
  </si>
  <si>
    <t>1751670199</t>
  </si>
  <si>
    <t>358224010</t>
  </si>
  <si>
    <t>jistič 3pólový-charakteristika B 16A</t>
  </si>
  <si>
    <t>-1258720571</t>
  </si>
  <si>
    <t>741321003</t>
  </si>
  <si>
    <t>Montáž proudových chráničů se zapojením vodičů dvoupólových nn do 25 A ve skříni</t>
  </si>
  <si>
    <t>746843739</t>
  </si>
  <si>
    <t>358890560</t>
  </si>
  <si>
    <t>chránič proudový 2pólový 25A pracovního proudu 0.03 A</t>
  </si>
  <si>
    <t>757180407</t>
  </si>
  <si>
    <t>P</t>
  </si>
  <si>
    <t>Poznámka k položce:_x000D_
EAN: 8590125352990</t>
  </si>
  <si>
    <t>741810001</t>
  </si>
  <si>
    <t>Zkoušky a prohlídky elektrických rozvodů a zařízení celková prohlídka a vyhotovení revizní zprávy pro objem montážních prací do 100 tis. Kč</t>
  </si>
  <si>
    <t>617190698</t>
  </si>
  <si>
    <t>741R-2101</t>
  </si>
  <si>
    <t>Elektromontážní práce</t>
  </si>
  <si>
    <t>-561264054</t>
  </si>
  <si>
    <t>001001</t>
  </si>
  <si>
    <t>Svorky pro odbočení kabelu AYKY</t>
  </si>
  <si>
    <t>-1783564151</t>
  </si>
  <si>
    <t>001003</t>
  </si>
  <si>
    <t>Hlavní vypínač, 400V, 25A</t>
  </si>
  <si>
    <t>-997954618</t>
  </si>
  <si>
    <t>001004</t>
  </si>
  <si>
    <t>Další vybavení rozvaděče RT dle potřeb MaR</t>
  </si>
  <si>
    <t>1594550719</t>
  </si>
  <si>
    <t>998741102</t>
  </si>
  <si>
    <t>Přesun hmot pro silnoproud stanovený z hmotnosti přesunovaného materiálu vodorovná dopravní vzdálenost do 50 m v objektech výšky přes 6 do 12 m</t>
  </si>
  <si>
    <t>-1087337939</t>
  </si>
  <si>
    <t>998741181</t>
  </si>
  <si>
    <t>Přesun hmot pro silnoproud stanovený z hmotnosti přesunovaného materiálu Příplatek k ceně za přesun prováděný bez použití mechanizace pro jakoukoliv výšku objektu</t>
  </si>
  <si>
    <t>-484985836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</si>
  <si>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</si>
  <si>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</si>
  <si>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</si>
  <si>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</si>
  <si>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</si>
  <si>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VRN1</t>
  </si>
  <si>
    <t>Průzkumné, geodetické a projektové práce</t>
  </si>
  <si>
    <t>013254000</t>
  </si>
  <si>
    <t>Dokumentace skutečného provedení stavby</t>
  </si>
  <si>
    <t>1024</t>
  </si>
  <si>
    <t>1504300910</t>
  </si>
  <si>
    <t>VRN3</t>
  </si>
  <si>
    <t>Zařízení staveniště</t>
  </si>
  <si>
    <t>030001000</t>
  </si>
  <si>
    <t>-1822284990</t>
  </si>
  <si>
    <t>VRN4</t>
  </si>
  <si>
    <t>Inženýrská činnost</t>
  </si>
  <si>
    <t>044002000</t>
  </si>
  <si>
    <t>Revize</t>
  </si>
  <si>
    <t>11705914</t>
  </si>
  <si>
    <t>VRN6</t>
  </si>
  <si>
    <t>Územní vlivy</t>
  </si>
  <si>
    <t>065002000</t>
  </si>
  <si>
    <t>Mimostaveništní doprava materiálů</t>
  </si>
  <si>
    <t>-182966272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</si>
</sst>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3.bm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3.bm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3.b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361950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84</xdr:row>
      <xdr:rowOff>302260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210820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210820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112</xdr:row>
      <xdr:rowOff>0</xdr:rowOff>
    </xdr:from>
    <xdr:to>
      <xdr:col>9</xdr:col>
      <xdr:colOff>1215390</xdr:colOff>
      <xdr:row>115</xdr:row>
      <xdr:rowOff>210820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210820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210820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112</xdr:row>
      <xdr:rowOff>0</xdr:rowOff>
    </xdr:from>
    <xdr:to>
      <xdr:col>9</xdr:col>
      <xdr:colOff>1215390</xdr:colOff>
      <xdr:row>115</xdr:row>
      <xdr:rowOff>210820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210820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210820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104</xdr:row>
      <xdr:rowOff>0</xdr:rowOff>
    </xdr:from>
    <xdr:to>
      <xdr:col>9</xdr:col>
      <xdr:colOff>1215390</xdr:colOff>
      <xdr:row>107</xdr:row>
      <xdr:rowOff>210820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210820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210820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110</xdr:row>
      <xdr:rowOff>210820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opLeftCell="A76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07" t="s">
        <v>14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R5" s="19"/>
      <c r="BE5" s="204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09" t="s">
        <v>17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R6" s="19"/>
      <c r="BE6" s="205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21</v>
      </c>
      <c r="AR7" s="19"/>
      <c r="BE7" s="205"/>
      <c r="BS7" s="16" t="s">
        <v>6</v>
      </c>
    </row>
    <row r="8" spans="1:74" ht="12" customHeight="1">
      <c r="B8" s="19"/>
      <c r="D8" s="26" t="s">
        <v>22</v>
      </c>
      <c r="K8" s="24" t="s">
        <v>23</v>
      </c>
      <c r="AK8" s="26" t="s">
        <v>24</v>
      </c>
      <c r="AN8" s="27" t="s">
        <v>25</v>
      </c>
      <c r="AR8" s="19"/>
      <c r="BE8" s="205"/>
      <c r="BS8" s="16" t="s">
        <v>6</v>
      </c>
    </row>
    <row r="9" spans="1:74" ht="29.25" customHeight="1">
      <c r="B9" s="19"/>
      <c r="D9" s="23" t="s">
        <v>26</v>
      </c>
      <c r="K9" s="28" t="s">
        <v>27</v>
      </c>
      <c r="AK9" s="23" t="s">
        <v>28</v>
      </c>
      <c r="AN9" s="28" t="s">
        <v>29</v>
      </c>
      <c r="AR9" s="19"/>
      <c r="BE9" s="205"/>
      <c r="BS9" s="16" t="s">
        <v>6</v>
      </c>
    </row>
    <row r="10" spans="1:74" ht="12" customHeight="1">
      <c r="B10" s="19"/>
      <c r="D10" s="26" t="s">
        <v>30</v>
      </c>
      <c r="AK10" s="26" t="s">
        <v>31</v>
      </c>
      <c r="AN10" s="24" t="s">
        <v>1</v>
      </c>
      <c r="AR10" s="19"/>
      <c r="BE10" s="205"/>
      <c r="BS10" s="16" t="s">
        <v>6</v>
      </c>
    </row>
    <row r="11" spans="1:74" ht="18.399999999999999" customHeight="1">
      <c r="B11" s="19"/>
      <c r="E11" s="24" t="s">
        <v>32</v>
      </c>
      <c r="AK11" s="26" t="s">
        <v>33</v>
      </c>
      <c r="AN11" s="24" t="s">
        <v>1</v>
      </c>
      <c r="AR11" s="19"/>
      <c r="BE11" s="205"/>
      <c r="BS11" s="16" t="s">
        <v>6</v>
      </c>
    </row>
    <row r="12" spans="1:74" ht="6.95" customHeight="1">
      <c r="B12" s="19"/>
      <c r="AR12" s="19"/>
      <c r="BE12" s="205"/>
      <c r="BS12" s="16" t="s">
        <v>6</v>
      </c>
    </row>
    <row r="13" spans="1:74" ht="12" customHeight="1">
      <c r="B13" s="19"/>
      <c r="D13" s="26" t="s">
        <v>34</v>
      </c>
      <c r="AK13" s="26" t="s">
        <v>31</v>
      </c>
      <c r="AN13" s="29" t="s">
        <v>35</v>
      </c>
      <c r="AR13" s="19"/>
      <c r="BE13" s="205"/>
      <c r="BS13" s="16" t="s">
        <v>6</v>
      </c>
    </row>
    <row r="14" spans="1:74" ht="12.75">
      <c r="B14" s="19"/>
      <c r="E14" s="210" t="s">
        <v>35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6" t="s">
        <v>33</v>
      </c>
      <c r="AN14" s="29" t="s">
        <v>35</v>
      </c>
      <c r="AR14" s="19"/>
      <c r="BE14" s="205"/>
      <c r="BS14" s="16" t="s">
        <v>6</v>
      </c>
    </row>
    <row r="15" spans="1:74" ht="6.95" customHeight="1">
      <c r="B15" s="19"/>
      <c r="AR15" s="19"/>
      <c r="BE15" s="205"/>
      <c r="BS15" s="16" t="s">
        <v>4</v>
      </c>
    </row>
    <row r="16" spans="1:74" ht="12" customHeight="1">
      <c r="B16" s="19"/>
      <c r="D16" s="26" t="s">
        <v>36</v>
      </c>
      <c r="AK16" s="26" t="s">
        <v>31</v>
      </c>
      <c r="AN16" s="24" t="s">
        <v>1</v>
      </c>
      <c r="AR16" s="19"/>
      <c r="BE16" s="205"/>
      <c r="BS16" s="16" t="s">
        <v>4</v>
      </c>
    </row>
    <row r="17" spans="2:71" ht="18.399999999999999" customHeight="1">
      <c r="B17" s="19"/>
      <c r="E17" s="24" t="s">
        <v>37</v>
      </c>
      <c r="AK17" s="26" t="s">
        <v>33</v>
      </c>
      <c r="AN17" s="24" t="s">
        <v>1</v>
      </c>
      <c r="AR17" s="19"/>
      <c r="BE17" s="205"/>
      <c r="BS17" s="16" t="s">
        <v>38</v>
      </c>
    </row>
    <row r="18" spans="2:71" ht="6.95" customHeight="1">
      <c r="B18" s="19"/>
      <c r="AR18" s="19"/>
      <c r="BE18" s="205"/>
      <c r="BS18" s="16" t="s">
        <v>6</v>
      </c>
    </row>
    <row r="19" spans="2:71" ht="12" customHeight="1">
      <c r="B19" s="19"/>
      <c r="D19" s="26" t="s">
        <v>39</v>
      </c>
      <c r="AK19" s="26" t="s">
        <v>31</v>
      </c>
      <c r="AN19" s="24" t="s">
        <v>1</v>
      </c>
      <c r="AR19" s="19"/>
      <c r="BE19" s="205"/>
      <c r="BS19" s="16" t="s">
        <v>6</v>
      </c>
    </row>
    <row r="20" spans="2:71" ht="18.399999999999999" customHeight="1">
      <c r="B20" s="19"/>
      <c r="E20" s="24" t="s">
        <v>40</v>
      </c>
      <c r="AK20" s="26" t="s">
        <v>33</v>
      </c>
      <c r="AN20" s="24" t="s">
        <v>1</v>
      </c>
      <c r="AR20" s="19"/>
      <c r="BE20" s="205"/>
      <c r="BS20" s="16" t="s">
        <v>4</v>
      </c>
    </row>
    <row r="21" spans="2:71" ht="6.95" customHeight="1">
      <c r="B21" s="19"/>
      <c r="AR21" s="19"/>
      <c r="BE21" s="205"/>
    </row>
    <row r="22" spans="2:71" ht="12" customHeight="1">
      <c r="B22" s="19"/>
      <c r="D22" s="26" t="s">
        <v>41</v>
      </c>
      <c r="AR22" s="19"/>
      <c r="BE22" s="205"/>
    </row>
    <row r="23" spans="2:71" ht="71.25" customHeight="1">
      <c r="B23" s="19"/>
      <c r="E23" s="212" t="s">
        <v>42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R23" s="19"/>
      <c r="BE23" s="205"/>
    </row>
    <row r="24" spans="2:71" ht="6.95" customHeight="1">
      <c r="B24" s="19"/>
      <c r="AR24" s="19"/>
      <c r="BE24" s="205"/>
    </row>
    <row r="25" spans="2:71" ht="6.95" customHeight="1">
      <c r="B25" s="19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19"/>
      <c r="BE25" s="205"/>
    </row>
    <row r="26" spans="2:71" s="1" customFormat="1" ht="25.9" customHeight="1">
      <c r="B26" s="32"/>
      <c r="D26" s="33" t="s">
        <v>43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3">
        <f>ROUND(AG94,2)</f>
        <v>0</v>
      </c>
      <c r="AL26" s="214"/>
      <c r="AM26" s="214"/>
      <c r="AN26" s="214"/>
      <c r="AO26" s="214"/>
      <c r="AR26" s="32"/>
      <c r="BE26" s="205"/>
    </row>
    <row r="27" spans="2:71" s="1" customFormat="1" ht="6.95" customHeight="1">
      <c r="B27" s="32"/>
      <c r="AR27" s="32"/>
      <c r="BE27" s="205"/>
    </row>
    <row r="28" spans="2:71" s="1" customFormat="1" ht="12.75">
      <c r="B28" s="32"/>
      <c r="L28" s="215" t="s">
        <v>44</v>
      </c>
      <c r="M28" s="215"/>
      <c r="N28" s="215"/>
      <c r="O28" s="215"/>
      <c r="P28" s="215"/>
      <c r="W28" s="215" t="s">
        <v>45</v>
      </c>
      <c r="X28" s="215"/>
      <c r="Y28" s="215"/>
      <c r="Z28" s="215"/>
      <c r="AA28" s="215"/>
      <c r="AB28" s="215"/>
      <c r="AC28" s="215"/>
      <c r="AD28" s="215"/>
      <c r="AE28" s="215"/>
      <c r="AK28" s="215" t="s">
        <v>46</v>
      </c>
      <c r="AL28" s="215"/>
      <c r="AM28" s="215"/>
      <c r="AN28" s="215"/>
      <c r="AO28" s="215"/>
      <c r="AR28" s="32"/>
      <c r="BE28" s="205"/>
    </row>
    <row r="29" spans="2:71" s="2" customFormat="1" ht="14.45" customHeight="1">
      <c r="B29" s="36"/>
      <c r="D29" s="26" t="s">
        <v>47</v>
      </c>
      <c r="F29" s="26" t="s">
        <v>48</v>
      </c>
      <c r="L29" s="218">
        <v>0.21</v>
      </c>
      <c r="M29" s="217"/>
      <c r="N29" s="217"/>
      <c r="O29" s="217"/>
      <c r="P29" s="217"/>
      <c r="W29" s="216">
        <f>ROUND(AZ94, 2)</f>
        <v>0</v>
      </c>
      <c r="X29" s="217"/>
      <c r="Y29" s="217"/>
      <c r="Z29" s="217"/>
      <c r="AA29" s="217"/>
      <c r="AB29" s="217"/>
      <c r="AC29" s="217"/>
      <c r="AD29" s="217"/>
      <c r="AE29" s="217"/>
      <c r="AK29" s="216">
        <f>ROUND(AV94, 2)</f>
        <v>0</v>
      </c>
      <c r="AL29" s="217"/>
      <c r="AM29" s="217"/>
      <c r="AN29" s="217"/>
      <c r="AO29" s="217"/>
      <c r="AR29" s="36"/>
      <c r="BE29" s="206"/>
    </row>
    <row r="30" spans="2:71" s="2" customFormat="1" ht="14.45" customHeight="1">
      <c r="B30" s="36"/>
      <c r="F30" s="26" t="s">
        <v>49</v>
      </c>
      <c r="L30" s="218">
        <v>0.15</v>
      </c>
      <c r="M30" s="217"/>
      <c r="N30" s="217"/>
      <c r="O30" s="217"/>
      <c r="P30" s="217"/>
      <c r="W30" s="216">
        <f>ROUND(BA94, 2)</f>
        <v>0</v>
      </c>
      <c r="X30" s="217"/>
      <c r="Y30" s="217"/>
      <c r="Z30" s="217"/>
      <c r="AA30" s="217"/>
      <c r="AB30" s="217"/>
      <c r="AC30" s="217"/>
      <c r="AD30" s="217"/>
      <c r="AE30" s="217"/>
      <c r="AK30" s="216">
        <f>ROUND(AW94, 2)</f>
        <v>0</v>
      </c>
      <c r="AL30" s="217"/>
      <c r="AM30" s="217"/>
      <c r="AN30" s="217"/>
      <c r="AO30" s="217"/>
      <c r="AR30" s="36"/>
      <c r="BE30" s="206"/>
    </row>
    <row r="31" spans="2:71" s="2" customFormat="1" ht="14.45" hidden="1" customHeight="1">
      <c r="B31" s="36"/>
      <c r="F31" s="26" t="s">
        <v>50</v>
      </c>
      <c r="L31" s="218">
        <v>0.21</v>
      </c>
      <c r="M31" s="217"/>
      <c r="N31" s="217"/>
      <c r="O31" s="217"/>
      <c r="P31" s="217"/>
      <c r="W31" s="216">
        <f>ROUND(BB94, 2)</f>
        <v>0</v>
      </c>
      <c r="X31" s="217"/>
      <c r="Y31" s="217"/>
      <c r="Z31" s="217"/>
      <c r="AA31" s="217"/>
      <c r="AB31" s="217"/>
      <c r="AC31" s="217"/>
      <c r="AD31" s="217"/>
      <c r="AE31" s="217"/>
      <c r="AK31" s="216">
        <v>0</v>
      </c>
      <c r="AL31" s="217"/>
      <c r="AM31" s="217"/>
      <c r="AN31" s="217"/>
      <c r="AO31" s="217"/>
      <c r="AR31" s="36"/>
      <c r="BE31" s="206"/>
    </row>
    <row r="32" spans="2:71" s="2" customFormat="1" ht="14.45" hidden="1" customHeight="1">
      <c r="B32" s="36"/>
      <c r="F32" s="26" t="s">
        <v>51</v>
      </c>
      <c r="L32" s="218">
        <v>0.15</v>
      </c>
      <c r="M32" s="217"/>
      <c r="N32" s="217"/>
      <c r="O32" s="217"/>
      <c r="P32" s="217"/>
      <c r="W32" s="216">
        <f>ROUND(BC94, 2)</f>
        <v>0</v>
      </c>
      <c r="X32" s="217"/>
      <c r="Y32" s="217"/>
      <c r="Z32" s="217"/>
      <c r="AA32" s="217"/>
      <c r="AB32" s="217"/>
      <c r="AC32" s="217"/>
      <c r="AD32" s="217"/>
      <c r="AE32" s="217"/>
      <c r="AK32" s="216">
        <v>0</v>
      </c>
      <c r="AL32" s="217"/>
      <c r="AM32" s="217"/>
      <c r="AN32" s="217"/>
      <c r="AO32" s="217"/>
      <c r="AR32" s="36"/>
      <c r="BE32" s="206"/>
    </row>
    <row r="33" spans="2:57" s="2" customFormat="1" ht="14.45" hidden="1" customHeight="1">
      <c r="B33" s="36"/>
      <c r="F33" s="26" t="s">
        <v>52</v>
      </c>
      <c r="L33" s="218">
        <v>0</v>
      </c>
      <c r="M33" s="217"/>
      <c r="N33" s="217"/>
      <c r="O33" s="217"/>
      <c r="P33" s="217"/>
      <c r="W33" s="216">
        <f>ROUND(BD94, 2)</f>
        <v>0</v>
      </c>
      <c r="X33" s="217"/>
      <c r="Y33" s="217"/>
      <c r="Z33" s="217"/>
      <c r="AA33" s="217"/>
      <c r="AB33" s="217"/>
      <c r="AC33" s="217"/>
      <c r="AD33" s="217"/>
      <c r="AE33" s="217"/>
      <c r="AK33" s="216">
        <v>0</v>
      </c>
      <c r="AL33" s="217"/>
      <c r="AM33" s="217"/>
      <c r="AN33" s="217"/>
      <c r="AO33" s="217"/>
      <c r="AR33" s="36"/>
      <c r="BE33" s="206"/>
    </row>
    <row r="34" spans="2:57" s="1" customFormat="1" ht="6.95" customHeight="1">
      <c r="B34" s="32"/>
      <c r="AR34" s="32"/>
      <c r="BE34" s="205"/>
    </row>
    <row r="35" spans="2:57" s="1" customFormat="1" ht="25.9" customHeight="1">
      <c r="B35" s="32"/>
      <c r="C35" s="37"/>
      <c r="D35" s="38" t="s">
        <v>53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54</v>
      </c>
      <c r="U35" s="39"/>
      <c r="V35" s="39"/>
      <c r="W35" s="39"/>
      <c r="X35" s="222" t="s">
        <v>55</v>
      </c>
      <c r="Y35" s="220"/>
      <c r="Z35" s="220"/>
      <c r="AA35" s="220"/>
      <c r="AB35" s="220"/>
      <c r="AC35" s="39"/>
      <c r="AD35" s="39"/>
      <c r="AE35" s="39"/>
      <c r="AF35" s="39"/>
      <c r="AG35" s="39"/>
      <c r="AH35" s="39"/>
      <c r="AI35" s="39"/>
      <c r="AJ35" s="39"/>
      <c r="AK35" s="219">
        <f>SUM(AK26:AK33)</f>
        <v>0</v>
      </c>
      <c r="AL35" s="220"/>
      <c r="AM35" s="220"/>
      <c r="AN35" s="220"/>
      <c r="AO35" s="221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2"/>
      <c r="D49" s="41" t="s">
        <v>56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57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2"/>
      <c r="D60" s="43" t="s">
        <v>58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58</v>
      </c>
      <c r="AI60" s="34"/>
      <c r="AJ60" s="34"/>
      <c r="AK60" s="34"/>
      <c r="AL60" s="34"/>
      <c r="AM60" s="43" t="s">
        <v>59</v>
      </c>
      <c r="AN60" s="34"/>
      <c r="AO60" s="34"/>
      <c r="AR60" s="32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2"/>
      <c r="D64" s="41" t="s">
        <v>60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61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2"/>
      <c r="D75" s="43" t="s">
        <v>58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58</v>
      </c>
      <c r="AI75" s="34"/>
      <c r="AJ75" s="34"/>
      <c r="AK75" s="34"/>
      <c r="AL75" s="34"/>
      <c r="AM75" s="43" t="s">
        <v>59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0" t="s">
        <v>62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6" t="s">
        <v>13</v>
      </c>
      <c r="L84" s="3" t="str">
        <f>K5</f>
        <v>43/18-V-2022I</v>
      </c>
      <c r="AR84" s="48"/>
    </row>
    <row r="85" spans="1:91" s="4" customFormat="1" ht="36.950000000000003" customHeight="1">
      <c r="B85" s="49"/>
      <c r="C85" s="50" t="s">
        <v>16</v>
      </c>
      <c r="L85" s="185" t="str">
        <f>K6</f>
        <v>Realizace úspor energie - Hornické muzeum v Krásně, Cínová 408, Krásno - VYTÁPĚNÍ</v>
      </c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6" t="s">
        <v>22</v>
      </c>
      <c r="L87" s="51" t="str">
        <f>IF(K8="","",K8)</f>
        <v>Krásno</v>
      </c>
      <c r="AI87" s="26" t="s">
        <v>24</v>
      </c>
      <c r="AM87" s="187" t="str">
        <f>IF(AN8= "","",AN8)</f>
        <v>28. 1. 2019</v>
      </c>
      <c r="AN87" s="187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6" t="s">
        <v>30</v>
      </c>
      <c r="L89" s="3" t="str">
        <f>IF(E11= "","",E11)</f>
        <v>Muzeum Sokolov</v>
      </c>
      <c r="AI89" s="26" t="s">
        <v>36</v>
      </c>
      <c r="AM89" s="188" t="str">
        <f>IF(E17="","",E17)</f>
        <v>Jurica a.s. - Ateliér Sokolov</v>
      </c>
      <c r="AN89" s="189"/>
      <c r="AO89" s="189"/>
      <c r="AP89" s="189"/>
      <c r="AR89" s="32"/>
      <c r="AS89" s="190" t="s">
        <v>63</v>
      </c>
      <c r="AT89" s="191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6" t="s">
        <v>34</v>
      </c>
      <c r="L90" s="3" t="str">
        <f>IF(E14= "Vyplň údaj","",E14)</f>
        <v/>
      </c>
      <c r="AI90" s="26" t="s">
        <v>39</v>
      </c>
      <c r="AM90" s="188" t="str">
        <f>IF(E20="","",E20)</f>
        <v>Eva Marková</v>
      </c>
      <c r="AN90" s="189"/>
      <c r="AO90" s="189"/>
      <c r="AP90" s="189"/>
      <c r="AR90" s="32"/>
      <c r="AS90" s="192"/>
      <c r="AT90" s="193"/>
      <c r="BD90" s="56"/>
    </row>
    <row r="91" spans="1:91" s="1" customFormat="1" ht="10.9" customHeight="1">
      <c r="B91" s="32"/>
      <c r="AR91" s="32"/>
      <c r="AS91" s="192"/>
      <c r="AT91" s="193"/>
      <c r="BD91" s="56"/>
    </row>
    <row r="92" spans="1:91" s="1" customFormat="1" ht="29.25" customHeight="1">
      <c r="B92" s="32"/>
      <c r="C92" s="194" t="s">
        <v>64</v>
      </c>
      <c r="D92" s="195"/>
      <c r="E92" s="195"/>
      <c r="F92" s="195"/>
      <c r="G92" s="195"/>
      <c r="H92" s="57"/>
      <c r="I92" s="197" t="s">
        <v>65</v>
      </c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6" t="s">
        <v>66</v>
      </c>
      <c r="AH92" s="195"/>
      <c r="AI92" s="195"/>
      <c r="AJ92" s="195"/>
      <c r="AK92" s="195"/>
      <c r="AL92" s="195"/>
      <c r="AM92" s="195"/>
      <c r="AN92" s="197" t="s">
        <v>67</v>
      </c>
      <c r="AO92" s="195"/>
      <c r="AP92" s="198"/>
      <c r="AQ92" s="58" t="s">
        <v>68</v>
      </c>
      <c r="AR92" s="32"/>
      <c r="AS92" s="59" t="s">
        <v>69</v>
      </c>
      <c r="AT92" s="60" t="s">
        <v>70</v>
      </c>
      <c r="AU92" s="60" t="s">
        <v>71</v>
      </c>
      <c r="AV92" s="60" t="s">
        <v>72</v>
      </c>
      <c r="AW92" s="60" t="s">
        <v>73</v>
      </c>
      <c r="AX92" s="60" t="s">
        <v>74</v>
      </c>
      <c r="AY92" s="60" t="s">
        <v>75</v>
      </c>
      <c r="AZ92" s="60" t="s">
        <v>76</v>
      </c>
      <c r="BA92" s="60" t="s">
        <v>77</v>
      </c>
      <c r="BB92" s="60" t="s">
        <v>78</v>
      </c>
      <c r="BC92" s="60" t="s">
        <v>79</v>
      </c>
      <c r="BD92" s="61" t="s">
        <v>80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81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02">
        <f>ROUND(SUM(AG95:AG98),2)</f>
        <v>0</v>
      </c>
      <c r="AH94" s="202"/>
      <c r="AI94" s="202"/>
      <c r="AJ94" s="202"/>
      <c r="AK94" s="202"/>
      <c r="AL94" s="202"/>
      <c r="AM94" s="202"/>
      <c r="AN94" s="203">
        <f>SUM(AG94,AT94)</f>
        <v>0</v>
      </c>
      <c r="AO94" s="203"/>
      <c r="AP94" s="203"/>
      <c r="AQ94" s="67" t="s">
        <v>1</v>
      </c>
      <c r="AR94" s="63"/>
      <c r="AS94" s="68">
        <f>ROUND(SUM(AS95:AS98),2)</f>
        <v>0</v>
      </c>
      <c r="AT94" s="69">
        <f>ROUND(SUM(AV94:AW94),2)</f>
        <v>0</v>
      </c>
      <c r="AU94" s="70">
        <f>ROUND(SUM(AU95:AU98),5)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ROUND(SUM(AZ95:AZ98),2)</f>
        <v>0</v>
      </c>
      <c r="BA94" s="69">
        <f>ROUND(SUM(BA95:BA98),2)</f>
        <v>0</v>
      </c>
      <c r="BB94" s="69">
        <f>ROUND(SUM(BB95:BB98),2)</f>
        <v>0</v>
      </c>
      <c r="BC94" s="69">
        <f>ROUND(SUM(BC95:BC98),2)</f>
        <v>0</v>
      </c>
      <c r="BD94" s="71">
        <f>ROUND(SUM(BD95:BD98),2)</f>
        <v>0</v>
      </c>
      <c r="BS94" s="72" t="s">
        <v>82</v>
      </c>
      <c r="BT94" s="72" t="s">
        <v>83</v>
      </c>
      <c r="BU94" s="73" t="s">
        <v>84</v>
      </c>
      <c r="BV94" s="72" t="s">
        <v>85</v>
      </c>
      <c r="BW94" s="72" t="s">
        <v>5</v>
      </c>
      <c r="BX94" s="72" t="s">
        <v>86</v>
      </c>
      <c r="CL94" s="72" t="s">
        <v>19</v>
      </c>
    </row>
    <row r="95" spans="1:91" s="6" customFormat="1" ht="16.5" customHeight="1">
      <c r="A95" s="74" t="s">
        <v>87</v>
      </c>
      <c r="B95" s="75"/>
      <c r="C95" s="76"/>
      <c r="D95" s="199" t="s">
        <v>88</v>
      </c>
      <c r="E95" s="199"/>
      <c r="F95" s="199"/>
      <c r="G95" s="199"/>
      <c r="H95" s="199"/>
      <c r="I95" s="77"/>
      <c r="J95" s="199" t="s">
        <v>89</v>
      </c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200">
        <f>'ZTI - Zdravotně technické...'!J30</f>
        <v>0</v>
      </c>
      <c r="AH95" s="201"/>
      <c r="AI95" s="201"/>
      <c r="AJ95" s="201"/>
      <c r="AK95" s="201"/>
      <c r="AL95" s="201"/>
      <c r="AM95" s="201"/>
      <c r="AN95" s="200">
        <f>SUM(AG95,AT95)</f>
        <v>0</v>
      </c>
      <c r="AO95" s="201"/>
      <c r="AP95" s="201"/>
      <c r="AQ95" s="78" t="s">
        <v>90</v>
      </c>
      <c r="AR95" s="75"/>
      <c r="AS95" s="79">
        <v>0</v>
      </c>
      <c r="AT95" s="80">
        <f>ROUND(SUM(AV95:AW95),2)</f>
        <v>0</v>
      </c>
      <c r="AU95" s="81">
        <f>'ZTI - Zdravotně technické...'!P126</f>
        <v>0</v>
      </c>
      <c r="AV95" s="80">
        <f>'ZTI - Zdravotně technické...'!J33</f>
        <v>0</v>
      </c>
      <c r="AW95" s="80">
        <f>'ZTI - Zdravotně technické...'!J34</f>
        <v>0</v>
      </c>
      <c r="AX95" s="80">
        <f>'ZTI - Zdravotně technické...'!J35</f>
        <v>0</v>
      </c>
      <c r="AY95" s="80">
        <f>'ZTI - Zdravotně technické...'!J36</f>
        <v>0</v>
      </c>
      <c r="AZ95" s="80">
        <f>'ZTI - Zdravotně technické...'!F33</f>
        <v>0</v>
      </c>
      <c r="BA95" s="80">
        <f>'ZTI - Zdravotně technické...'!F34</f>
        <v>0</v>
      </c>
      <c r="BB95" s="80">
        <f>'ZTI - Zdravotně technické...'!F35</f>
        <v>0</v>
      </c>
      <c r="BC95" s="80">
        <f>'ZTI - Zdravotně technické...'!F36</f>
        <v>0</v>
      </c>
      <c r="BD95" s="82">
        <f>'ZTI - Zdravotně technické...'!F37</f>
        <v>0</v>
      </c>
      <c r="BT95" s="83" t="s">
        <v>91</v>
      </c>
      <c r="BV95" s="83" t="s">
        <v>85</v>
      </c>
      <c r="BW95" s="83" t="s">
        <v>92</v>
      </c>
      <c r="BX95" s="83" t="s">
        <v>5</v>
      </c>
      <c r="CL95" s="83" t="s">
        <v>1</v>
      </c>
      <c r="CM95" s="83" t="s">
        <v>93</v>
      </c>
    </row>
    <row r="96" spans="1:91" s="6" customFormat="1" ht="16.5" customHeight="1">
      <c r="A96" s="74" t="s">
        <v>87</v>
      </c>
      <c r="B96" s="75"/>
      <c r="C96" s="76"/>
      <c r="D96" s="199" t="s">
        <v>94</v>
      </c>
      <c r="E96" s="199"/>
      <c r="F96" s="199"/>
      <c r="G96" s="199"/>
      <c r="H96" s="199"/>
      <c r="I96" s="77"/>
      <c r="J96" s="199" t="s">
        <v>95</v>
      </c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200">
        <f>'VYT - Vytápění'!J30</f>
        <v>0</v>
      </c>
      <c r="AH96" s="201"/>
      <c r="AI96" s="201"/>
      <c r="AJ96" s="201"/>
      <c r="AK96" s="201"/>
      <c r="AL96" s="201"/>
      <c r="AM96" s="201"/>
      <c r="AN96" s="200">
        <f>SUM(AG96,AT96)</f>
        <v>0</v>
      </c>
      <c r="AO96" s="201"/>
      <c r="AP96" s="201"/>
      <c r="AQ96" s="78" t="s">
        <v>90</v>
      </c>
      <c r="AR96" s="75"/>
      <c r="AS96" s="79">
        <v>0</v>
      </c>
      <c r="AT96" s="80">
        <f>ROUND(SUM(AV96:AW96),2)</f>
        <v>0</v>
      </c>
      <c r="AU96" s="81">
        <f>'VYT - Vytápění'!P126</f>
        <v>0</v>
      </c>
      <c r="AV96" s="80">
        <f>'VYT - Vytápění'!J33</f>
        <v>0</v>
      </c>
      <c r="AW96" s="80">
        <f>'VYT - Vytápění'!J34</f>
        <v>0</v>
      </c>
      <c r="AX96" s="80">
        <f>'VYT - Vytápění'!J35</f>
        <v>0</v>
      </c>
      <c r="AY96" s="80">
        <f>'VYT - Vytápění'!J36</f>
        <v>0</v>
      </c>
      <c r="AZ96" s="80">
        <f>'VYT - Vytápění'!F33</f>
        <v>0</v>
      </c>
      <c r="BA96" s="80">
        <f>'VYT - Vytápění'!F34</f>
        <v>0</v>
      </c>
      <c r="BB96" s="80">
        <f>'VYT - Vytápění'!F35</f>
        <v>0</v>
      </c>
      <c r="BC96" s="80">
        <f>'VYT - Vytápění'!F36</f>
        <v>0</v>
      </c>
      <c r="BD96" s="82">
        <f>'VYT - Vytápění'!F37</f>
        <v>0</v>
      </c>
      <c r="BT96" s="83" t="s">
        <v>91</v>
      </c>
      <c r="BV96" s="83" t="s">
        <v>85</v>
      </c>
      <c r="BW96" s="83" t="s">
        <v>96</v>
      </c>
      <c r="BX96" s="83" t="s">
        <v>5</v>
      </c>
      <c r="CL96" s="83" t="s">
        <v>1</v>
      </c>
      <c r="CM96" s="83" t="s">
        <v>93</v>
      </c>
    </row>
    <row r="97" spans="1:91" s="6" customFormat="1" ht="16.5" customHeight="1">
      <c r="A97" s="74" t="s">
        <v>87</v>
      </c>
      <c r="B97" s="75"/>
      <c r="C97" s="76"/>
      <c r="D97" s="199" t="s">
        <v>97</v>
      </c>
      <c r="E97" s="199"/>
      <c r="F97" s="199"/>
      <c r="G97" s="199"/>
      <c r="H97" s="199"/>
      <c r="I97" s="77"/>
      <c r="J97" s="199" t="s">
        <v>98</v>
      </c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200">
        <f>'SIP - Silnoproud'!J30</f>
        <v>0</v>
      </c>
      <c r="AH97" s="201"/>
      <c r="AI97" s="201"/>
      <c r="AJ97" s="201"/>
      <c r="AK97" s="201"/>
      <c r="AL97" s="201"/>
      <c r="AM97" s="201"/>
      <c r="AN97" s="200">
        <f>SUM(AG97,AT97)</f>
        <v>0</v>
      </c>
      <c r="AO97" s="201"/>
      <c r="AP97" s="201"/>
      <c r="AQ97" s="78" t="s">
        <v>90</v>
      </c>
      <c r="AR97" s="75"/>
      <c r="AS97" s="79">
        <v>0</v>
      </c>
      <c r="AT97" s="80">
        <f>ROUND(SUM(AV97:AW97),2)</f>
        <v>0</v>
      </c>
      <c r="AU97" s="81">
        <f>'SIP - Silnoproud'!P118</f>
        <v>0</v>
      </c>
      <c r="AV97" s="80">
        <f>'SIP - Silnoproud'!J33</f>
        <v>0</v>
      </c>
      <c r="AW97" s="80">
        <f>'SIP - Silnoproud'!J34</f>
        <v>0</v>
      </c>
      <c r="AX97" s="80">
        <f>'SIP - Silnoproud'!J35</f>
        <v>0</v>
      </c>
      <c r="AY97" s="80">
        <f>'SIP - Silnoproud'!J36</f>
        <v>0</v>
      </c>
      <c r="AZ97" s="80">
        <f>'SIP - Silnoproud'!F33</f>
        <v>0</v>
      </c>
      <c r="BA97" s="80">
        <f>'SIP - Silnoproud'!F34</f>
        <v>0</v>
      </c>
      <c r="BB97" s="80">
        <f>'SIP - Silnoproud'!F35</f>
        <v>0</v>
      </c>
      <c r="BC97" s="80">
        <f>'SIP - Silnoproud'!F36</f>
        <v>0</v>
      </c>
      <c r="BD97" s="82">
        <f>'SIP - Silnoproud'!F37</f>
        <v>0</v>
      </c>
      <c r="BT97" s="83" t="s">
        <v>91</v>
      </c>
      <c r="BV97" s="83" t="s">
        <v>85</v>
      </c>
      <c r="BW97" s="83" t="s">
        <v>99</v>
      </c>
      <c r="BX97" s="83" t="s">
        <v>5</v>
      </c>
      <c r="CL97" s="83" t="s">
        <v>1</v>
      </c>
      <c r="CM97" s="83" t="s">
        <v>93</v>
      </c>
    </row>
    <row r="98" spans="1:91" s="6" customFormat="1" ht="16.5" customHeight="1">
      <c r="A98" s="74" t="s">
        <v>87</v>
      </c>
      <c r="B98" s="75"/>
      <c r="C98" s="76"/>
      <c r="D98" s="199" t="s">
        <v>100</v>
      </c>
      <c r="E98" s="199"/>
      <c r="F98" s="199"/>
      <c r="G98" s="199"/>
      <c r="H98" s="199"/>
      <c r="I98" s="77"/>
      <c r="J98" s="199" t="s">
        <v>101</v>
      </c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200">
        <f>'VRN - Vedlejší rozpočtové...'!J30</f>
        <v>0</v>
      </c>
      <c r="AH98" s="201"/>
      <c r="AI98" s="201"/>
      <c r="AJ98" s="201"/>
      <c r="AK98" s="201"/>
      <c r="AL98" s="201"/>
      <c r="AM98" s="201"/>
      <c r="AN98" s="200">
        <f>SUM(AG98,AT98)</f>
        <v>0</v>
      </c>
      <c r="AO98" s="201"/>
      <c r="AP98" s="201"/>
      <c r="AQ98" s="78" t="s">
        <v>90</v>
      </c>
      <c r="AR98" s="75"/>
      <c r="AS98" s="84">
        <v>0</v>
      </c>
      <c r="AT98" s="85">
        <f>ROUND(SUM(AV98:AW98),2)</f>
        <v>0</v>
      </c>
      <c r="AU98" s="86">
        <f>'VRN - Vedlejší rozpočtové...'!P121</f>
        <v>0</v>
      </c>
      <c r="AV98" s="85">
        <f>'VRN - Vedlejší rozpočtové...'!J33</f>
        <v>0</v>
      </c>
      <c r="AW98" s="85">
        <f>'VRN - Vedlejší rozpočtové...'!J34</f>
        <v>0</v>
      </c>
      <c r="AX98" s="85">
        <f>'VRN - Vedlejší rozpočtové...'!J35</f>
        <v>0</v>
      </c>
      <c r="AY98" s="85">
        <f>'VRN - Vedlejší rozpočtové...'!J36</f>
        <v>0</v>
      </c>
      <c r="AZ98" s="85">
        <f>'VRN - Vedlejší rozpočtové...'!F33</f>
        <v>0</v>
      </c>
      <c r="BA98" s="85">
        <f>'VRN - Vedlejší rozpočtové...'!F34</f>
        <v>0</v>
      </c>
      <c r="BB98" s="85">
        <f>'VRN - Vedlejší rozpočtové...'!F35</f>
        <v>0</v>
      </c>
      <c r="BC98" s="85">
        <f>'VRN - Vedlejší rozpočtové...'!F36</f>
        <v>0</v>
      </c>
      <c r="BD98" s="87">
        <f>'VRN - Vedlejší rozpočtové...'!F37</f>
        <v>0</v>
      </c>
      <c r="BT98" s="83" t="s">
        <v>91</v>
      </c>
      <c r="BV98" s="83" t="s">
        <v>85</v>
      </c>
      <c r="BW98" s="83" t="s">
        <v>102</v>
      </c>
      <c r="BX98" s="83" t="s">
        <v>5</v>
      </c>
      <c r="CL98" s="83" t="s">
        <v>1</v>
      </c>
      <c r="CM98" s="83" t="s">
        <v>93</v>
      </c>
    </row>
    <row r="99" spans="1:91" s="1" customFormat="1" ht="30" customHeight="1">
      <c r="B99" s="32"/>
      <c r="AR99" s="32"/>
    </row>
    <row r="100" spans="1:91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32"/>
    </row>
  </sheetData>
  <sheetProtection algorithmName="SHA-512" hashValue="K+ZJZup2yUwJhJ51pG1iDy5nZqNbillbbnfrR8DTj1llpIb5i/OzukKVW10MdVCswNyS4O+EnbfIlIJDAa5Rmw==" saltValue="XlRaOcM9Th0h2mX04o1vF5O2IWMuNUeSnklUw70hop1hWucDD2o4M5/zMrAlHqq6X+zB+MOZZ6jm/iw0ohG2kw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ZTI - Zdravotně technické...'!C2" display="/" xr:uid="{00000000-0004-0000-0000-000000000000}"/>
    <hyperlink ref="A96" location="'VYT - Vytápění'!C2" display="/" xr:uid="{00000000-0004-0000-0000-000001000000}"/>
    <hyperlink ref="A97" location="'SIP - Silnoproud'!C2" display="/" xr:uid="{00000000-0004-0000-0000-000002000000}"/>
    <hyperlink ref="A98" location="'VRN - Vedlejší rozpočtové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92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93</v>
      </c>
    </row>
    <row r="4" spans="2:46" ht="24.95" customHeight="1">
      <c r="B4" s="19"/>
      <c r="D4" s="20" t="s">
        <v>103</v>
      </c>
      <c r="L4" s="19"/>
      <c r="M4" s="88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3" t="str">
        <f>'Rekapitulace stavby'!K6</f>
        <v>Realizace úspor energie - Hornické muzeum v Krásně, Cínová 408, Krásno - VYTÁPĚNÍ</v>
      </c>
      <c r="F7" s="224"/>
      <c r="G7" s="224"/>
      <c r="H7" s="224"/>
      <c r="L7" s="19"/>
    </row>
    <row r="8" spans="2:46" s="1" customFormat="1" ht="12" customHeight="1">
      <c r="B8" s="32"/>
      <c r="D8" s="26" t="s">
        <v>104</v>
      </c>
      <c r="L8" s="32"/>
    </row>
    <row r="9" spans="2:46" s="1" customFormat="1" ht="16.5" customHeight="1">
      <c r="B9" s="32"/>
      <c r="E9" s="185" t="s">
        <v>105</v>
      </c>
      <c r="F9" s="225"/>
      <c r="G9" s="225"/>
      <c r="H9" s="225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18</v>
      </c>
      <c r="F11" s="24" t="s">
        <v>1</v>
      </c>
      <c r="I11" s="26" t="s">
        <v>20</v>
      </c>
      <c r="J11" s="24" t="s">
        <v>1</v>
      </c>
      <c r="L11" s="32"/>
    </row>
    <row r="12" spans="2:46" s="1" customFormat="1" ht="12" customHeight="1">
      <c r="B12" s="32"/>
      <c r="D12" s="26" t="s">
        <v>22</v>
      </c>
      <c r="F12" s="24" t="s">
        <v>23</v>
      </c>
      <c r="I12" s="26" t="s">
        <v>24</v>
      </c>
      <c r="J12" s="52" t="str">
        <f>'Rekapitulace stavby'!AN8</f>
        <v>28. 1. 2019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30</v>
      </c>
      <c r="I14" s="26" t="s">
        <v>31</v>
      </c>
      <c r="J14" s="24" t="s">
        <v>1</v>
      </c>
      <c r="L14" s="32"/>
    </row>
    <row r="15" spans="2:46" s="1" customFormat="1" ht="18" customHeight="1">
      <c r="B15" s="32"/>
      <c r="E15" s="24" t="s">
        <v>32</v>
      </c>
      <c r="I15" s="26" t="s">
        <v>33</v>
      </c>
      <c r="J15" s="24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34</v>
      </c>
      <c r="I17" s="26" t="s">
        <v>31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26" t="str">
        <f>'Rekapitulace stavby'!E14</f>
        <v>Vyplň údaj</v>
      </c>
      <c r="F18" s="207"/>
      <c r="G18" s="207"/>
      <c r="H18" s="207"/>
      <c r="I18" s="26" t="s">
        <v>33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36</v>
      </c>
      <c r="I20" s="26" t="s">
        <v>31</v>
      </c>
      <c r="J20" s="24" t="s">
        <v>1</v>
      </c>
      <c r="L20" s="32"/>
    </row>
    <row r="21" spans="2:12" s="1" customFormat="1" ht="18" customHeight="1">
      <c r="B21" s="32"/>
      <c r="E21" s="24" t="s">
        <v>37</v>
      </c>
      <c r="I21" s="26" t="s">
        <v>33</v>
      </c>
      <c r="J21" s="24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39</v>
      </c>
      <c r="I23" s="26" t="s">
        <v>31</v>
      </c>
      <c r="J23" s="24" t="s">
        <v>1</v>
      </c>
      <c r="L23" s="32"/>
    </row>
    <row r="24" spans="2:12" s="1" customFormat="1" ht="18" customHeight="1">
      <c r="B24" s="32"/>
      <c r="E24" s="24" t="s">
        <v>40</v>
      </c>
      <c r="I24" s="26" t="s">
        <v>33</v>
      </c>
      <c r="J24" s="24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41</v>
      </c>
      <c r="L26" s="32"/>
    </row>
    <row r="27" spans="2:12" s="7" customFormat="1" ht="16.5" customHeight="1">
      <c r="B27" s="89"/>
      <c r="E27" s="212" t="s">
        <v>1</v>
      </c>
      <c r="F27" s="212"/>
      <c r="G27" s="212"/>
      <c r="H27" s="21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43</v>
      </c>
      <c r="J30" s="66">
        <f>ROUND(J126,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45</v>
      </c>
      <c r="I32" s="35" t="s">
        <v>44</v>
      </c>
      <c r="J32" s="35" t="s">
        <v>46</v>
      </c>
      <c r="L32" s="32"/>
    </row>
    <row r="33" spans="2:12" s="1" customFormat="1" ht="14.45" customHeight="1">
      <c r="B33" s="32"/>
      <c r="D33" s="55" t="s">
        <v>47</v>
      </c>
      <c r="E33" s="26" t="s">
        <v>48</v>
      </c>
      <c r="F33" s="91">
        <f>ROUND((SUM(BE126:BE179)),  2)</f>
        <v>0</v>
      </c>
      <c r="I33" s="92">
        <v>0.21</v>
      </c>
      <c r="J33" s="91">
        <f>ROUND(((SUM(BE126:BE179))*I33),  2)</f>
        <v>0</v>
      </c>
      <c r="L33" s="32"/>
    </row>
    <row r="34" spans="2:12" s="1" customFormat="1" ht="14.45" customHeight="1">
      <c r="B34" s="32"/>
      <c r="E34" s="26" t="s">
        <v>49</v>
      </c>
      <c r="F34" s="91">
        <f>ROUND((SUM(BF126:BF179)),  2)</f>
        <v>0</v>
      </c>
      <c r="I34" s="92">
        <v>0.15</v>
      </c>
      <c r="J34" s="91">
        <f>ROUND(((SUM(BF126:BF179))*I34),  2)</f>
        <v>0</v>
      </c>
      <c r="L34" s="32"/>
    </row>
    <row r="35" spans="2:12" s="1" customFormat="1" ht="14.45" hidden="1" customHeight="1">
      <c r="B35" s="32"/>
      <c r="E35" s="26" t="s">
        <v>50</v>
      </c>
      <c r="F35" s="91">
        <f>ROUND((SUM(BG126:BG179)),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6" t="s">
        <v>51</v>
      </c>
      <c r="F36" s="91">
        <f>ROUND((SUM(BH126:BH179)),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6" t="s">
        <v>52</v>
      </c>
      <c r="F37" s="91">
        <f>ROUND((SUM(BI126:BI179)),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53</v>
      </c>
      <c r="E39" s="57"/>
      <c r="F39" s="57"/>
      <c r="G39" s="95" t="s">
        <v>54</v>
      </c>
      <c r="H39" s="96" t="s">
        <v>55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2"/>
      <c r="D61" s="43" t="s">
        <v>58</v>
      </c>
      <c r="E61" s="34"/>
      <c r="F61" s="99" t="s">
        <v>59</v>
      </c>
      <c r="G61" s="43" t="s">
        <v>58</v>
      </c>
      <c r="H61" s="34"/>
      <c r="I61" s="34"/>
      <c r="J61" s="100" t="s">
        <v>59</v>
      </c>
      <c r="K61" s="34"/>
      <c r="L61" s="32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2"/>
      <c r="D76" s="43" t="s">
        <v>58</v>
      </c>
      <c r="E76" s="34"/>
      <c r="F76" s="99" t="s">
        <v>59</v>
      </c>
      <c r="G76" s="43" t="s">
        <v>58</v>
      </c>
      <c r="H76" s="34"/>
      <c r="I76" s="34"/>
      <c r="J76" s="100" t="s">
        <v>59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0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6" t="s">
        <v>16</v>
      </c>
      <c r="L84" s="32"/>
    </row>
    <row r="85" spans="2:47" s="1" customFormat="1" ht="26.25" customHeight="1">
      <c r="B85" s="32"/>
      <c r="E85" s="223" t="str">
        <f>E7</f>
        <v>Realizace úspor energie - Hornické muzeum v Krásně, Cínová 408, Krásno - VYTÁPĚNÍ</v>
      </c>
      <c r="F85" s="224"/>
      <c r="G85" s="224"/>
      <c r="H85" s="224"/>
      <c r="L85" s="32"/>
    </row>
    <row r="86" spans="2:47" s="1" customFormat="1" ht="12" customHeight="1">
      <c r="B86" s="32"/>
      <c r="C86" s="26" t="s">
        <v>104</v>
      </c>
      <c r="L86" s="32"/>
    </row>
    <row r="87" spans="2:47" s="1" customFormat="1" ht="16.5" customHeight="1">
      <c r="B87" s="32"/>
      <c r="E87" s="185" t="str">
        <f>E9</f>
        <v>ZTI - Zdravotně technické instalace</v>
      </c>
      <c r="F87" s="225"/>
      <c r="G87" s="225"/>
      <c r="H87" s="22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6" t="s">
        <v>22</v>
      </c>
      <c r="F89" s="24" t="str">
        <f>F12</f>
        <v>Krásno</v>
      </c>
      <c r="I89" s="26" t="s">
        <v>24</v>
      </c>
      <c r="J89" s="52" t="str">
        <f>IF(J12="","",J12)</f>
        <v>28. 1. 2019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6" t="s">
        <v>30</v>
      </c>
      <c r="F91" s="24" t="str">
        <f>E15</f>
        <v>Muzeum Sokolov</v>
      </c>
      <c r="I91" s="26" t="s">
        <v>36</v>
      </c>
      <c r="J91" s="30" t="str">
        <f>E21</f>
        <v>Jurica a.s. - Ateliér Sokolov</v>
      </c>
      <c r="L91" s="32"/>
    </row>
    <row r="92" spans="2:47" s="1" customFormat="1" ht="15.2" customHeight="1">
      <c r="B92" s="32"/>
      <c r="C92" s="26" t="s">
        <v>34</v>
      </c>
      <c r="F92" s="24" t="str">
        <f>IF(E18="","",E18)</f>
        <v>Vyplň údaj</v>
      </c>
      <c r="I92" s="26" t="s">
        <v>39</v>
      </c>
      <c r="J92" s="30" t="str">
        <f>E24</f>
        <v>Eva Marková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J126</f>
        <v>0</v>
      </c>
      <c r="L96" s="32"/>
      <c r="AU96" s="16" t="s">
        <v>110</v>
      </c>
    </row>
    <row r="97" spans="2:12" s="8" customFormat="1" ht="24.95" customHeight="1">
      <c r="B97" s="104"/>
      <c r="D97" s="105" t="s">
        <v>111</v>
      </c>
      <c r="E97" s="106"/>
      <c r="F97" s="106"/>
      <c r="G97" s="106"/>
      <c r="H97" s="106"/>
      <c r="I97" s="106"/>
      <c r="J97" s="107">
        <f>J127</f>
        <v>0</v>
      </c>
      <c r="L97" s="104"/>
    </row>
    <row r="98" spans="2:12" s="9" customFormat="1" ht="19.899999999999999" customHeight="1">
      <c r="B98" s="108"/>
      <c r="D98" s="109" t="s">
        <v>112</v>
      </c>
      <c r="E98" s="110"/>
      <c r="F98" s="110"/>
      <c r="G98" s="110"/>
      <c r="H98" s="110"/>
      <c r="I98" s="110"/>
      <c r="J98" s="111">
        <f>J128</f>
        <v>0</v>
      </c>
      <c r="L98" s="108"/>
    </row>
    <row r="99" spans="2:12" s="9" customFormat="1" ht="19.899999999999999" customHeight="1">
      <c r="B99" s="108"/>
      <c r="D99" s="109" t="s">
        <v>113</v>
      </c>
      <c r="E99" s="110"/>
      <c r="F99" s="110"/>
      <c r="G99" s="110"/>
      <c r="H99" s="110"/>
      <c r="I99" s="110"/>
      <c r="J99" s="111">
        <f>J132</f>
        <v>0</v>
      </c>
      <c r="L99" s="108"/>
    </row>
    <row r="100" spans="2:12" s="9" customFormat="1" ht="19.899999999999999" customHeight="1">
      <c r="B100" s="108"/>
      <c r="D100" s="109" t="s">
        <v>114</v>
      </c>
      <c r="E100" s="110"/>
      <c r="F100" s="110"/>
      <c r="G100" s="110"/>
      <c r="H100" s="110"/>
      <c r="I100" s="110"/>
      <c r="J100" s="111">
        <f>J138</f>
        <v>0</v>
      </c>
      <c r="L100" s="108"/>
    </row>
    <row r="101" spans="2:12" s="8" customFormat="1" ht="24.95" customHeight="1">
      <c r="B101" s="104"/>
      <c r="D101" s="105" t="s">
        <v>115</v>
      </c>
      <c r="E101" s="106"/>
      <c r="F101" s="106"/>
      <c r="G101" s="106"/>
      <c r="H101" s="106"/>
      <c r="I101" s="106"/>
      <c r="J101" s="107">
        <f>J140</f>
        <v>0</v>
      </c>
      <c r="L101" s="104"/>
    </row>
    <row r="102" spans="2:12" s="9" customFormat="1" ht="19.899999999999999" customHeight="1">
      <c r="B102" s="108"/>
      <c r="D102" s="109" t="s">
        <v>116</v>
      </c>
      <c r="E102" s="110"/>
      <c r="F102" s="110"/>
      <c r="G102" s="110"/>
      <c r="H102" s="110"/>
      <c r="I102" s="110"/>
      <c r="J102" s="111">
        <f>J141</f>
        <v>0</v>
      </c>
      <c r="L102" s="108"/>
    </row>
    <row r="103" spans="2:12" s="9" customFormat="1" ht="19.899999999999999" customHeight="1">
      <c r="B103" s="108"/>
      <c r="D103" s="109" t="s">
        <v>117</v>
      </c>
      <c r="E103" s="110"/>
      <c r="F103" s="110"/>
      <c r="G103" s="110"/>
      <c r="H103" s="110"/>
      <c r="I103" s="110"/>
      <c r="J103" s="111">
        <f>J147</f>
        <v>0</v>
      </c>
      <c r="L103" s="108"/>
    </row>
    <row r="104" spans="2:12" s="9" customFormat="1" ht="19.899999999999999" customHeight="1">
      <c r="B104" s="108"/>
      <c r="D104" s="109" t="s">
        <v>118</v>
      </c>
      <c r="E104" s="110"/>
      <c r="F104" s="110"/>
      <c r="G104" s="110"/>
      <c r="H104" s="110"/>
      <c r="I104" s="110"/>
      <c r="J104" s="111">
        <f>J156</f>
        <v>0</v>
      </c>
      <c r="L104" s="108"/>
    </row>
    <row r="105" spans="2:12" s="9" customFormat="1" ht="19.899999999999999" customHeight="1">
      <c r="B105" s="108"/>
      <c r="D105" s="109" t="s">
        <v>119</v>
      </c>
      <c r="E105" s="110"/>
      <c r="F105" s="110"/>
      <c r="G105" s="110"/>
      <c r="H105" s="110"/>
      <c r="I105" s="110"/>
      <c r="J105" s="111">
        <f>J172</f>
        <v>0</v>
      </c>
      <c r="L105" s="108"/>
    </row>
    <row r="106" spans="2:12" s="9" customFormat="1" ht="19.899999999999999" customHeight="1">
      <c r="B106" s="108"/>
      <c r="D106" s="109" t="s">
        <v>120</v>
      </c>
      <c r="E106" s="110"/>
      <c r="F106" s="110"/>
      <c r="G106" s="110"/>
      <c r="H106" s="110"/>
      <c r="I106" s="110"/>
      <c r="J106" s="111">
        <f>J175</f>
        <v>0</v>
      </c>
      <c r="L106" s="108"/>
    </row>
    <row r="107" spans="2:12" s="1" customFormat="1" ht="21.75" customHeight="1">
      <c r="B107" s="32"/>
      <c r="L107" s="32"/>
    </row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0" t="s">
        <v>121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6" t="s">
        <v>16</v>
      </c>
      <c r="L115" s="32"/>
    </row>
    <row r="116" spans="2:63" s="1" customFormat="1" ht="26.25" customHeight="1">
      <c r="B116" s="32"/>
      <c r="E116" s="223" t="str">
        <f>E7</f>
        <v>Realizace úspor energie - Hornické muzeum v Krásně, Cínová 408, Krásno - VYTÁPĚNÍ</v>
      </c>
      <c r="F116" s="224"/>
      <c r="G116" s="224"/>
      <c r="H116" s="224"/>
      <c r="L116" s="32"/>
    </row>
    <row r="117" spans="2:63" s="1" customFormat="1" ht="12" customHeight="1">
      <c r="B117" s="32"/>
      <c r="C117" s="26" t="s">
        <v>104</v>
      </c>
      <c r="L117" s="32"/>
    </row>
    <row r="118" spans="2:63" s="1" customFormat="1" ht="16.5" customHeight="1">
      <c r="B118" s="32"/>
      <c r="E118" s="185" t="str">
        <f>E9</f>
        <v>ZTI - Zdravotně technické instalace</v>
      </c>
      <c r="F118" s="225"/>
      <c r="G118" s="225"/>
      <c r="H118" s="225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6" t="s">
        <v>22</v>
      </c>
      <c r="F120" s="24" t="str">
        <f>F12</f>
        <v>Krásno</v>
      </c>
      <c r="I120" s="26" t="s">
        <v>24</v>
      </c>
      <c r="J120" s="52" t="str">
        <f>IF(J12="","",J12)</f>
        <v>28. 1. 2019</v>
      </c>
      <c r="L120" s="32"/>
    </row>
    <row r="121" spans="2:63" s="1" customFormat="1" ht="6.95" customHeight="1">
      <c r="B121" s="32"/>
      <c r="L121" s="32"/>
    </row>
    <row r="122" spans="2:63" s="1" customFormat="1" ht="25.7" customHeight="1">
      <c r="B122" s="32"/>
      <c r="C122" s="26" t="s">
        <v>30</v>
      </c>
      <c r="F122" s="24" t="str">
        <f>E15</f>
        <v>Muzeum Sokolov</v>
      </c>
      <c r="I122" s="26" t="s">
        <v>36</v>
      </c>
      <c r="J122" s="30" t="str">
        <f>E21</f>
        <v>Jurica a.s. - Ateliér Sokolov</v>
      </c>
      <c r="L122" s="32"/>
    </row>
    <row r="123" spans="2:63" s="1" customFormat="1" ht="15.2" customHeight="1">
      <c r="B123" s="32"/>
      <c r="C123" s="26" t="s">
        <v>34</v>
      </c>
      <c r="F123" s="24" t="str">
        <f>IF(E18="","",E18)</f>
        <v>Vyplň údaj</v>
      </c>
      <c r="I123" s="26" t="s">
        <v>39</v>
      </c>
      <c r="J123" s="30" t="str">
        <f>E24</f>
        <v>Eva Marková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2"/>
      <c r="C125" s="113" t="s">
        <v>122</v>
      </c>
      <c r="D125" s="114" t="s">
        <v>68</v>
      </c>
      <c r="E125" s="114" t="s">
        <v>64</v>
      </c>
      <c r="F125" s="114" t="s">
        <v>65</v>
      </c>
      <c r="G125" s="114" t="s">
        <v>123</v>
      </c>
      <c r="H125" s="114" t="s">
        <v>124</v>
      </c>
      <c r="I125" s="114" t="s">
        <v>125</v>
      </c>
      <c r="J125" s="114" t="s">
        <v>108</v>
      </c>
      <c r="K125" s="115" t="s">
        <v>126</v>
      </c>
      <c r="L125" s="112"/>
      <c r="M125" s="59" t="s">
        <v>1</v>
      </c>
      <c r="N125" s="60" t="s">
        <v>47</v>
      </c>
      <c r="O125" s="60" t="s">
        <v>127</v>
      </c>
      <c r="P125" s="60" t="s">
        <v>128</v>
      </c>
      <c r="Q125" s="60" t="s">
        <v>129</v>
      </c>
      <c r="R125" s="60" t="s">
        <v>130</v>
      </c>
      <c r="S125" s="60" t="s">
        <v>131</v>
      </c>
      <c r="T125" s="61" t="s">
        <v>132</v>
      </c>
    </row>
    <row r="126" spans="2:63" s="1" customFormat="1" ht="22.9" customHeight="1">
      <c r="B126" s="32"/>
      <c r="C126" s="64" t="s">
        <v>133</v>
      </c>
      <c r="J126" s="116">
        <f>BK126</f>
        <v>0</v>
      </c>
      <c r="L126" s="32"/>
      <c r="M126" s="62"/>
      <c r="N126" s="53"/>
      <c r="O126" s="53"/>
      <c r="P126" s="117">
        <f>P127+P140</f>
        <v>0</v>
      </c>
      <c r="Q126" s="53"/>
      <c r="R126" s="117">
        <f>R127+R140</f>
        <v>2.8496E-2</v>
      </c>
      <c r="S126" s="53"/>
      <c r="T126" s="118">
        <f>T127+T140</f>
        <v>4.6200000000000005E-2</v>
      </c>
      <c r="AT126" s="16" t="s">
        <v>82</v>
      </c>
      <c r="AU126" s="16" t="s">
        <v>110</v>
      </c>
      <c r="BK126" s="119">
        <f>BK127+BK140</f>
        <v>0</v>
      </c>
    </row>
    <row r="127" spans="2:63" s="11" customFormat="1" ht="25.9" customHeight="1">
      <c r="B127" s="120"/>
      <c r="D127" s="121" t="s">
        <v>82</v>
      </c>
      <c r="E127" s="122" t="s">
        <v>134</v>
      </c>
      <c r="F127" s="122" t="s">
        <v>135</v>
      </c>
      <c r="I127" s="123"/>
      <c r="J127" s="124">
        <f>BK127</f>
        <v>0</v>
      </c>
      <c r="L127" s="120"/>
      <c r="M127" s="125"/>
      <c r="P127" s="126">
        <f>P128+P132+P138</f>
        <v>0</v>
      </c>
      <c r="R127" s="126">
        <f>R128+R132+R138</f>
        <v>2.9160000000000002E-3</v>
      </c>
      <c r="T127" s="127">
        <f>T128+T132+T138</f>
        <v>2.4E-2</v>
      </c>
      <c r="AR127" s="121" t="s">
        <v>91</v>
      </c>
      <c r="AT127" s="128" t="s">
        <v>82</v>
      </c>
      <c r="AU127" s="128" t="s">
        <v>83</v>
      </c>
      <c r="AY127" s="121" t="s">
        <v>136</v>
      </c>
      <c r="BK127" s="129">
        <f>BK128+BK132+BK138</f>
        <v>0</v>
      </c>
    </row>
    <row r="128" spans="2:63" s="11" customFormat="1" ht="22.9" customHeight="1">
      <c r="B128" s="120"/>
      <c r="D128" s="121" t="s">
        <v>82</v>
      </c>
      <c r="E128" s="130" t="s">
        <v>137</v>
      </c>
      <c r="F128" s="130" t="s">
        <v>138</v>
      </c>
      <c r="I128" s="123"/>
      <c r="J128" s="131">
        <f>BK128</f>
        <v>0</v>
      </c>
      <c r="L128" s="120"/>
      <c r="M128" s="125"/>
      <c r="P128" s="126">
        <f>SUM(P129:P131)</f>
        <v>0</v>
      </c>
      <c r="R128" s="126">
        <f>SUM(R129:R131)</f>
        <v>2.9160000000000002E-3</v>
      </c>
      <c r="T128" s="127">
        <f>SUM(T129:T131)</f>
        <v>2.4E-2</v>
      </c>
      <c r="AR128" s="121" t="s">
        <v>91</v>
      </c>
      <c r="AT128" s="128" t="s">
        <v>82</v>
      </c>
      <c r="AU128" s="128" t="s">
        <v>91</v>
      </c>
      <c r="AY128" s="121" t="s">
        <v>136</v>
      </c>
      <c r="BK128" s="129">
        <f>SUM(BK129:BK131)</f>
        <v>0</v>
      </c>
    </row>
    <row r="129" spans="2:65" s="1" customFormat="1" ht="44.25" customHeight="1">
      <c r="B129" s="32"/>
      <c r="C129" s="132" t="s">
        <v>91</v>
      </c>
      <c r="D129" s="132" t="s">
        <v>139</v>
      </c>
      <c r="E129" s="133" t="s">
        <v>140</v>
      </c>
      <c r="F129" s="134" t="s">
        <v>141</v>
      </c>
      <c r="G129" s="135" t="s">
        <v>142</v>
      </c>
      <c r="H129" s="136">
        <v>1.2</v>
      </c>
      <c r="I129" s="137"/>
      <c r="J129" s="138">
        <f>ROUND(I129*H129,2)</f>
        <v>0</v>
      </c>
      <c r="K129" s="134" t="s">
        <v>143</v>
      </c>
      <c r="L129" s="32"/>
      <c r="M129" s="139" t="s">
        <v>1</v>
      </c>
      <c r="N129" s="140" t="s">
        <v>48</v>
      </c>
      <c r="P129" s="141">
        <f>O129*H129</f>
        <v>0</v>
      </c>
      <c r="Q129" s="141">
        <v>6.7000000000000002E-4</v>
      </c>
      <c r="R129" s="141">
        <f>Q129*H129</f>
        <v>8.0400000000000003E-4</v>
      </c>
      <c r="S129" s="141">
        <v>0.02</v>
      </c>
      <c r="T129" s="142">
        <f>S129*H129</f>
        <v>2.4E-2</v>
      </c>
      <c r="AR129" s="143" t="s">
        <v>144</v>
      </c>
      <c r="AT129" s="143" t="s">
        <v>139</v>
      </c>
      <c r="AU129" s="143" t="s">
        <v>93</v>
      </c>
      <c r="AY129" s="16" t="s">
        <v>136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6" t="s">
        <v>91</v>
      </c>
      <c r="BK129" s="144">
        <f>ROUND(I129*H129,2)</f>
        <v>0</v>
      </c>
      <c r="BL129" s="16" t="s">
        <v>144</v>
      </c>
      <c r="BM129" s="143" t="s">
        <v>145</v>
      </c>
    </row>
    <row r="130" spans="2:65" s="1" customFormat="1" ht="16.5" customHeight="1">
      <c r="B130" s="32"/>
      <c r="C130" s="145" t="s">
        <v>93</v>
      </c>
      <c r="D130" s="145" t="s">
        <v>146</v>
      </c>
      <c r="E130" s="146" t="s">
        <v>147</v>
      </c>
      <c r="F130" s="147" t="s">
        <v>148</v>
      </c>
      <c r="G130" s="148" t="s">
        <v>142</v>
      </c>
      <c r="H130" s="149">
        <v>1.2</v>
      </c>
      <c r="I130" s="150"/>
      <c r="J130" s="151">
        <f>ROUND(I130*H130,2)</f>
        <v>0</v>
      </c>
      <c r="K130" s="147" t="s">
        <v>149</v>
      </c>
      <c r="L130" s="152"/>
      <c r="M130" s="153" t="s">
        <v>1</v>
      </c>
      <c r="N130" s="154" t="s">
        <v>48</v>
      </c>
      <c r="P130" s="141">
        <f>O130*H130</f>
        <v>0</v>
      </c>
      <c r="Q130" s="141">
        <v>9.6000000000000002E-4</v>
      </c>
      <c r="R130" s="141">
        <f>Q130*H130</f>
        <v>1.152E-3</v>
      </c>
      <c r="S130" s="141">
        <v>0</v>
      </c>
      <c r="T130" s="142">
        <f>S130*H130</f>
        <v>0</v>
      </c>
      <c r="AR130" s="143" t="s">
        <v>150</v>
      </c>
      <c r="AT130" s="143" t="s">
        <v>146</v>
      </c>
      <c r="AU130" s="143" t="s">
        <v>93</v>
      </c>
      <c r="AY130" s="16" t="s">
        <v>136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6" t="s">
        <v>91</v>
      </c>
      <c r="BK130" s="144">
        <f>ROUND(I130*H130,2)</f>
        <v>0</v>
      </c>
      <c r="BL130" s="16" t="s">
        <v>144</v>
      </c>
      <c r="BM130" s="143" t="s">
        <v>151</v>
      </c>
    </row>
    <row r="131" spans="2:65" s="1" customFormat="1" ht="16.5" customHeight="1">
      <c r="B131" s="32"/>
      <c r="C131" s="132" t="s">
        <v>152</v>
      </c>
      <c r="D131" s="132" t="s">
        <v>139</v>
      </c>
      <c r="E131" s="133" t="s">
        <v>153</v>
      </c>
      <c r="F131" s="134" t="s">
        <v>148</v>
      </c>
      <c r="G131" s="135" t="s">
        <v>154</v>
      </c>
      <c r="H131" s="136">
        <v>1</v>
      </c>
      <c r="I131" s="137"/>
      <c r="J131" s="138">
        <f>ROUND(I131*H131,2)</f>
        <v>0</v>
      </c>
      <c r="K131" s="134" t="s">
        <v>149</v>
      </c>
      <c r="L131" s="32"/>
      <c r="M131" s="139" t="s">
        <v>1</v>
      </c>
      <c r="N131" s="140" t="s">
        <v>48</v>
      </c>
      <c r="P131" s="141">
        <f>O131*H131</f>
        <v>0</v>
      </c>
      <c r="Q131" s="141">
        <v>9.6000000000000002E-4</v>
      </c>
      <c r="R131" s="141">
        <f>Q131*H131</f>
        <v>9.6000000000000002E-4</v>
      </c>
      <c r="S131" s="141">
        <v>0</v>
      </c>
      <c r="T131" s="142">
        <f>S131*H131</f>
        <v>0</v>
      </c>
      <c r="AR131" s="143" t="s">
        <v>144</v>
      </c>
      <c r="AT131" s="143" t="s">
        <v>139</v>
      </c>
      <c r="AU131" s="143" t="s">
        <v>93</v>
      </c>
      <c r="AY131" s="16" t="s">
        <v>136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91</v>
      </c>
      <c r="BK131" s="144">
        <f>ROUND(I131*H131,2)</f>
        <v>0</v>
      </c>
      <c r="BL131" s="16" t="s">
        <v>144</v>
      </c>
      <c r="BM131" s="143" t="s">
        <v>155</v>
      </c>
    </row>
    <row r="132" spans="2:65" s="11" customFormat="1" ht="22.9" customHeight="1">
      <c r="B132" s="120"/>
      <c r="D132" s="121" t="s">
        <v>82</v>
      </c>
      <c r="E132" s="130" t="s">
        <v>156</v>
      </c>
      <c r="F132" s="130" t="s">
        <v>157</v>
      </c>
      <c r="I132" s="123"/>
      <c r="J132" s="131">
        <f>BK132</f>
        <v>0</v>
      </c>
      <c r="L132" s="120"/>
      <c r="M132" s="125"/>
      <c r="P132" s="126">
        <f>SUM(P133:P137)</f>
        <v>0</v>
      </c>
      <c r="R132" s="126">
        <f>SUM(R133:R137)</f>
        <v>0</v>
      </c>
      <c r="T132" s="127">
        <f>SUM(T133:T137)</f>
        <v>0</v>
      </c>
      <c r="AR132" s="121" t="s">
        <v>91</v>
      </c>
      <c r="AT132" s="128" t="s">
        <v>82</v>
      </c>
      <c r="AU132" s="128" t="s">
        <v>91</v>
      </c>
      <c r="AY132" s="121" t="s">
        <v>136</v>
      </c>
      <c r="BK132" s="129">
        <f>SUM(BK133:BK137)</f>
        <v>0</v>
      </c>
    </row>
    <row r="133" spans="2:65" s="1" customFormat="1" ht="44.25" customHeight="1">
      <c r="B133" s="32"/>
      <c r="C133" s="132" t="s">
        <v>144</v>
      </c>
      <c r="D133" s="132" t="s">
        <v>139</v>
      </c>
      <c r="E133" s="133" t="s">
        <v>158</v>
      </c>
      <c r="F133" s="134" t="s">
        <v>159</v>
      </c>
      <c r="G133" s="135" t="s">
        <v>160</v>
      </c>
      <c r="H133" s="136">
        <v>4.5999999999999999E-2</v>
      </c>
      <c r="I133" s="137"/>
      <c r="J133" s="138">
        <f>ROUND(I133*H133,2)</f>
        <v>0</v>
      </c>
      <c r="K133" s="134" t="s">
        <v>143</v>
      </c>
      <c r="L133" s="32"/>
      <c r="M133" s="139" t="s">
        <v>1</v>
      </c>
      <c r="N133" s="140" t="s">
        <v>48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144</v>
      </c>
      <c r="AT133" s="143" t="s">
        <v>139</v>
      </c>
      <c r="AU133" s="143" t="s">
        <v>93</v>
      </c>
      <c r="AY133" s="16" t="s">
        <v>136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91</v>
      </c>
      <c r="BK133" s="144">
        <f>ROUND(I133*H133,2)</f>
        <v>0</v>
      </c>
      <c r="BL133" s="16" t="s">
        <v>144</v>
      </c>
      <c r="BM133" s="143" t="s">
        <v>161</v>
      </c>
    </row>
    <row r="134" spans="2:65" s="1" customFormat="1" ht="33" customHeight="1">
      <c r="B134" s="32"/>
      <c r="C134" s="132" t="s">
        <v>162</v>
      </c>
      <c r="D134" s="132" t="s">
        <v>139</v>
      </c>
      <c r="E134" s="133" t="s">
        <v>163</v>
      </c>
      <c r="F134" s="134" t="s">
        <v>164</v>
      </c>
      <c r="G134" s="135" t="s">
        <v>160</v>
      </c>
      <c r="H134" s="136">
        <v>4.5999999999999999E-2</v>
      </c>
      <c r="I134" s="137"/>
      <c r="J134" s="138">
        <f>ROUND(I134*H134,2)</f>
        <v>0</v>
      </c>
      <c r="K134" s="134" t="s">
        <v>143</v>
      </c>
      <c r="L134" s="32"/>
      <c r="M134" s="139" t="s">
        <v>1</v>
      </c>
      <c r="N134" s="140" t="s">
        <v>48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144</v>
      </c>
      <c r="AT134" s="143" t="s">
        <v>139</v>
      </c>
      <c r="AU134" s="143" t="s">
        <v>93</v>
      </c>
      <c r="AY134" s="16" t="s">
        <v>136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91</v>
      </c>
      <c r="BK134" s="144">
        <f>ROUND(I134*H134,2)</f>
        <v>0</v>
      </c>
      <c r="BL134" s="16" t="s">
        <v>144</v>
      </c>
      <c r="BM134" s="143" t="s">
        <v>165</v>
      </c>
    </row>
    <row r="135" spans="2:65" s="1" customFormat="1" ht="44.25" customHeight="1">
      <c r="B135" s="32"/>
      <c r="C135" s="132" t="s">
        <v>166</v>
      </c>
      <c r="D135" s="132" t="s">
        <v>139</v>
      </c>
      <c r="E135" s="133" t="s">
        <v>167</v>
      </c>
      <c r="F135" s="134" t="s">
        <v>168</v>
      </c>
      <c r="G135" s="135" t="s">
        <v>160</v>
      </c>
      <c r="H135" s="136">
        <v>1.38</v>
      </c>
      <c r="I135" s="137"/>
      <c r="J135" s="138">
        <f>ROUND(I135*H135,2)</f>
        <v>0</v>
      </c>
      <c r="K135" s="134" t="s">
        <v>143</v>
      </c>
      <c r="L135" s="32"/>
      <c r="M135" s="139" t="s">
        <v>1</v>
      </c>
      <c r="N135" s="140" t="s">
        <v>48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144</v>
      </c>
      <c r="AT135" s="143" t="s">
        <v>139</v>
      </c>
      <c r="AU135" s="143" t="s">
        <v>93</v>
      </c>
      <c r="AY135" s="16" t="s">
        <v>136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6" t="s">
        <v>91</v>
      </c>
      <c r="BK135" s="144">
        <f>ROUND(I135*H135,2)</f>
        <v>0</v>
      </c>
      <c r="BL135" s="16" t="s">
        <v>144</v>
      </c>
      <c r="BM135" s="143" t="s">
        <v>169</v>
      </c>
    </row>
    <row r="136" spans="2:65" s="12" customFormat="1" ht="11.25">
      <c r="B136" s="155"/>
      <c r="D136" s="156" t="s">
        <v>170</v>
      </c>
      <c r="F136" s="157" t="s">
        <v>171</v>
      </c>
      <c r="H136" s="158">
        <v>1.38</v>
      </c>
      <c r="I136" s="159"/>
      <c r="L136" s="155"/>
      <c r="M136" s="160"/>
      <c r="T136" s="161"/>
      <c r="AT136" s="162" t="s">
        <v>170</v>
      </c>
      <c r="AU136" s="162" t="s">
        <v>93</v>
      </c>
      <c r="AV136" s="12" t="s">
        <v>93</v>
      </c>
      <c r="AW136" s="12" t="s">
        <v>4</v>
      </c>
      <c r="AX136" s="12" t="s">
        <v>91</v>
      </c>
      <c r="AY136" s="162" t="s">
        <v>136</v>
      </c>
    </row>
    <row r="137" spans="2:65" s="1" customFormat="1" ht="44.25" customHeight="1">
      <c r="B137" s="32"/>
      <c r="C137" s="132" t="s">
        <v>172</v>
      </c>
      <c r="D137" s="132" t="s">
        <v>139</v>
      </c>
      <c r="E137" s="133" t="s">
        <v>173</v>
      </c>
      <c r="F137" s="134" t="s">
        <v>174</v>
      </c>
      <c r="G137" s="135" t="s">
        <v>160</v>
      </c>
      <c r="H137" s="136">
        <v>4.5999999999999999E-2</v>
      </c>
      <c r="I137" s="137"/>
      <c r="J137" s="138">
        <f>ROUND(I137*H137,2)</f>
        <v>0</v>
      </c>
      <c r="K137" s="134" t="s">
        <v>143</v>
      </c>
      <c r="L137" s="32"/>
      <c r="M137" s="139" t="s">
        <v>1</v>
      </c>
      <c r="N137" s="140" t="s">
        <v>48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144</v>
      </c>
      <c r="AT137" s="143" t="s">
        <v>139</v>
      </c>
      <c r="AU137" s="143" t="s">
        <v>93</v>
      </c>
      <c r="AY137" s="16" t="s">
        <v>136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91</v>
      </c>
      <c r="BK137" s="144">
        <f>ROUND(I137*H137,2)</f>
        <v>0</v>
      </c>
      <c r="BL137" s="16" t="s">
        <v>144</v>
      </c>
      <c r="BM137" s="143" t="s">
        <v>175</v>
      </c>
    </row>
    <row r="138" spans="2:65" s="11" customFormat="1" ht="22.9" customHeight="1">
      <c r="B138" s="120"/>
      <c r="D138" s="121" t="s">
        <v>82</v>
      </c>
      <c r="E138" s="130" t="s">
        <v>176</v>
      </c>
      <c r="F138" s="130" t="s">
        <v>177</v>
      </c>
      <c r="I138" s="123"/>
      <c r="J138" s="131">
        <f>BK138</f>
        <v>0</v>
      </c>
      <c r="L138" s="120"/>
      <c r="M138" s="125"/>
      <c r="P138" s="126">
        <f>P139</f>
        <v>0</v>
      </c>
      <c r="R138" s="126">
        <f>R139</f>
        <v>0</v>
      </c>
      <c r="T138" s="127">
        <f>T139</f>
        <v>0</v>
      </c>
      <c r="AR138" s="121" t="s">
        <v>91</v>
      </c>
      <c r="AT138" s="128" t="s">
        <v>82</v>
      </c>
      <c r="AU138" s="128" t="s">
        <v>91</v>
      </c>
      <c r="AY138" s="121" t="s">
        <v>136</v>
      </c>
      <c r="BK138" s="129">
        <f>BK139</f>
        <v>0</v>
      </c>
    </row>
    <row r="139" spans="2:65" s="1" customFormat="1" ht="55.5" customHeight="1">
      <c r="B139" s="32"/>
      <c r="C139" s="132" t="s">
        <v>150</v>
      </c>
      <c r="D139" s="132" t="s">
        <v>139</v>
      </c>
      <c r="E139" s="133" t="s">
        <v>178</v>
      </c>
      <c r="F139" s="134" t="s">
        <v>179</v>
      </c>
      <c r="G139" s="135" t="s">
        <v>160</v>
      </c>
      <c r="H139" s="136">
        <v>3.0000000000000001E-3</v>
      </c>
      <c r="I139" s="137"/>
      <c r="J139" s="138">
        <f>ROUND(I139*H139,2)</f>
        <v>0</v>
      </c>
      <c r="K139" s="134" t="s">
        <v>143</v>
      </c>
      <c r="L139" s="32"/>
      <c r="M139" s="139" t="s">
        <v>1</v>
      </c>
      <c r="N139" s="140" t="s">
        <v>48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144</v>
      </c>
      <c r="AT139" s="143" t="s">
        <v>139</v>
      </c>
      <c r="AU139" s="143" t="s">
        <v>93</v>
      </c>
      <c r="AY139" s="16" t="s">
        <v>136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91</v>
      </c>
      <c r="BK139" s="144">
        <f>ROUND(I139*H139,2)</f>
        <v>0</v>
      </c>
      <c r="BL139" s="16" t="s">
        <v>144</v>
      </c>
      <c r="BM139" s="143" t="s">
        <v>180</v>
      </c>
    </row>
    <row r="140" spans="2:65" s="11" customFormat="1" ht="25.9" customHeight="1">
      <c r="B140" s="120"/>
      <c r="D140" s="121" t="s">
        <v>82</v>
      </c>
      <c r="E140" s="122" t="s">
        <v>181</v>
      </c>
      <c r="F140" s="122" t="s">
        <v>182</v>
      </c>
      <c r="I140" s="123"/>
      <c r="J140" s="124">
        <f>BK140</f>
        <v>0</v>
      </c>
      <c r="L140" s="120"/>
      <c r="M140" s="125"/>
      <c r="P140" s="126">
        <f>P141+P147+P156+P172+P175</f>
        <v>0</v>
      </c>
      <c r="R140" s="126">
        <f>R141+R147+R156+R172+R175</f>
        <v>2.5579999999999999E-2</v>
      </c>
      <c r="T140" s="127">
        <f>T141+T147+T156+T172+T175</f>
        <v>2.2200000000000001E-2</v>
      </c>
      <c r="AR140" s="121" t="s">
        <v>93</v>
      </c>
      <c r="AT140" s="128" t="s">
        <v>82</v>
      </c>
      <c r="AU140" s="128" t="s">
        <v>83</v>
      </c>
      <c r="AY140" s="121" t="s">
        <v>136</v>
      </c>
      <c r="BK140" s="129">
        <f>BK141+BK147+BK156+BK172+BK175</f>
        <v>0</v>
      </c>
    </row>
    <row r="141" spans="2:65" s="11" customFormat="1" ht="22.9" customHeight="1">
      <c r="B141" s="120"/>
      <c r="D141" s="121" t="s">
        <v>82</v>
      </c>
      <c r="E141" s="130" t="s">
        <v>183</v>
      </c>
      <c r="F141" s="130" t="s">
        <v>184</v>
      </c>
      <c r="I141" s="123"/>
      <c r="J141" s="131">
        <f>BK141</f>
        <v>0</v>
      </c>
      <c r="L141" s="120"/>
      <c r="M141" s="125"/>
      <c r="P141" s="126">
        <f>SUM(P142:P146)</f>
        <v>0</v>
      </c>
      <c r="R141" s="126">
        <f>SUM(R142:R146)</f>
        <v>3.8000000000000002E-4</v>
      </c>
      <c r="T141" s="127">
        <f>SUM(T142:T146)</f>
        <v>0</v>
      </c>
      <c r="AR141" s="121" t="s">
        <v>93</v>
      </c>
      <c r="AT141" s="128" t="s">
        <v>82</v>
      </c>
      <c r="AU141" s="128" t="s">
        <v>91</v>
      </c>
      <c r="AY141" s="121" t="s">
        <v>136</v>
      </c>
      <c r="BK141" s="129">
        <f>SUM(BK142:BK146)</f>
        <v>0</v>
      </c>
    </row>
    <row r="142" spans="2:65" s="1" customFormat="1" ht="55.5" customHeight="1">
      <c r="B142" s="32"/>
      <c r="C142" s="132" t="s">
        <v>137</v>
      </c>
      <c r="D142" s="132" t="s">
        <v>139</v>
      </c>
      <c r="E142" s="133" t="s">
        <v>185</v>
      </c>
      <c r="F142" s="134" t="s">
        <v>186</v>
      </c>
      <c r="G142" s="135" t="s">
        <v>142</v>
      </c>
      <c r="H142" s="136">
        <v>8</v>
      </c>
      <c r="I142" s="137"/>
      <c r="J142" s="138">
        <f>ROUND(I142*H142,2)</f>
        <v>0</v>
      </c>
      <c r="K142" s="134" t="s">
        <v>143</v>
      </c>
      <c r="L142" s="32"/>
      <c r="M142" s="139" t="s">
        <v>1</v>
      </c>
      <c r="N142" s="140" t="s">
        <v>48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187</v>
      </c>
      <c r="AT142" s="143" t="s">
        <v>139</v>
      </c>
      <c r="AU142" s="143" t="s">
        <v>93</v>
      </c>
      <c r="AY142" s="16" t="s">
        <v>136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91</v>
      </c>
      <c r="BK142" s="144">
        <f>ROUND(I142*H142,2)</f>
        <v>0</v>
      </c>
      <c r="BL142" s="16" t="s">
        <v>187</v>
      </c>
      <c r="BM142" s="143" t="s">
        <v>188</v>
      </c>
    </row>
    <row r="143" spans="2:65" s="1" customFormat="1" ht="24.2" customHeight="1">
      <c r="B143" s="32"/>
      <c r="C143" s="145" t="s">
        <v>189</v>
      </c>
      <c r="D143" s="145" t="s">
        <v>146</v>
      </c>
      <c r="E143" s="146" t="s">
        <v>190</v>
      </c>
      <c r="F143" s="147" t="s">
        <v>191</v>
      </c>
      <c r="G143" s="148" t="s">
        <v>142</v>
      </c>
      <c r="H143" s="149">
        <v>5</v>
      </c>
      <c r="I143" s="150"/>
      <c r="J143" s="151">
        <f>ROUND(I143*H143,2)</f>
        <v>0</v>
      </c>
      <c r="K143" s="147" t="s">
        <v>143</v>
      </c>
      <c r="L143" s="152"/>
      <c r="M143" s="153" t="s">
        <v>1</v>
      </c>
      <c r="N143" s="154" t="s">
        <v>48</v>
      </c>
      <c r="P143" s="141">
        <f>O143*H143</f>
        <v>0</v>
      </c>
      <c r="Q143" s="141">
        <v>4.0000000000000003E-5</v>
      </c>
      <c r="R143" s="141">
        <f>Q143*H143</f>
        <v>2.0000000000000001E-4</v>
      </c>
      <c r="S143" s="141">
        <v>0</v>
      </c>
      <c r="T143" s="142">
        <f>S143*H143</f>
        <v>0</v>
      </c>
      <c r="AR143" s="143" t="s">
        <v>192</v>
      </c>
      <c r="AT143" s="143" t="s">
        <v>146</v>
      </c>
      <c r="AU143" s="143" t="s">
        <v>93</v>
      </c>
      <c r="AY143" s="16" t="s">
        <v>136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91</v>
      </c>
      <c r="BK143" s="144">
        <f>ROUND(I143*H143,2)</f>
        <v>0</v>
      </c>
      <c r="BL143" s="16" t="s">
        <v>187</v>
      </c>
      <c r="BM143" s="143" t="s">
        <v>193</v>
      </c>
    </row>
    <row r="144" spans="2:65" s="12" customFormat="1" ht="11.25">
      <c r="B144" s="155"/>
      <c r="D144" s="156" t="s">
        <v>170</v>
      </c>
      <c r="E144" s="162" t="s">
        <v>1</v>
      </c>
      <c r="F144" s="157" t="s">
        <v>194</v>
      </c>
      <c r="H144" s="158">
        <v>5</v>
      </c>
      <c r="I144" s="159"/>
      <c r="L144" s="155"/>
      <c r="M144" s="160"/>
      <c r="T144" s="161"/>
      <c r="AT144" s="162" t="s">
        <v>170</v>
      </c>
      <c r="AU144" s="162" t="s">
        <v>93</v>
      </c>
      <c r="AV144" s="12" t="s">
        <v>93</v>
      </c>
      <c r="AW144" s="12" t="s">
        <v>38</v>
      </c>
      <c r="AX144" s="12" t="s">
        <v>91</v>
      </c>
      <c r="AY144" s="162" t="s">
        <v>136</v>
      </c>
    </row>
    <row r="145" spans="2:65" s="1" customFormat="1" ht="24.2" customHeight="1">
      <c r="B145" s="32"/>
      <c r="C145" s="145" t="s">
        <v>195</v>
      </c>
      <c r="D145" s="145" t="s">
        <v>146</v>
      </c>
      <c r="E145" s="146" t="s">
        <v>196</v>
      </c>
      <c r="F145" s="147" t="s">
        <v>197</v>
      </c>
      <c r="G145" s="148" t="s">
        <v>142</v>
      </c>
      <c r="H145" s="149">
        <v>3</v>
      </c>
      <c r="I145" s="150"/>
      <c r="J145" s="151">
        <f>ROUND(I145*H145,2)</f>
        <v>0</v>
      </c>
      <c r="K145" s="147" t="s">
        <v>143</v>
      </c>
      <c r="L145" s="152"/>
      <c r="M145" s="153" t="s">
        <v>1</v>
      </c>
      <c r="N145" s="154" t="s">
        <v>48</v>
      </c>
      <c r="P145" s="141">
        <f>O145*H145</f>
        <v>0</v>
      </c>
      <c r="Q145" s="141">
        <v>6.0000000000000002E-5</v>
      </c>
      <c r="R145" s="141">
        <f>Q145*H145</f>
        <v>1.8000000000000001E-4</v>
      </c>
      <c r="S145" s="141">
        <v>0</v>
      </c>
      <c r="T145" s="142">
        <f>S145*H145</f>
        <v>0</v>
      </c>
      <c r="AR145" s="143" t="s">
        <v>192</v>
      </c>
      <c r="AT145" s="143" t="s">
        <v>146</v>
      </c>
      <c r="AU145" s="143" t="s">
        <v>93</v>
      </c>
      <c r="AY145" s="16" t="s">
        <v>136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91</v>
      </c>
      <c r="BK145" s="144">
        <f>ROUND(I145*H145,2)</f>
        <v>0</v>
      </c>
      <c r="BL145" s="16" t="s">
        <v>187</v>
      </c>
      <c r="BM145" s="143" t="s">
        <v>198</v>
      </c>
    </row>
    <row r="146" spans="2:65" s="1" customFormat="1" ht="44.25" customHeight="1">
      <c r="B146" s="32"/>
      <c r="C146" s="132" t="s">
        <v>199</v>
      </c>
      <c r="D146" s="132" t="s">
        <v>139</v>
      </c>
      <c r="E146" s="133" t="s">
        <v>200</v>
      </c>
      <c r="F146" s="134" t="s">
        <v>201</v>
      </c>
      <c r="G146" s="135" t="s">
        <v>202</v>
      </c>
      <c r="H146" s="163"/>
      <c r="I146" s="137"/>
      <c r="J146" s="138">
        <f>ROUND(I146*H146,2)</f>
        <v>0</v>
      </c>
      <c r="K146" s="134" t="s">
        <v>143</v>
      </c>
      <c r="L146" s="32"/>
      <c r="M146" s="139" t="s">
        <v>1</v>
      </c>
      <c r="N146" s="140" t="s">
        <v>48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187</v>
      </c>
      <c r="AT146" s="143" t="s">
        <v>139</v>
      </c>
      <c r="AU146" s="143" t="s">
        <v>93</v>
      </c>
      <c r="AY146" s="16" t="s">
        <v>136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91</v>
      </c>
      <c r="BK146" s="144">
        <f>ROUND(I146*H146,2)</f>
        <v>0</v>
      </c>
      <c r="BL146" s="16" t="s">
        <v>187</v>
      </c>
      <c r="BM146" s="143" t="s">
        <v>203</v>
      </c>
    </row>
    <row r="147" spans="2:65" s="11" customFormat="1" ht="22.9" customHeight="1">
      <c r="B147" s="120"/>
      <c r="D147" s="121" t="s">
        <v>82</v>
      </c>
      <c r="E147" s="130" t="s">
        <v>204</v>
      </c>
      <c r="F147" s="130" t="s">
        <v>205</v>
      </c>
      <c r="I147" s="123"/>
      <c r="J147" s="131">
        <f>BK147</f>
        <v>0</v>
      </c>
      <c r="L147" s="120"/>
      <c r="M147" s="125"/>
      <c r="P147" s="126">
        <f>SUM(P148:P155)</f>
        <v>0</v>
      </c>
      <c r="R147" s="126">
        <f>SUM(R148:R155)</f>
        <v>6.7299999999999999E-3</v>
      </c>
      <c r="T147" s="127">
        <f>SUM(T148:T155)</f>
        <v>0</v>
      </c>
      <c r="AR147" s="121" t="s">
        <v>93</v>
      </c>
      <c r="AT147" s="128" t="s">
        <v>82</v>
      </c>
      <c r="AU147" s="128" t="s">
        <v>91</v>
      </c>
      <c r="AY147" s="121" t="s">
        <v>136</v>
      </c>
      <c r="BK147" s="129">
        <f>SUM(BK148:BK155)</f>
        <v>0</v>
      </c>
    </row>
    <row r="148" spans="2:65" s="1" customFormat="1" ht="21.75" customHeight="1">
      <c r="B148" s="32"/>
      <c r="C148" s="132" t="s">
        <v>206</v>
      </c>
      <c r="D148" s="132" t="s">
        <v>139</v>
      </c>
      <c r="E148" s="133" t="s">
        <v>207</v>
      </c>
      <c r="F148" s="134" t="s">
        <v>208</v>
      </c>
      <c r="G148" s="135" t="s">
        <v>142</v>
      </c>
      <c r="H148" s="136">
        <v>2</v>
      </c>
      <c r="I148" s="137"/>
      <c r="J148" s="138">
        <f>ROUND(I148*H148,2)</f>
        <v>0</v>
      </c>
      <c r="K148" s="134" t="s">
        <v>149</v>
      </c>
      <c r="L148" s="32"/>
      <c r="M148" s="139" t="s">
        <v>1</v>
      </c>
      <c r="N148" s="140" t="s">
        <v>48</v>
      </c>
      <c r="P148" s="141">
        <f>O148*H148</f>
        <v>0</v>
      </c>
      <c r="Q148" s="141">
        <v>2.9E-4</v>
      </c>
      <c r="R148" s="141">
        <f>Q148*H148</f>
        <v>5.8E-4</v>
      </c>
      <c r="S148" s="141">
        <v>0</v>
      </c>
      <c r="T148" s="142">
        <f>S148*H148</f>
        <v>0</v>
      </c>
      <c r="AR148" s="143" t="s">
        <v>187</v>
      </c>
      <c r="AT148" s="143" t="s">
        <v>139</v>
      </c>
      <c r="AU148" s="143" t="s">
        <v>93</v>
      </c>
      <c r="AY148" s="16" t="s">
        <v>136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91</v>
      </c>
      <c r="BK148" s="144">
        <f>ROUND(I148*H148,2)</f>
        <v>0</v>
      </c>
      <c r="BL148" s="16" t="s">
        <v>187</v>
      </c>
      <c r="BM148" s="143" t="s">
        <v>209</v>
      </c>
    </row>
    <row r="149" spans="2:65" s="12" customFormat="1" ht="11.25">
      <c r="B149" s="155"/>
      <c r="D149" s="156" t="s">
        <v>170</v>
      </c>
      <c r="E149" s="162" t="s">
        <v>1</v>
      </c>
      <c r="F149" s="157" t="s">
        <v>210</v>
      </c>
      <c r="H149" s="158">
        <v>2</v>
      </c>
      <c r="I149" s="159"/>
      <c r="L149" s="155"/>
      <c r="M149" s="160"/>
      <c r="T149" s="161"/>
      <c r="AT149" s="162" t="s">
        <v>170</v>
      </c>
      <c r="AU149" s="162" t="s">
        <v>93</v>
      </c>
      <c r="AV149" s="12" t="s">
        <v>93</v>
      </c>
      <c r="AW149" s="12" t="s">
        <v>38</v>
      </c>
      <c r="AX149" s="12" t="s">
        <v>91</v>
      </c>
      <c r="AY149" s="162" t="s">
        <v>136</v>
      </c>
    </row>
    <row r="150" spans="2:65" s="1" customFormat="1" ht="24.2" customHeight="1">
      <c r="B150" s="32"/>
      <c r="C150" s="132" t="s">
        <v>211</v>
      </c>
      <c r="D150" s="132" t="s">
        <v>139</v>
      </c>
      <c r="E150" s="133" t="s">
        <v>212</v>
      </c>
      <c r="F150" s="134" t="s">
        <v>213</v>
      </c>
      <c r="G150" s="135" t="s">
        <v>142</v>
      </c>
      <c r="H150" s="136">
        <v>15</v>
      </c>
      <c r="I150" s="137"/>
      <c r="J150" s="138">
        <f>ROUND(I150*H150,2)</f>
        <v>0</v>
      </c>
      <c r="K150" s="134" t="s">
        <v>143</v>
      </c>
      <c r="L150" s="32"/>
      <c r="M150" s="139" t="s">
        <v>1</v>
      </c>
      <c r="N150" s="140" t="s">
        <v>48</v>
      </c>
      <c r="P150" s="141">
        <f>O150*H150</f>
        <v>0</v>
      </c>
      <c r="Q150" s="141">
        <v>4.0999999999999999E-4</v>
      </c>
      <c r="R150" s="141">
        <f>Q150*H150</f>
        <v>6.1500000000000001E-3</v>
      </c>
      <c r="S150" s="141">
        <v>0</v>
      </c>
      <c r="T150" s="142">
        <f>S150*H150</f>
        <v>0</v>
      </c>
      <c r="AR150" s="143" t="s">
        <v>187</v>
      </c>
      <c r="AT150" s="143" t="s">
        <v>139</v>
      </c>
      <c r="AU150" s="143" t="s">
        <v>93</v>
      </c>
      <c r="AY150" s="16" t="s">
        <v>136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91</v>
      </c>
      <c r="BK150" s="144">
        <f>ROUND(I150*H150,2)</f>
        <v>0</v>
      </c>
      <c r="BL150" s="16" t="s">
        <v>187</v>
      </c>
      <c r="BM150" s="143" t="s">
        <v>214</v>
      </c>
    </row>
    <row r="151" spans="2:65" s="12" customFormat="1" ht="11.25">
      <c r="B151" s="155"/>
      <c r="D151" s="156" t="s">
        <v>170</v>
      </c>
      <c r="E151" s="162" t="s">
        <v>1</v>
      </c>
      <c r="F151" s="157" t="s">
        <v>8</v>
      </c>
      <c r="H151" s="158">
        <v>15</v>
      </c>
      <c r="I151" s="159"/>
      <c r="L151" s="155"/>
      <c r="M151" s="160"/>
      <c r="T151" s="161"/>
      <c r="AT151" s="162" t="s">
        <v>170</v>
      </c>
      <c r="AU151" s="162" t="s">
        <v>93</v>
      </c>
      <c r="AV151" s="12" t="s">
        <v>93</v>
      </c>
      <c r="AW151" s="12" t="s">
        <v>38</v>
      </c>
      <c r="AX151" s="12" t="s">
        <v>91</v>
      </c>
      <c r="AY151" s="162" t="s">
        <v>136</v>
      </c>
    </row>
    <row r="152" spans="2:65" s="1" customFormat="1" ht="24.2" customHeight="1">
      <c r="B152" s="32"/>
      <c r="C152" s="132" t="s">
        <v>8</v>
      </c>
      <c r="D152" s="132" t="s">
        <v>139</v>
      </c>
      <c r="E152" s="133" t="s">
        <v>215</v>
      </c>
      <c r="F152" s="134" t="s">
        <v>216</v>
      </c>
      <c r="G152" s="135" t="s">
        <v>142</v>
      </c>
      <c r="H152" s="136">
        <v>17</v>
      </c>
      <c r="I152" s="137"/>
      <c r="J152" s="138">
        <f>ROUND(I152*H152,2)</f>
        <v>0</v>
      </c>
      <c r="K152" s="134" t="s">
        <v>143</v>
      </c>
      <c r="L152" s="32"/>
      <c r="M152" s="139" t="s">
        <v>1</v>
      </c>
      <c r="N152" s="140" t="s">
        <v>48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187</v>
      </c>
      <c r="AT152" s="143" t="s">
        <v>139</v>
      </c>
      <c r="AU152" s="143" t="s">
        <v>93</v>
      </c>
      <c r="AY152" s="16" t="s">
        <v>136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91</v>
      </c>
      <c r="BK152" s="144">
        <f>ROUND(I152*H152,2)</f>
        <v>0</v>
      </c>
      <c r="BL152" s="16" t="s">
        <v>187</v>
      </c>
      <c r="BM152" s="143" t="s">
        <v>217</v>
      </c>
    </row>
    <row r="153" spans="2:65" s="12" customFormat="1" ht="11.25">
      <c r="B153" s="155"/>
      <c r="D153" s="156" t="s">
        <v>170</v>
      </c>
      <c r="E153" s="162" t="s">
        <v>1</v>
      </c>
      <c r="F153" s="157" t="s">
        <v>218</v>
      </c>
      <c r="H153" s="158">
        <v>17</v>
      </c>
      <c r="I153" s="159"/>
      <c r="L153" s="155"/>
      <c r="M153" s="160"/>
      <c r="T153" s="161"/>
      <c r="AT153" s="162" t="s">
        <v>170</v>
      </c>
      <c r="AU153" s="162" t="s">
        <v>93</v>
      </c>
      <c r="AV153" s="12" t="s">
        <v>93</v>
      </c>
      <c r="AW153" s="12" t="s">
        <v>38</v>
      </c>
      <c r="AX153" s="12" t="s">
        <v>91</v>
      </c>
      <c r="AY153" s="162" t="s">
        <v>136</v>
      </c>
    </row>
    <row r="154" spans="2:65" s="1" customFormat="1" ht="49.15" customHeight="1">
      <c r="B154" s="32"/>
      <c r="C154" s="132" t="s">
        <v>187</v>
      </c>
      <c r="D154" s="132" t="s">
        <v>139</v>
      </c>
      <c r="E154" s="133" t="s">
        <v>219</v>
      </c>
      <c r="F154" s="134" t="s">
        <v>220</v>
      </c>
      <c r="G154" s="135" t="s">
        <v>160</v>
      </c>
      <c r="H154" s="136">
        <v>7.0000000000000001E-3</v>
      </c>
      <c r="I154" s="137"/>
      <c r="J154" s="138">
        <f>ROUND(I154*H154,2)</f>
        <v>0</v>
      </c>
      <c r="K154" s="134" t="s">
        <v>143</v>
      </c>
      <c r="L154" s="32"/>
      <c r="M154" s="139" t="s">
        <v>1</v>
      </c>
      <c r="N154" s="140" t="s">
        <v>48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187</v>
      </c>
      <c r="AT154" s="143" t="s">
        <v>139</v>
      </c>
      <c r="AU154" s="143" t="s">
        <v>93</v>
      </c>
      <c r="AY154" s="16" t="s">
        <v>136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91</v>
      </c>
      <c r="BK154" s="144">
        <f>ROUND(I154*H154,2)</f>
        <v>0</v>
      </c>
      <c r="BL154" s="16" t="s">
        <v>187</v>
      </c>
      <c r="BM154" s="143" t="s">
        <v>221</v>
      </c>
    </row>
    <row r="155" spans="2:65" s="1" customFormat="1" ht="49.15" customHeight="1">
      <c r="B155" s="32"/>
      <c r="C155" s="132" t="s">
        <v>222</v>
      </c>
      <c r="D155" s="132" t="s">
        <v>139</v>
      </c>
      <c r="E155" s="133" t="s">
        <v>223</v>
      </c>
      <c r="F155" s="134" t="s">
        <v>224</v>
      </c>
      <c r="G155" s="135" t="s">
        <v>160</v>
      </c>
      <c r="H155" s="136">
        <v>7.0000000000000001E-3</v>
      </c>
      <c r="I155" s="137"/>
      <c r="J155" s="138">
        <f>ROUND(I155*H155,2)</f>
        <v>0</v>
      </c>
      <c r="K155" s="134" t="s">
        <v>143</v>
      </c>
      <c r="L155" s="32"/>
      <c r="M155" s="139" t="s">
        <v>1</v>
      </c>
      <c r="N155" s="140" t="s">
        <v>48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187</v>
      </c>
      <c r="AT155" s="143" t="s">
        <v>139</v>
      </c>
      <c r="AU155" s="143" t="s">
        <v>93</v>
      </c>
      <c r="AY155" s="16" t="s">
        <v>136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91</v>
      </c>
      <c r="BK155" s="144">
        <f>ROUND(I155*H155,2)</f>
        <v>0</v>
      </c>
      <c r="BL155" s="16" t="s">
        <v>187</v>
      </c>
      <c r="BM155" s="143" t="s">
        <v>225</v>
      </c>
    </row>
    <row r="156" spans="2:65" s="11" customFormat="1" ht="22.9" customHeight="1">
      <c r="B156" s="120"/>
      <c r="D156" s="121" t="s">
        <v>82</v>
      </c>
      <c r="E156" s="130" t="s">
        <v>226</v>
      </c>
      <c r="F156" s="130" t="s">
        <v>227</v>
      </c>
      <c r="I156" s="123"/>
      <c r="J156" s="131">
        <f>BK156</f>
        <v>0</v>
      </c>
      <c r="L156" s="120"/>
      <c r="M156" s="125"/>
      <c r="P156" s="126">
        <f>SUM(P157:P171)</f>
        <v>0</v>
      </c>
      <c r="R156" s="126">
        <f>SUM(R157:R171)</f>
        <v>1.5210000000000001E-2</v>
      </c>
      <c r="T156" s="127">
        <f>SUM(T157:T171)</f>
        <v>0</v>
      </c>
      <c r="AR156" s="121" t="s">
        <v>93</v>
      </c>
      <c r="AT156" s="128" t="s">
        <v>82</v>
      </c>
      <c r="AU156" s="128" t="s">
        <v>91</v>
      </c>
      <c r="AY156" s="121" t="s">
        <v>136</v>
      </c>
      <c r="BK156" s="129">
        <f>SUM(BK157:BK171)</f>
        <v>0</v>
      </c>
    </row>
    <row r="157" spans="2:65" s="1" customFormat="1" ht="33" customHeight="1">
      <c r="B157" s="32"/>
      <c r="C157" s="132" t="s">
        <v>228</v>
      </c>
      <c r="D157" s="132" t="s">
        <v>139</v>
      </c>
      <c r="E157" s="133" t="s">
        <v>229</v>
      </c>
      <c r="F157" s="134" t="s">
        <v>230</v>
      </c>
      <c r="G157" s="135" t="s">
        <v>142</v>
      </c>
      <c r="H157" s="136">
        <v>6</v>
      </c>
      <c r="I157" s="137"/>
      <c r="J157" s="138">
        <f t="shared" ref="J157:J164" si="0">ROUND(I157*H157,2)</f>
        <v>0</v>
      </c>
      <c r="K157" s="134" t="s">
        <v>143</v>
      </c>
      <c r="L157" s="32"/>
      <c r="M157" s="139" t="s">
        <v>1</v>
      </c>
      <c r="N157" s="140" t="s">
        <v>48</v>
      </c>
      <c r="P157" s="141">
        <f t="shared" ref="P157:P164" si="1">O157*H157</f>
        <v>0</v>
      </c>
      <c r="Q157" s="141">
        <v>1.4400000000000001E-3</v>
      </c>
      <c r="R157" s="141">
        <f t="shared" ref="R157:R164" si="2">Q157*H157</f>
        <v>8.6400000000000001E-3</v>
      </c>
      <c r="S157" s="141">
        <v>0</v>
      </c>
      <c r="T157" s="142">
        <f t="shared" ref="T157:T164" si="3">S157*H157</f>
        <v>0</v>
      </c>
      <c r="AR157" s="143" t="s">
        <v>187</v>
      </c>
      <c r="AT157" s="143" t="s">
        <v>139</v>
      </c>
      <c r="AU157" s="143" t="s">
        <v>93</v>
      </c>
      <c r="AY157" s="16" t="s">
        <v>136</v>
      </c>
      <c r="BE157" s="144">
        <f t="shared" ref="BE157:BE164" si="4">IF(N157="základní",J157,0)</f>
        <v>0</v>
      </c>
      <c r="BF157" s="144">
        <f t="shared" ref="BF157:BF164" si="5">IF(N157="snížená",J157,0)</f>
        <v>0</v>
      </c>
      <c r="BG157" s="144">
        <f t="shared" ref="BG157:BG164" si="6">IF(N157="zákl. přenesená",J157,0)</f>
        <v>0</v>
      </c>
      <c r="BH157" s="144">
        <f t="shared" ref="BH157:BH164" si="7">IF(N157="sníž. přenesená",J157,0)</f>
        <v>0</v>
      </c>
      <c r="BI157" s="144">
        <f t="shared" ref="BI157:BI164" si="8">IF(N157="nulová",J157,0)</f>
        <v>0</v>
      </c>
      <c r="BJ157" s="16" t="s">
        <v>91</v>
      </c>
      <c r="BK157" s="144">
        <f t="shared" ref="BK157:BK164" si="9">ROUND(I157*H157,2)</f>
        <v>0</v>
      </c>
      <c r="BL157" s="16" t="s">
        <v>187</v>
      </c>
      <c r="BM157" s="143" t="s">
        <v>231</v>
      </c>
    </row>
    <row r="158" spans="2:65" s="1" customFormat="1" ht="24.2" customHeight="1">
      <c r="B158" s="32"/>
      <c r="C158" s="132" t="s">
        <v>232</v>
      </c>
      <c r="D158" s="132" t="s">
        <v>139</v>
      </c>
      <c r="E158" s="133" t="s">
        <v>233</v>
      </c>
      <c r="F158" s="134" t="s">
        <v>234</v>
      </c>
      <c r="G158" s="135" t="s">
        <v>235</v>
      </c>
      <c r="H158" s="136">
        <v>1</v>
      </c>
      <c r="I158" s="137"/>
      <c r="J158" s="138">
        <f t="shared" si="0"/>
        <v>0</v>
      </c>
      <c r="K158" s="134" t="s">
        <v>143</v>
      </c>
      <c r="L158" s="32"/>
      <c r="M158" s="139" t="s">
        <v>1</v>
      </c>
      <c r="N158" s="140" t="s">
        <v>48</v>
      </c>
      <c r="P158" s="141">
        <f t="shared" si="1"/>
        <v>0</v>
      </c>
      <c r="Q158" s="141">
        <v>2.2000000000000001E-4</v>
      </c>
      <c r="R158" s="141">
        <f t="shared" si="2"/>
        <v>2.2000000000000001E-4</v>
      </c>
      <c r="S158" s="141">
        <v>0</v>
      </c>
      <c r="T158" s="142">
        <f t="shared" si="3"/>
        <v>0</v>
      </c>
      <c r="AR158" s="143" t="s">
        <v>187</v>
      </c>
      <c r="AT158" s="143" t="s">
        <v>139</v>
      </c>
      <c r="AU158" s="143" t="s">
        <v>93</v>
      </c>
      <c r="AY158" s="16" t="s">
        <v>136</v>
      </c>
      <c r="BE158" s="144">
        <f t="shared" si="4"/>
        <v>0</v>
      </c>
      <c r="BF158" s="144">
        <f t="shared" si="5"/>
        <v>0</v>
      </c>
      <c r="BG158" s="144">
        <f t="shared" si="6"/>
        <v>0</v>
      </c>
      <c r="BH158" s="144">
        <f t="shared" si="7"/>
        <v>0</v>
      </c>
      <c r="BI158" s="144">
        <f t="shared" si="8"/>
        <v>0</v>
      </c>
      <c r="BJ158" s="16" t="s">
        <v>91</v>
      </c>
      <c r="BK158" s="144">
        <f t="shared" si="9"/>
        <v>0</v>
      </c>
      <c r="BL158" s="16" t="s">
        <v>187</v>
      </c>
      <c r="BM158" s="143" t="s">
        <v>236</v>
      </c>
    </row>
    <row r="159" spans="2:65" s="1" customFormat="1" ht="16.5" customHeight="1">
      <c r="B159" s="32"/>
      <c r="C159" s="132" t="s">
        <v>237</v>
      </c>
      <c r="D159" s="132" t="s">
        <v>139</v>
      </c>
      <c r="E159" s="133" t="s">
        <v>238</v>
      </c>
      <c r="F159" s="134" t="s">
        <v>239</v>
      </c>
      <c r="G159" s="135" t="s">
        <v>235</v>
      </c>
      <c r="H159" s="136">
        <v>3</v>
      </c>
      <c r="I159" s="137"/>
      <c r="J159" s="138">
        <f t="shared" si="0"/>
        <v>0</v>
      </c>
      <c r="K159" s="134" t="s">
        <v>143</v>
      </c>
      <c r="L159" s="32"/>
      <c r="M159" s="139" t="s">
        <v>1</v>
      </c>
      <c r="N159" s="140" t="s">
        <v>48</v>
      </c>
      <c r="P159" s="141">
        <f t="shared" si="1"/>
        <v>0</v>
      </c>
      <c r="Q159" s="141">
        <v>5.6999999999999998E-4</v>
      </c>
      <c r="R159" s="141">
        <f t="shared" si="2"/>
        <v>1.7099999999999999E-3</v>
      </c>
      <c r="S159" s="141">
        <v>0</v>
      </c>
      <c r="T159" s="142">
        <f t="shared" si="3"/>
        <v>0</v>
      </c>
      <c r="AR159" s="143" t="s">
        <v>187</v>
      </c>
      <c r="AT159" s="143" t="s">
        <v>139</v>
      </c>
      <c r="AU159" s="143" t="s">
        <v>93</v>
      </c>
      <c r="AY159" s="16" t="s">
        <v>136</v>
      </c>
      <c r="BE159" s="144">
        <f t="shared" si="4"/>
        <v>0</v>
      </c>
      <c r="BF159" s="144">
        <f t="shared" si="5"/>
        <v>0</v>
      </c>
      <c r="BG159" s="144">
        <f t="shared" si="6"/>
        <v>0</v>
      </c>
      <c r="BH159" s="144">
        <f t="shared" si="7"/>
        <v>0</v>
      </c>
      <c r="BI159" s="144">
        <f t="shared" si="8"/>
        <v>0</v>
      </c>
      <c r="BJ159" s="16" t="s">
        <v>91</v>
      </c>
      <c r="BK159" s="144">
        <f t="shared" si="9"/>
        <v>0</v>
      </c>
      <c r="BL159" s="16" t="s">
        <v>187</v>
      </c>
      <c r="BM159" s="143" t="s">
        <v>240</v>
      </c>
    </row>
    <row r="160" spans="2:65" s="1" customFormat="1" ht="24.2" customHeight="1">
      <c r="B160" s="32"/>
      <c r="C160" s="132" t="s">
        <v>7</v>
      </c>
      <c r="D160" s="132" t="s">
        <v>139</v>
      </c>
      <c r="E160" s="133" t="s">
        <v>241</v>
      </c>
      <c r="F160" s="134" t="s">
        <v>242</v>
      </c>
      <c r="G160" s="135" t="s">
        <v>235</v>
      </c>
      <c r="H160" s="136">
        <v>1</v>
      </c>
      <c r="I160" s="137"/>
      <c r="J160" s="138">
        <f t="shared" si="0"/>
        <v>0</v>
      </c>
      <c r="K160" s="134" t="s">
        <v>143</v>
      </c>
      <c r="L160" s="32"/>
      <c r="M160" s="139" t="s">
        <v>1</v>
      </c>
      <c r="N160" s="140" t="s">
        <v>48</v>
      </c>
      <c r="P160" s="141">
        <f t="shared" si="1"/>
        <v>0</v>
      </c>
      <c r="Q160" s="141">
        <v>1.2E-4</v>
      </c>
      <c r="R160" s="141">
        <f t="shared" si="2"/>
        <v>1.2E-4</v>
      </c>
      <c r="S160" s="141">
        <v>0</v>
      </c>
      <c r="T160" s="142">
        <f t="shared" si="3"/>
        <v>0</v>
      </c>
      <c r="AR160" s="143" t="s">
        <v>187</v>
      </c>
      <c r="AT160" s="143" t="s">
        <v>139</v>
      </c>
      <c r="AU160" s="143" t="s">
        <v>93</v>
      </c>
      <c r="AY160" s="16" t="s">
        <v>136</v>
      </c>
      <c r="BE160" s="144">
        <f t="shared" si="4"/>
        <v>0</v>
      </c>
      <c r="BF160" s="144">
        <f t="shared" si="5"/>
        <v>0</v>
      </c>
      <c r="BG160" s="144">
        <f t="shared" si="6"/>
        <v>0</v>
      </c>
      <c r="BH160" s="144">
        <f t="shared" si="7"/>
        <v>0</v>
      </c>
      <c r="BI160" s="144">
        <f t="shared" si="8"/>
        <v>0</v>
      </c>
      <c r="BJ160" s="16" t="s">
        <v>91</v>
      </c>
      <c r="BK160" s="144">
        <f t="shared" si="9"/>
        <v>0</v>
      </c>
      <c r="BL160" s="16" t="s">
        <v>187</v>
      </c>
      <c r="BM160" s="143" t="s">
        <v>243</v>
      </c>
    </row>
    <row r="161" spans="2:65" s="1" customFormat="1" ht="24.2" customHeight="1">
      <c r="B161" s="32"/>
      <c r="C161" s="132" t="s">
        <v>244</v>
      </c>
      <c r="D161" s="132" t="s">
        <v>139</v>
      </c>
      <c r="E161" s="133" t="s">
        <v>245</v>
      </c>
      <c r="F161" s="134" t="s">
        <v>246</v>
      </c>
      <c r="G161" s="135" t="s">
        <v>235</v>
      </c>
      <c r="H161" s="136">
        <v>1</v>
      </c>
      <c r="I161" s="137"/>
      <c r="J161" s="138">
        <f t="shared" si="0"/>
        <v>0</v>
      </c>
      <c r="K161" s="134" t="s">
        <v>143</v>
      </c>
      <c r="L161" s="32"/>
      <c r="M161" s="139" t="s">
        <v>1</v>
      </c>
      <c r="N161" s="140" t="s">
        <v>48</v>
      </c>
      <c r="P161" s="141">
        <f t="shared" si="1"/>
        <v>0</v>
      </c>
      <c r="Q161" s="141">
        <v>1.7000000000000001E-4</v>
      </c>
      <c r="R161" s="141">
        <f t="shared" si="2"/>
        <v>1.7000000000000001E-4</v>
      </c>
      <c r="S161" s="141">
        <v>0</v>
      </c>
      <c r="T161" s="142">
        <f t="shared" si="3"/>
        <v>0</v>
      </c>
      <c r="AR161" s="143" t="s">
        <v>187</v>
      </c>
      <c r="AT161" s="143" t="s">
        <v>139</v>
      </c>
      <c r="AU161" s="143" t="s">
        <v>93</v>
      </c>
      <c r="AY161" s="16" t="s">
        <v>136</v>
      </c>
      <c r="BE161" s="144">
        <f t="shared" si="4"/>
        <v>0</v>
      </c>
      <c r="BF161" s="144">
        <f t="shared" si="5"/>
        <v>0</v>
      </c>
      <c r="BG161" s="144">
        <f t="shared" si="6"/>
        <v>0</v>
      </c>
      <c r="BH161" s="144">
        <f t="shared" si="7"/>
        <v>0</v>
      </c>
      <c r="BI161" s="144">
        <f t="shared" si="8"/>
        <v>0</v>
      </c>
      <c r="BJ161" s="16" t="s">
        <v>91</v>
      </c>
      <c r="BK161" s="144">
        <f t="shared" si="9"/>
        <v>0</v>
      </c>
      <c r="BL161" s="16" t="s">
        <v>187</v>
      </c>
      <c r="BM161" s="143" t="s">
        <v>247</v>
      </c>
    </row>
    <row r="162" spans="2:65" s="1" customFormat="1" ht="33" customHeight="1">
      <c r="B162" s="32"/>
      <c r="C162" s="132" t="s">
        <v>248</v>
      </c>
      <c r="D162" s="132" t="s">
        <v>139</v>
      </c>
      <c r="E162" s="133" t="s">
        <v>249</v>
      </c>
      <c r="F162" s="134" t="s">
        <v>250</v>
      </c>
      <c r="G162" s="135" t="s">
        <v>235</v>
      </c>
      <c r="H162" s="136">
        <v>1</v>
      </c>
      <c r="I162" s="137"/>
      <c r="J162" s="138">
        <f t="shared" si="0"/>
        <v>0</v>
      </c>
      <c r="K162" s="134" t="s">
        <v>143</v>
      </c>
      <c r="L162" s="32"/>
      <c r="M162" s="139" t="s">
        <v>1</v>
      </c>
      <c r="N162" s="140" t="s">
        <v>48</v>
      </c>
      <c r="P162" s="141">
        <f t="shared" si="1"/>
        <v>0</v>
      </c>
      <c r="Q162" s="141">
        <v>1.0200000000000001E-3</v>
      </c>
      <c r="R162" s="141">
        <f t="shared" si="2"/>
        <v>1.0200000000000001E-3</v>
      </c>
      <c r="S162" s="141">
        <v>0</v>
      </c>
      <c r="T162" s="142">
        <f t="shared" si="3"/>
        <v>0</v>
      </c>
      <c r="AR162" s="143" t="s">
        <v>187</v>
      </c>
      <c r="AT162" s="143" t="s">
        <v>139</v>
      </c>
      <c r="AU162" s="143" t="s">
        <v>93</v>
      </c>
      <c r="AY162" s="16" t="s">
        <v>136</v>
      </c>
      <c r="BE162" s="144">
        <f t="shared" si="4"/>
        <v>0</v>
      </c>
      <c r="BF162" s="144">
        <f t="shared" si="5"/>
        <v>0</v>
      </c>
      <c r="BG162" s="144">
        <f t="shared" si="6"/>
        <v>0</v>
      </c>
      <c r="BH162" s="144">
        <f t="shared" si="7"/>
        <v>0</v>
      </c>
      <c r="BI162" s="144">
        <f t="shared" si="8"/>
        <v>0</v>
      </c>
      <c r="BJ162" s="16" t="s">
        <v>91</v>
      </c>
      <c r="BK162" s="144">
        <f t="shared" si="9"/>
        <v>0</v>
      </c>
      <c r="BL162" s="16" t="s">
        <v>187</v>
      </c>
      <c r="BM162" s="143" t="s">
        <v>251</v>
      </c>
    </row>
    <row r="163" spans="2:65" s="1" customFormat="1" ht="33" customHeight="1">
      <c r="B163" s="32"/>
      <c r="C163" s="132" t="s">
        <v>252</v>
      </c>
      <c r="D163" s="132" t="s">
        <v>139</v>
      </c>
      <c r="E163" s="133" t="s">
        <v>253</v>
      </c>
      <c r="F163" s="134" t="s">
        <v>254</v>
      </c>
      <c r="G163" s="135" t="s">
        <v>235</v>
      </c>
      <c r="H163" s="136">
        <v>1</v>
      </c>
      <c r="I163" s="137"/>
      <c r="J163" s="138">
        <f t="shared" si="0"/>
        <v>0</v>
      </c>
      <c r="K163" s="134" t="s">
        <v>143</v>
      </c>
      <c r="L163" s="32"/>
      <c r="M163" s="139" t="s">
        <v>1</v>
      </c>
      <c r="N163" s="140" t="s">
        <v>48</v>
      </c>
      <c r="P163" s="141">
        <f t="shared" si="1"/>
        <v>0</v>
      </c>
      <c r="Q163" s="141">
        <v>1.2700000000000001E-3</v>
      </c>
      <c r="R163" s="141">
        <f t="shared" si="2"/>
        <v>1.2700000000000001E-3</v>
      </c>
      <c r="S163" s="141">
        <v>0</v>
      </c>
      <c r="T163" s="142">
        <f t="shared" si="3"/>
        <v>0</v>
      </c>
      <c r="AR163" s="143" t="s">
        <v>187</v>
      </c>
      <c r="AT163" s="143" t="s">
        <v>139</v>
      </c>
      <c r="AU163" s="143" t="s">
        <v>93</v>
      </c>
      <c r="AY163" s="16" t="s">
        <v>136</v>
      </c>
      <c r="BE163" s="144">
        <f t="shared" si="4"/>
        <v>0</v>
      </c>
      <c r="BF163" s="144">
        <f t="shared" si="5"/>
        <v>0</v>
      </c>
      <c r="BG163" s="144">
        <f t="shared" si="6"/>
        <v>0</v>
      </c>
      <c r="BH163" s="144">
        <f t="shared" si="7"/>
        <v>0</v>
      </c>
      <c r="BI163" s="144">
        <f t="shared" si="8"/>
        <v>0</v>
      </c>
      <c r="BJ163" s="16" t="s">
        <v>91</v>
      </c>
      <c r="BK163" s="144">
        <f t="shared" si="9"/>
        <v>0</v>
      </c>
      <c r="BL163" s="16" t="s">
        <v>187</v>
      </c>
      <c r="BM163" s="143" t="s">
        <v>255</v>
      </c>
    </row>
    <row r="164" spans="2:65" s="1" customFormat="1" ht="37.9" customHeight="1">
      <c r="B164" s="32"/>
      <c r="C164" s="132" t="s">
        <v>256</v>
      </c>
      <c r="D164" s="132" t="s">
        <v>139</v>
      </c>
      <c r="E164" s="133" t="s">
        <v>257</v>
      </c>
      <c r="F164" s="134" t="s">
        <v>258</v>
      </c>
      <c r="G164" s="135" t="s">
        <v>142</v>
      </c>
      <c r="H164" s="136">
        <v>6</v>
      </c>
      <c r="I164" s="137"/>
      <c r="J164" s="138">
        <f t="shared" si="0"/>
        <v>0</v>
      </c>
      <c r="K164" s="134" t="s">
        <v>143</v>
      </c>
      <c r="L164" s="32"/>
      <c r="M164" s="139" t="s">
        <v>1</v>
      </c>
      <c r="N164" s="140" t="s">
        <v>48</v>
      </c>
      <c r="P164" s="141">
        <f t="shared" si="1"/>
        <v>0</v>
      </c>
      <c r="Q164" s="141">
        <v>1.9000000000000001E-4</v>
      </c>
      <c r="R164" s="141">
        <f t="shared" si="2"/>
        <v>1.14E-3</v>
      </c>
      <c r="S164" s="141">
        <v>0</v>
      </c>
      <c r="T164" s="142">
        <f t="shared" si="3"/>
        <v>0</v>
      </c>
      <c r="AR164" s="143" t="s">
        <v>187</v>
      </c>
      <c r="AT164" s="143" t="s">
        <v>139</v>
      </c>
      <c r="AU164" s="143" t="s">
        <v>93</v>
      </c>
      <c r="AY164" s="16" t="s">
        <v>136</v>
      </c>
      <c r="BE164" s="144">
        <f t="shared" si="4"/>
        <v>0</v>
      </c>
      <c r="BF164" s="144">
        <f t="shared" si="5"/>
        <v>0</v>
      </c>
      <c r="BG164" s="144">
        <f t="shared" si="6"/>
        <v>0</v>
      </c>
      <c r="BH164" s="144">
        <f t="shared" si="7"/>
        <v>0</v>
      </c>
      <c r="BI164" s="144">
        <f t="shared" si="8"/>
        <v>0</v>
      </c>
      <c r="BJ164" s="16" t="s">
        <v>91</v>
      </c>
      <c r="BK164" s="144">
        <f t="shared" si="9"/>
        <v>0</v>
      </c>
      <c r="BL164" s="16" t="s">
        <v>187</v>
      </c>
      <c r="BM164" s="143" t="s">
        <v>259</v>
      </c>
    </row>
    <row r="165" spans="2:65" s="12" customFormat="1" ht="11.25">
      <c r="B165" s="155"/>
      <c r="D165" s="156" t="s">
        <v>170</v>
      </c>
      <c r="E165" s="162" t="s">
        <v>1</v>
      </c>
      <c r="F165" s="157" t="s">
        <v>260</v>
      </c>
      <c r="H165" s="158">
        <v>6</v>
      </c>
      <c r="I165" s="159"/>
      <c r="L165" s="155"/>
      <c r="M165" s="160"/>
      <c r="T165" s="161"/>
      <c r="AT165" s="162" t="s">
        <v>170</v>
      </c>
      <c r="AU165" s="162" t="s">
        <v>93</v>
      </c>
      <c r="AV165" s="12" t="s">
        <v>93</v>
      </c>
      <c r="AW165" s="12" t="s">
        <v>38</v>
      </c>
      <c r="AX165" s="12" t="s">
        <v>91</v>
      </c>
      <c r="AY165" s="162" t="s">
        <v>136</v>
      </c>
    </row>
    <row r="166" spans="2:65" s="1" customFormat="1" ht="21.75" customHeight="1">
      <c r="B166" s="32"/>
      <c r="C166" s="132" t="s">
        <v>261</v>
      </c>
      <c r="D166" s="132" t="s">
        <v>139</v>
      </c>
      <c r="E166" s="133" t="s">
        <v>262</v>
      </c>
      <c r="F166" s="134" t="s">
        <v>263</v>
      </c>
      <c r="G166" s="135" t="s">
        <v>154</v>
      </c>
      <c r="H166" s="136">
        <v>1</v>
      </c>
      <c r="I166" s="137"/>
      <c r="J166" s="138">
        <f>ROUND(I166*H166,2)</f>
        <v>0</v>
      </c>
      <c r="K166" s="134" t="s">
        <v>149</v>
      </c>
      <c r="L166" s="32"/>
      <c r="M166" s="139" t="s">
        <v>1</v>
      </c>
      <c r="N166" s="140" t="s">
        <v>48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187</v>
      </c>
      <c r="AT166" s="143" t="s">
        <v>139</v>
      </c>
      <c r="AU166" s="143" t="s">
        <v>93</v>
      </c>
      <c r="AY166" s="16" t="s">
        <v>136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91</v>
      </c>
      <c r="BK166" s="144">
        <f>ROUND(I166*H166,2)</f>
        <v>0</v>
      </c>
      <c r="BL166" s="16" t="s">
        <v>187</v>
      </c>
      <c r="BM166" s="143" t="s">
        <v>264</v>
      </c>
    </row>
    <row r="167" spans="2:65" s="1" customFormat="1" ht="16.5" customHeight="1">
      <c r="B167" s="32"/>
      <c r="C167" s="132" t="s">
        <v>265</v>
      </c>
      <c r="D167" s="132" t="s">
        <v>139</v>
      </c>
      <c r="E167" s="133" t="s">
        <v>266</v>
      </c>
      <c r="F167" s="134" t="s">
        <v>267</v>
      </c>
      <c r="G167" s="135" t="s">
        <v>235</v>
      </c>
      <c r="H167" s="136">
        <v>2</v>
      </c>
      <c r="I167" s="137"/>
      <c r="J167" s="138">
        <f>ROUND(I167*H167,2)</f>
        <v>0</v>
      </c>
      <c r="K167" s="134" t="s">
        <v>149</v>
      </c>
      <c r="L167" s="32"/>
      <c r="M167" s="139" t="s">
        <v>1</v>
      </c>
      <c r="N167" s="140" t="s">
        <v>48</v>
      </c>
      <c r="P167" s="141">
        <f>O167*H167</f>
        <v>0</v>
      </c>
      <c r="Q167" s="141">
        <v>2.3000000000000001E-4</v>
      </c>
      <c r="R167" s="141">
        <f>Q167*H167</f>
        <v>4.6000000000000001E-4</v>
      </c>
      <c r="S167" s="141">
        <v>0</v>
      </c>
      <c r="T167" s="142">
        <f>S167*H167</f>
        <v>0</v>
      </c>
      <c r="AR167" s="143" t="s">
        <v>187</v>
      </c>
      <c r="AT167" s="143" t="s">
        <v>139</v>
      </c>
      <c r="AU167" s="143" t="s">
        <v>93</v>
      </c>
      <c r="AY167" s="16" t="s">
        <v>136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91</v>
      </c>
      <c r="BK167" s="144">
        <f>ROUND(I167*H167,2)</f>
        <v>0</v>
      </c>
      <c r="BL167" s="16" t="s">
        <v>187</v>
      </c>
      <c r="BM167" s="143" t="s">
        <v>268</v>
      </c>
    </row>
    <row r="168" spans="2:65" s="1" customFormat="1" ht="16.5" customHeight="1">
      <c r="B168" s="32"/>
      <c r="C168" s="132" t="s">
        <v>269</v>
      </c>
      <c r="D168" s="132" t="s">
        <v>139</v>
      </c>
      <c r="E168" s="133" t="s">
        <v>270</v>
      </c>
      <c r="F168" s="134" t="s">
        <v>271</v>
      </c>
      <c r="G168" s="135" t="s">
        <v>235</v>
      </c>
      <c r="H168" s="136">
        <v>2</v>
      </c>
      <c r="I168" s="137"/>
      <c r="J168" s="138">
        <f>ROUND(I168*H168,2)</f>
        <v>0</v>
      </c>
      <c r="K168" s="134" t="s">
        <v>149</v>
      </c>
      <c r="L168" s="32"/>
      <c r="M168" s="139" t="s">
        <v>1</v>
      </c>
      <c r="N168" s="140" t="s">
        <v>48</v>
      </c>
      <c r="P168" s="141">
        <f>O168*H168</f>
        <v>0</v>
      </c>
      <c r="Q168" s="141">
        <v>2.3000000000000001E-4</v>
      </c>
      <c r="R168" s="141">
        <f>Q168*H168</f>
        <v>4.6000000000000001E-4</v>
      </c>
      <c r="S168" s="141">
        <v>0</v>
      </c>
      <c r="T168" s="142">
        <f>S168*H168</f>
        <v>0</v>
      </c>
      <c r="AR168" s="143" t="s">
        <v>187</v>
      </c>
      <c r="AT168" s="143" t="s">
        <v>139</v>
      </c>
      <c r="AU168" s="143" t="s">
        <v>93</v>
      </c>
      <c r="AY168" s="16" t="s">
        <v>136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6" t="s">
        <v>91</v>
      </c>
      <c r="BK168" s="144">
        <f>ROUND(I168*H168,2)</f>
        <v>0</v>
      </c>
      <c r="BL168" s="16" t="s">
        <v>187</v>
      </c>
      <c r="BM168" s="143" t="s">
        <v>272</v>
      </c>
    </row>
    <row r="169" spans="2:65" s="12" customFormat="1" ht="11.25">
      <c r="B169" s="155"/>
      <c r="D169" s="156" t="s">
        <v>170</v>
      </c>
      <c r="F169" s="157" t="s">
        <v>273</v>
      </c>
      <c r="H169" s="158">
        <v>2</v>
      </c>
      <c r="I169" s="159"/>
      <c r="L169" s="155"/>
      <c r="M169" s="160"/>
      <c r="T169" s="161"/>
      <c r="AT169" s="162" t="s">
        <v>170</v>
      </c>
      <c r="AU169" s="162" t="s">
        <v>93</v>
      </c>
      <c r="AV169" s="12" t="s">
        <v>93</v>
      </c>
      <c r="AW169" s="12" t="s">
        <v>4</v>
      </c>
      <c r="AX169" s="12" t="s">
        <v>91</v>
      </c>
      <c r="AY169" s="162" t="s">
        <v>136</v>
      </c>
    </row>
    <row r="170" spans="2:65" s="1" customFormat="1" ht="44.25" customHeight="1">
      <c r="B170" s="32"/>
      <c r="C170" s="132" t="s">
        <v>274</v>
      </c>
      <c r="D170" s="132" t="s">
        <v>139</v>
      </c>
      <c r="E170" s="133" t="s">
        <v>275</v>
      </c>
      <c r="F170" s="134" t="s">
        <v>276</v>
      </c>
      <c r="G170" s="135" t="s">
        <v>160</v>
      </c>
      <c r="H170" s="136">
        <v>1.4999999999999999E-2</v>
      </c>
      <c r="I170" s="137"/>
      <c r="J170" s="138">
        <f>ROUND(I170*H170,2)</f>
        <v>0</v>
      </c>
      <c r="K170" s="134" t="s">
        <v>143</v>
      </c>
      <c r="L170" s="32"/>
      <c r="M170" s="139" t="s">
        <v>1</v>
      </c>
      <c r="N170" s="140" t="s">
        <v>48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187</v>
      </c>
      <c r="AT170" s="143" t="s">
        <v>139</v>
      </c>
      <c r="AU170" s="143" t="s">
        <v>93</v>
      </c>
      <c r="AY170" s="16" t="s">
        <v>136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91</v>
      </c>
      <c r="BK170" s="144">
        <f>ROUND(I170*H170,2)</f>
        <v>0</v>
      </c>
      <c r="BL170" s="16" t="s">
        <v>187</v>
      </c>
      <c r="BM170" s="143" t="s">
        <v>277</v>
      </c>
    </row>
    <row r="171" spans="2:65" s="1" customFormat="1" ht="49.15" customHeight="1">
      <c r="B171" s="32"/>
      <c r="C171" s="132" t="s">
        <v>278</v>
      </c>
      <c r="D171" s="132" t="s">
        <v>139</v>
      </c>
      <c r="E171" s="133" t="s">
        <v>279</v>
      </c>
      <c r="F171" s="134" t="s">
        <v>280</v>
      </c>
      <c r="G171" s="135" t="s">
        <v>160</v>
      </c>
      <c r="H171" s="136">
        <v>1.4999999999999999E-2</v>
      </c>
      <c r="I171" s="137"/>
      <c r="J171" s="138">
        <f>ROUND(I171*H171,2)</f>
        <v>0</v>
      </c>
      <c r="K171" s="134" t="s">
        <v>143</v>
      </c>
      <c r="L171" s="32"/>
      <c r="M171" s="139" t="s">
        <v>1</v>
      </c>
      <c r="N171" s="140" t="s">
        <v>48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187</v>
      </c>
      <c r="AT171" s="143" t="s">
        <v>139</v>
      </c>
      <c r="AU171" s="143" t="s">
        <v>93</v>
      </c>
      <c r="AY171" s="16" t="s">
        <v>136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6" t="s">
        <v>91</v>
      </c>
      <c r="BK171" s="144">
        <f>ROUND(I171*H171,2)</f>
        <v>0</v>
      </c>
      <c r="BL171" s="16" t="s">
        <v>187</v>
      </c>
      <c r="BM171" s="143" t="s">
        <v>281</v>
      </c>
    </row>
    <row r="172" spans="2:65" s="11" customFormat="1" ht="22.9" customHeight="1">
      <c r="B172" s="120"/>
      <c r="D172" s="121" t="s">
        <v>82</v>
      </c>
      <c r="E172" s="130" t="s">
        <v>282</v>
      </c>
      <c r="F172" s="130" t="s">
        <v>283</v>
      </c>
      <c r="I172" s="123"/>
      <c r="J172" s="131">
        <f>BK172</f>
        <v>0</v>
      </c>
      <c r="L172" s="120"/>
      <c r="M172" s="125"/>
      <c r="P172" s="126">
        <f>SUM(P173:P174)</f>
        <v>0</v>
      </c>
      <c r="R172" s="126">
        <f>SUM(R173:R174)</f>
        <v>0</v>
      </c>
      <c r="T172" s="127">
        <f>SUM(T173:T174)</f>
        <v>2.2200000000000001E-2</v>
      </c>
      <c r="AR172" s="121" t="s">
        <v>93</v>
      </c>
      <c r="AT172" s="128" t="s">
        <v>82</v>
      </c>
      <c r="AU172" s="128" t="s">
        <v>91</v>
      </c>
      <c r="AY172" s="121" t="s">
        <v>136</v>
      </c>
      <c r="BK172" s="129">
        <f>SUM(BK173:BK174)</f>
        <v>0</v>
      </c>
    </row>
    <row r="173" spans="2:65" s="1" customFormat="1" ht="33" customHeight="1">
      <c r="B173" s="32"/>
      <c r="C173" s="132" t="s">
        <v>284</v>
      </c>
      <c r="D173" s="132" t="s">
        <v>139</v>
      </c>
      <c r="E173" s="133" t="s">
        <v>285</v>
      </c>
      <c r="F173" s="134" t="s">
        <v>286</v>
      </c>
      <c r="G173" s="135" t="s">
        <v>235</v>
      </c>
      <c r="H173" s="136">
        <v>1</v>
      </c>
      <c r="I173" s="137"/>
      <c r="J173" s="138">
        <f>ROUND(I173*H173,2)</f>
        <v>0</v>
      </c>
      <c r="K173" s="134" t="s">
        <v>143</v>
      </c>
      <c r="L173" s="32"/>
      <c r="M173" s="139" t="s">
        <v>1</v>
      </c>
      <c r="N173" s="140" t="s">
        <v>48</v>
      </c>
      <c r="P173" s="141">
        <f>O173*H173</f>
        <v>0</v>
      </c>
      <c r="Q173" s="141">
        <v>0</v>
      </c>
      <c r="R173" s="141">
        <f>Q173*H173</f>
        <v>0</v>
      </c>
      <c r="S173" s="141">
        <v>2.2200000000000001E-2</v>
      </c>
      <c r="T173" s="142">
        <f>S173*H173</f>
        <v>2.2200000000000001E-2</v>
      </c>
      <c r="AR173" s="143" t="s">
        <v>187</v>
      </c>
      <c r="AT173" s="143" t="s">
        <v>139</v>
      </c>
      <c r="AU173" s="143" t="s">
        <v>93</v>
      </c>
      <c r="AY173" s="16" t="s">
        <v>136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6" t="s">
        <v>91</v>
      </c>
      <c r="BK173" s="144">
        <f>ROUND(I173*H173,2)</f>
        <v>0</v>
      </c>
      <c r="BL173" s="16" t="s">
        <v>187</v>
      </c>
      <c r="BM173" s="143" t="s">
        <v>287</v>
      </c>
    </row>
    <row r="174" spans="2:65" s="1" customFormat="1" ht="37.9" customHeight="1">
      <c r="B174" s="32"/>
      <c r="C174" s="132" t="s">
        <v>192</v>
      </c>
      <c r="D174" s="132" t="s">
        <v>139</v>
      </c>
      <c r="E174" s="133" t="s">
        <v>288</v>
      </c>
      <c r="F174" s="134" t="s">
        <v>289</v>
      </c>
      <c r="G174" s="135" t="s">
        <v>160</v>
      </c>
      <c r="H174" s="136">
        <v>1</v>
      </c>
      <c r="I174" s="137"/>
      <c r="J174" s="138">
        <f>ROUND(I174*H174,2)</f>
        <v>0</v>
      </c>
      <c r="K174" s="134" t="s">
        <v>143</v>
      </c>
      <c r="L174" s="32"/>
      <c r="M174" s="139" t="s">
        <v>1</v>
      </c>
      <c r="N174" s="140" t="s">
        <v>48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187</v>
      </c>
      <c r="AT174" s="143" t="s">
        <v>139</v>
      </c>
      <c r="AU174" s="143" t="s">
        <v>93</v>
      </c>
      <c r="AY174" s="16" t="s">
        <v>136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91</v>
      </c>
      <c r="BK174" s="144">
        <f>ROUND(I174*H174,2)</f>
        <v>0</v>
      </c>
      <c r="BL174" s="16" t="s">
        <v>187</v>
      </c>
      <c r="BM174" s="143" t="s">
        <v>290</v>
      </c>
    </row>
    <row r="175" spans="2:65" s="11" customFormat="1" ht="22.9" customHeight="1">
      <c r="B175" s="120"/>
      <c r="D175" s="121" t="s">
        <v>82</v>
      </c>
      <c r="E175" s="130" t="s">
        <v>291</v>
      </c>
      <c r="F175" s="130" t="s">
        <v>292</v>
      </c>
      <c r="I175" s="123"/>
      <c r="J175" s="131">
        <f>BK175</f>
        <v>0</v>
      </c>
      <c r="L175" s="120"/>
      <c r="M175" s="125"/>
      <c r="P175" s="126">
        <f>SUM(P176:P179)</f>
        <v>0</v>
      </c>
      <c r="R175" s="126">
        <f>SUM(R176:R179)</f>
        <v>3.2599999999999999E-3</v>
      </c>
      <c r="T175" s="127">
        <f>SUM(T176:T179)</f>
        <v>0</v>
      </c>
      <c r="AR175" s="121" t="s">
        <v>93</v>
      </c>
      <c r="AT175" s="128" t="s">
        <v>82</v>
      </c>
      <c r="AU175" s="128" t="s">
        <v>91</v>
      </c>
      <c r="AY175" s="121" t="s">
        <v>136</v>
      </c>
      <c r="BK175" s="129">
        <f>SUM(BK176:BK179)</f>
        <v>0</v>
      </c>
    </row>
    <row r="176" spans="2:65" s="1" customFormat="1" ht="24.2" customHeight="1">
      <c r="B176" s="32"/>
      <c r="C176" s="132" t="s">
        <v>293</v>
      </c>
      <c r="D176" s="132" t="s">
        <v>139</v>
      </c>
      <c r="E176" s="133" t="s">
        <v>294</v>
      </c>
      <c r="F176" s="134" t="s">
        <v>295</v>
      </c>
      <c r="G176" s="135" t="s">
        <v>235</v>
      </c>
      <c r="H176" s="136">
        <v>2</v>
      </c>
      <c r="I176" s="137"/>
      <c r="J176" s="138">
        <f>ROUND(I176*H176,2)</f>
        <v>0</v>
      </c>
      <c r="K176" s="134" t="s">
        <v>143</v>
      </c>
      <c r="L176" s="32"/>
      <c r="M176" s="139" t="s">
        <v>1</v>
      </c>
      <c r="N176" s="140" t="s">
        <v>48</v>
      </c>
      <c r="P176" s="141">
        <f>O176*H176</f>
        <v>0</v>
      </c>
      <c r="Q176" s="141">
        <v>2.3000000000000001E-4</v>
      </c>
      <c r="R176" s="141">
        <f>Q176*H176</f>
        <v>4.6000000000000001E-4</v>
      </c>
      <c r="S176" s="141">
        <v>0</v>
      </c>
      <c r="T176" s="142">
        <f>S176*H176</f>
        <v>0</v>
      </c>
      <c r="AR176" s="143" t="s">
        <v>187</v>
      </c>
      <c r="AT176" s="143" t="s">
        <v>139</v>
      </c>
      <c r="AU176" s="143" t="s">
        <v>93</v>
      </c>
      <c r="AY176" s="16" t="s">
        <v>136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91</v>
      </c>
      <c r="BK176" s="144">
        <f>ROUND(I176*H176,2)</f>
        <v>0</v>
      </c>
      <c r="BL176" s="16" t="s">
        <v>187</v>
      </c>
      <c r="BM176" s="143" t="s">
        <v>296</v>
      </c>
    </row>
    <row r="177" spans="2:65" s="1" customFormat="1" ht="16.5" customHeight="1">
      <c r="B177" s="32"/>
      <c r="C177" s="132" t="s">
        <v>297</v>
      </c>
      <c r="D177" s="132" t="s">
        <v>139</v>
      </c>
      <c r="E177" s="133" t="s">
        <v>298</v>
      </c>
      <c r="F177" s="134" t="s">
        <v>299</v>
      </c>
      <c r="G177" s="135" t="s">
        <v>300</v>
      </c>
      <c r="H177" s="136">
        <v>1</v>
      </c>
      <c r="I177" s="137"/>
      <c r="J177" s="138">
        <f>ROUND(I177*H177,2)</f>
        <v>0</v>
      </c>
      <c r="K177" s="134" t="s">
        <v>149</v>
      </c>
      <c r="L177" s="32"/>
      <c r="M177" s="139" t="s">
        <v>1</v>
      </c>
      <c r="N177" s="140" t="s">
        <v>48</v>
      </c>
      <c r="P177" s="141">
        <f>O177*H177</f>
        <v>0</v>
      </c>
      <c r="Q177" s="141">
        <v>8.0000000000000004E-4</v>
      </c>
      <c r="R177" s="141">
        <f>Q177*H177</f>
        <v>8.0000000000000004E-4</v>
      </c>
      <c r="S177" s="141">
        <v>0</v>
      </c>
      <c r="T177" s="142">
        <f>S177*H177</f>
        <v>0</v>
      </c>
      <c r="AR177" s="143" t="s">
        <v>187</v>
      </c>
      <c r="AT177" s="143" t="s">
        <v>139</v>
      </c>
      <c r="AU177" s="143" t="s">
        <v>93</v>
      </c>
      <c r="AY177" s="16" t="s">
        <v>136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6" t="s">
        <v>91</v>
      </c>
      <c r="BK177" s="144">
        <f>ROUND(I177*H177,2)</f>
        <v>0</v>
      </c>
      <c r="BL177" s="16" t="s">
        <v>187</v>
      </c>
      <c r="BM177" s="143" t="s">
        <v>301</v>
      </c>
    </row>
    <row r="178" spans="2:65" s="1" customFormat="1" ht="37.9" customHeight="1">
      <c r="B178" s="32"/>
      <c r="C178" s="132" t="s">
        <v>302</v>
      </c>
      <c r="D178" s="132" t="s">
        <v>139</v>
      </c>
      <c r="E178" s="133" t="s">
        <v>303</v>
      </c>
      <c r="F178" s="134" t="s">
        <v>304</v>
      </c>
      <c r="G178" s="135" t="s">
        <v>235</v>
      </c>
      <c r="H178" s="136">
        <v>1</v>
      </c>
      <c r="I178" s="137"/>
      <c r="J178" s="138">
        <f>ROUND(I178*H178,2)</f>
        <v>0</v>
      </c>
      <c r="K178" s="134" t="s">
        <v>143</v>
      </c>
      <c r="L178" s="32"/>
      <c r="M178" s="139" t="s">
        <v>1</v>
      </c>
      <c r="N178" s="140" t="s">
        <v>48</v>
      </c>
      <c r="P178" s="141">
        <f>O178*H178</f>
        <v>0</v>
      </c>
      <c r="Q178" s="141">
        <v>5.2999999999999998E-4</v>
      </c>
      <c r="R178" s="141">
        <f>Q178*H178</f>
        <v>5.2999999999999998E-4</v>
      </c>
      <c r="S178" s="141">
        <v>0</v>
      </c>
      <c r="T178" s="142">
        <f>S178*H178</f>
        <v>0</v>
      </c>
      <c r="AR178" s="143" t="s">
        <v>187</v>
      </c>
      <c r="AT178" s="143" t="s">
        <v>139</v>
      </c>
      <c r="AU178" s="143" t="s">
        <v>93</v>
      </c>
      <c r="AY178" s="16" t="s">
        <v>136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91</v>
      </c>
      <c r="BK178" s="144">
        <f>ROUND(I178*H178,2)</f>
        <v>0</v>
      </c>
      <c r="BL178" s="16" t="s">
        <v>187</v>
      </c>
      <c r="BM178" s="143" t="s">
        <v>305</v>
      </c>
    </row>
    <row r="179" spans="2:65" s="1" customFormat="1" ht="37.9" customHeight="1">
      <c r="B179" s="32"/>
      <c r="C179" s="132" t="s">
        <v>306</v>
      </c>
      <c r="D179" s="132" t="s">
        <v>139</v>
      </c>
      <c r="E179" s="133" t="s">
        <v>307</v>
      </c>
      <c r="F179" s="134" t="s">
        <v>308</v>
      </c>
      <c r="G179" s="135" t="s">
        <v>235</v>
      </c>
      <c r="H179" s="136">
        <v>1</v>
      </c>
      <c r="I179" s="137"/>
      <c r="J179" s="138">
        <f>ROUND(I179*H179,2)</f>
        <v>0</v>
      </c>
      <c r="K179" s="134" t="s">
        <v>143</v>
      </c>
      <c r="L179" s="32"/>
      <c r="M179" s="164" t="s">
        <v>1</v>
      </c>
      <c r="N179" s="165" t="s">
        <v>48</v>
      </c>
      <c r="O179" s="166"/>
      <c r="P179" s="167">
        <f>O179*H179</f>
        <v>0</v>
      </c>
      <c r="Q179" s="167">
        <v>1.47E-3</v>
      </c>
      <c r="R179" s="167">
        <f>Q179*H179</f>
        <v>1.47E-3</v>
      </c>
      <c r="S179" s="167">
        <v>0</v>
      </c>
      <c r="T179" s="168">
        <f>S179*H179</f>
        <v>0</v>
      </c>
      <c r="AR179" s="143" t="s">
        <v>187</v>
      </c>
      <c r="AT179" s="143" t="s">
        <v>139</v>
      </c>
      <c r="AU179" s="143" t="s">
        <v>93</v>
      </c>
      <c r="AY179" s="16" t="s">
        <v>136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6" t="s">
        <v>91</v>
      </c>
      <c r="BK179" s="144">
        <f>ROUND(I179*H179,2)</f>
        <v>0</v>
      </c>
      <c r="BL179" s="16" t="s">
        <v>187</v>
      </c>
      <c r="BM179" s="143" t="s">
        <v>309</v>
      </c>
    </row>
    <row r="180" spans="2:65" s="1" customFormat="1" ht="6.95" customHeight="1">
      <c r="B180" s="44"/>
      <c r="C180" s="45"/>
      <c r="D180" s="45"/>
      <c r="E180" s="45"/>
      <c r="F180" s="45"/>
      <c r="G180" s="45"/>
      <c r="H180" s="45"/>
      <c r="I180" s="45"/>
      <c r="J180" s="45"/>
      <c r="K180" s="45"/>
      <c r="L180" s="32"/>
    </row>
  </sheetData>
  <sheetProtection algorithmName="SHA-512" hashValue="ZyX1W1KCWZA9nMfmeFctzO42E/7iwbBsAPneCQFpIJ2lgD2mDKrCAAbuk41esqVRZ4KFapG+2u4Cr0RefbDz+A==" saltValue="F8TdVRNUK9m/jFADTpwInlGi2ybTU3ofgEJxIjjk/KYc4j9PjoCfS5PXHtO+R2dsqfpN4pl7T74LX1NfXYRWEQ==" spinCount="100000" sheet="1" objects="1" scenarios="1" formatColumns="0" formatRows="0" autoFilter="0"/>
  <autoFilter ref="C125:K179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19"/>
  <sheetViews>
    <sheetView showGridLines="0" tabSelected="1" workbookViewId="0">
      <selection activeCell="W136" sqref="W136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93</v>
      </c>
    </row>
    <row r="4" spans="2:46" ht="24.95" customHeight="1">
      <c r="B4" s="19"/>
      <c r="D4" s="20" t="s">
        <v>103</v>
      </c>
      <c r="L4" s="19"/>
      <c r="M4" s="88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3" t="str">
        <f>'Rekapitulace stavby'!K6</f>
        <v>Realizace úspor energie - Hornické muzeum v Krásně, Cínová 408, Krásno - VYTÁPĚNÍ</v>
      </c>
      <c r="F7" s="224"/>
      <c r="G7" s="224"/>
      <c r="H7" s="224"/>
      <c r="L7" s="19"/>
    </row>
    <row r="8" spans="2:46" s="1" customFormat="1" ht="12" customHeight="1">
      <c r="B8" s="32"/>
      <c r="D8" s="26" t="s">
        <v>104</v>
      </c>
      <c r="L8" s="32"/>
    </row>
    <row r="9" spans="2:46" s="1" customFormat="1" ht="16.5" customHeight="1">
      <c r="B9" s="32"/>
      <c r="E9" s="185" t="s">
        <v>310</v>
      </c>
      <c r="F9" s="225"/>
      <c r="G9" s="225"/>
      <c r="H9" s="225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18</v>
      </c>
      <c r="F11" s="24" t="s">
        <v>1</v>
      </c>
      <c r="I11" s="26" t="s">
        <v>20</v>
      </c>
      <c r="J11" s="24" t="s">
        <v>1</v>
      </c>
      <c r="L11" s="32"/>
    </row>
    <row r="12" spans="2:46" s="1" customFormat="1" ht="12" customHeight="1">
      <c r="B12" s="32"/>
      <c r="D12" s="26" t="s">
        <v>22</v>
      </c>
      <c r="F12" s="24" t="s">
        <v>23</v>
      </c>
      <c r="I12" s="26" t="s">
        <v>24</v>
      </c>
      <c r="J12" s="52" t="str">
        <f>'Rekapitulace stavby'!AN8</f>
        <v>28. 1. 2019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30</v>
      </c>
      <c r="I14" s="26" t="s">
        <v>31</v>
      </c>
      <c r="J14" s="24" t="s">
        <v>1</v>
      </c>
      <c r="L14" s="32"/>
    </row>
    <row r="15" spans="2:46" s="1" customFormat="1" ht="18" customHeight="1">
      <c r="B15" s="32"/>
      <c r="E15" s="24" t="s">
        <v>32</v>
      </c>
      <c r="I15" s="26" t="s">
        <v>33</v>
      </c>
      <c r="J15" s="24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34</v>
      </c>
      <c r="I17" s="26" t="s">
        <v>31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26" t="str">
        <f>'Rekapitulace stavby'!E14</f>
        <v>Vyplň údaj</v>
      </c>
      <c r="F18" s="207"/>
      <c r="G18" s="207"/>
      <c r="H18" s="207"/>
      <c r="I18" s="26" t="s">
        <v>33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36</v>
      </c>
      <c r="I20" s="26" t="s">
        <v>31</v>
      </c>
      <c r="J20" s="24" t="s">
        <v>1</v>
      </c>
      <c r="L20" s="32"/>
    </row>
    <row r="21" spans="2:12" s="1" customFormat="1" ht="18" customHeight="1">
      <c r="B21" s="32"/>
      <c r="E21" s="24" t="s">
        <v>37</v>
      </c>
      <c r="I21" s="26" t="s">
        <v>33</v>
      </c>
      <c r="J21" s="24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39</v>
      </c>
      <c r="I23" s="26" t="s">
        <v>31</v>
      </c>
      <c r="J23" s="24" t="s">
        <v>1</v>
      </c>
      <c r="L23" s="32"/>
    </row>
    <row r="24" spans="2:12" s="1" customFormat="1" ht="18" customHeight="1">
      <c r="B24" s="32"/>
      <c r="E24" s="24" t="s">
        <v>40</v>
      </c>
      <c r="I24" s="26" t="s">
        <v>33</v>
      </c>
      <c r="J24" s="24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41</v>
      </c>
      <c r="L26" s="32"/>
    </row>
    <row r="27" spans="2:12" s="7" customFormat="1" ht="16.5" customHeight="1">
      <c r="B27" s="89"/>
      <c r="E27" s="212" t="s">
        <v>1</v>
      </c>
      <c r="F27" s="212"/>
      <c r="G27" s="212"/>
      <c r="H27" s="21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43</v>
      </c>
      <c r="J30" s="66">
        <f>ROUND(J126,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45</v>
      </c>
      <c r="I32" s="35" t="s">
        <v>44</v>
      </c>
      <c r="J32" s="35" t="s">
        <v>46</v>
      </c>
      <c r="L32" s="32"/>
    </row>
    <row r="33" spans="2:12" s="1" customFormat="1" ht="14.45" customHeight="1">
      <c r="B33" s="32"/>
      <c r="D33" s="55" t="s">
        <v>47</v>
      </c>
      <c r="E33" s="26" t="s">
        <v>48</v>
      </c>
      <c r="F33" s="91">
        <f>ROUND((SUM(BE126:BE218)),  2)</f>
        <v>0</v>
      </c>
      <c r="I33" s="92">
        <v>0.21</v>
      </c>
      <c r="J33" s="91">
        <f>ROUND(((SUM(BE126:BE218))*I33),  2)</f>
        <v>0</v>
      </c>
      <c r="L33" s="32"/>
    </row>
    <row r="34" spans="2:12" s="1" customFormat="1" ht="14.45" customHeight="1">
      <c r="B34" s="32"/>
      <c r="E34" s="26" t="s">
        <v>49</v>
      </c>
      <c r="F34" s="91">
        <f>ROUND((SUM(BF126:BF218)),  2)</f>
        <v>0</v>
      </c>
      <c r="I34" s="92">
        <v>0.15</v>
      </c>
      <c r="J34" s="91">
        <f>ROUND(((SUM(BF126:BF218))*I34),  2)</f>
        <v>0</v>
      </c>
      <c r="L34" s="32"/>
    </row>
    <row r="35" spans="2:12" s="1" customFormat="1" ht="14.45" hidden="1" customHeight="1">
      <c r="B35" s="32"/>
      <c r="E35" s="26" t="s">
        <v>50</v>
      </c>
      <c r="F35" s="91">
        <f>ROUND((SUM(BG126:BG218)),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6" t="s">
        <v>51</v>
      </c>
      <c r="F36" s="91">
        <f>ROUND((SUM(BH126:BH218)),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6" t="s">
        <v>52</v>
      </c>
      <c r="F37" s="91">
        <f>ROUND((SUM(BI126:BI218)),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53</v>
      </c>
      <c r="E39" s="57"/>
      <c r="F39" s="57"/>
      <c r="G39" s="95" t="s">
        <v>54</v>
      </c>
      <c r="H39" s="96" t="s">
        <v>55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2"/>
      <c r="D61" s="43" t="s">
        <v>58</v>
      </c>
      <c r="E61" s="34"/>
      <c r="F61" s="99" t="s">
        <v>59</v>
      </c>
      <c r="G61" s="43" t="s">
        <v>58</v>
      </c>
      <c r="H61" s="34"/>
      <c r="I61" s="34"/>
      <c r="J61" s="100" t="s">
        <v>59</v>
      </c>
      <c r="K61" s="34"/>
      <c r="L61" s="32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2"/>
      <c r="D76" s="43" t="s">
        <v>58</v>
      </c>
      <c r="E76" s="34"/>
      <c r="F76" s="99" t="s">
        <v>59</v>
      </c>
      <c r="G76" s="43" t="s">
        <v>58</v>
      </c>
      <c r="H76" s="34"/>
      <c r="I76" s="34"/>
      <c r="J76" s="100" t="s">
        <v>59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0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6" t="s">
        <v>16</v>
      </c>
      <c r="L84" s="32"/>
    </row>
    <row r="85" spans="2:47" s="1" customFormat="1" ht="26.25" customHeight="1">
      <c r="B85" s="32"/>
      <c r="E85" s="223" t="str">
        <f>E7</f>
        <v>Realizace úspor energie - Hornické muzeum v Krásně, Cínová 408, Krásno - VYTÁPĚNÍ</v>
      </c>
      <c r="F85" s="224"/>
      <c r="G85" s="224"/>
      <c r="H85" s="224"/>
      <c r="L85" s="32"/>
    </row>
    <row r="86" spans="2:47" s="1" customFormat="1" ht="12" customHeight="1">
      <c r="B86" s="32"/>
      <c r="C86" s="26" t="s">
        <v>104</v>
      </c>
      <c r="L86" s="32"/>
    </row>
    <row r="87" spans="2:47" s="1" customFormat="1" ht="16.5" customHeight="1">
      <c r="B87" s="32"/>
      <c r="E87" s="185" t="str">
        <f>E9</f>
        <v>VYT - Vytápění</v>
      </c>
      <c r="F87" s="225"/>
      <c r="G87" s="225"/>
      <c r="H87" s="22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6" t="s">
        <v>22</v>
      </c>
      <c r="F89" s="24" t="str">
        <f>F12</f>
        <v>Krásno</v>
      </c>
      <c r="I89" s="26" t="s">
        <v>24</v>
      </c>
      <c r="J89" s="52" t="str">
        <f>IF(J12="","",J12)</f>
        <v>28. 1. 2019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6" t="s">
        <v>30</v>
      </c>
      <c r="F91" s="24" t="str">
        <f>E15</f>
        <v>Muzeum Sokolov</v>
      </c>
      <c r="I91" s="26" t="s">
        <v>36</v>
      </c>
      <c r="J91" s="30" t="str">
        <f>E21</f>
        <v>Jurica a.s. - Ateliér Sokolov</v>
      </c>
      <c r="L91" s="32"/>
    </row>
    <row r="92" spans="2:47" s="1" customFormat="1" ht="15.2" customHeight="1">
      <c r="B92" s="32"/>
      <c r="C92" s="26" t="s">
        <v>34</v>
      </c>
      <c r="F92" s="24" t="str">
        <f>IF(E18="","",E18)</f>
        <v>Vyplň údaj</v>
      </c>
      <c r="I92" s="26" t="s">
        <v>39</v>
      </c>
      <c r="J92" s="30" t="str">
        <f>E24</f>
        <v>Eva Marková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J126</f>
        <v>0</v>
      </c>
      <c r="L96" s="32"/>
      <c r="AU96" s="16" t="s">
        <v>110</v>
      </c>
    </row>
    <row r="97" spans="2:12" s="8" customFormat="1" ht="24.95" customHeight="1">
      <c r="B97" s="104"/>
      <c r="D97" s="105" t="s">
        <v>111</v>
      </c>
      <c r="E97" s="106"/>
      <c r="F97" s="106"/>
      <c r="G97" s="106"/>
      <c r="H97" s="106"/>
      <c r="I97" s="106"/>
      <c r="J97" s="107">
        <f>J127</f>
        <v>0</v>
      </c>
      <c r="L97" s="104"/>
    </row>
    <row r="98" spans="2:12" s="9" customFormat="1" ht="19.899999999999999" customHeight="1">
      <c r="B98" s="108"/>
      <c r="D98" s="109" t="s">
        <v>112</v>
      </c>
      <c r="E98" s="110"/>
      <c r="F98" s="110"/>
      <c r="G98" s="110"/>
      <c r="H98" s="110"/>
      <c r="I98" s="110"/>
      <c r="J98" s="111">
        <f>J128</f>
        <v>0</v>
      </c>
      <c r="L98" s="108"/>
    </row>
    <row r="99" spans="2:12" s="9" customFormat="1" ht="19.899999999999999" customHeight="1">
      <c r="B99" s="108"/>
      <c r="D99" s="109" t="s">
        <v>113</v>
      </c>
      <c r="E99" s="110"/>
      <c r="F99" s="110"/>
      <c r="G99" s="110"/>
      <c r="H99" s="110"/>
      <c r="I99" s="110"/>
      <c r="J99" s="111">
        <f>J138</f>
        <v>0</v>
      </c>
      <c r="L99" s="108"/>
    </row>
    <row r="100" spans="2:12" s="9" customFormat="1" ht="19.899999999999999" customHeight="1">
      <c r="B100" s="108"/>
      <c r="D100" s="109" t="s">
        <v>114</v>
      </c>
      <c r="E100" s="110"/>
      <c r="F100" s="110"/>
      <c r="G100" s="110"/>
      <c r="H100" s="110"/>
      <c r="I100" s="110"/>
      <c r="J100" s="111">
        <f>J143</f>
        <v>0</v>
      </c>
      <c r="L100" s="108"/>
    </row>
    <row r="101" spans="2:12" s="8" customFormat="1" ht="24.95" customHeight="1">
      <c r="B101" s="104"/>
      <c r="D101" s="105" t="s">
        <v>115</v>
      </c>
      <c r="E101" s="106"/>
      <c r="F101" s="106"/>
      <c r="G101" s="106"/>
      <c r="H101" s="106"/>
      <c r="I101" s="106"/>
      <c r="J101" s="107">
        <f>J145</f>
        <v>0</v>
      </c>
      <c r="L101" s="104"/>
    </row>
    <row r="102" spans="2:12" s="9" customFormat="1" ht="19.899999999999999" customHeight="1">
      <c r="B102" s="108"/>
      <c r="D102" s="109" t="s">
        <v>116</v>
      </c>
      <c r="E102" s="110"/>
      <c r="F102" s="110"/>
      <c r="G102" s="110"/>
      <c r="H102" s="110"/>
      <c r="I102" s="110"/>
      <c r="J102" s="111">
        <f>J146</f>
        <v>0</v>
      </c>
      <c r="L102" s="108"/>
    </row>
    <row r="103" spans="2:12" s="9" customFormat="1" ht="19.899999999999999" customHeight="1">
      <c r="B103" s="108"/>
      <c r="D103" s="109" t="s">
        <v>311</v>
      </c>
      <c r="E103" s="110"/>
      <c r="F103" s="110"/>
      <c r="G103" s="110"/>
      <c r="H103" s="110"/>
      <c r="I103" s="110"/>
      <c r="J103" s="111">
        <f>J157</f>
        <v>0</v>
      </c>
      <c r="L103" s="108"/>
    </row>
    <row r="104" spans="2:12" s="9" customFormat="1" ht="19.899999999999999" customHeight="1">
      <c r="B104" s="108"/>
      <c r="D104" s="109" t="s">
        <v>312</v>
      </c>
      <c r="E104" s="110"/>
      <c r="F104" s="110"/>
      <c r="G104" s="110"/>
      <c r="H104" s="110"/>
      <c r="I104" s="110"/>
      <c r="J104" s="111">
        <f>J178</f>
        <v>0</v>
      </c>
      <c r="L104" s="108"/>
    </row>
    <row r="105" spans="2:12" s="9" customFormat="1" ht="19.899999999999999" customHeight="1">
      <c r="B105" s="108"/>
      <c r="D105" s="109" t="s">
        <v>120</v>
      </c>
      <c r="E105" s="110"/>
      <c r="F105" s="110"/>
      <c r="G105" s="110"/>
      <c r="H105" s="110"/>
      <c r="I105" s="110"/>
      <c r="J105" s="111">
        <f>J197</f>
        <v>0</v>
      </c>
      <c r="L105" s="108"/>
    </row>
    <row r="106" spans="2:12" s="9" customFormat="1" ht="19.899999999999999" customHeight="1">
      <c r="B106" s="108"/>
      <c r="D106" s="109" t="s">
        <v>313</v>
      </c>
      <c r="E106" s="110"/>
      <c r="F106" s="110"/>
      <c r="G106" s="110"/>
      <c r="H106" s="110"/>
      <c r="I106" s="110"/>
      <c r="J106" s="111">
        <f>J212</f>
        <v>0</v>
      </c>
      <c r="L106" s="108"/>
    </row>
    <row r="107" spans="2:12" s="1" customFormat="1" ht="21.75" customHeight="1">
      <c r="B107" s="32"/>
      <c r="L107" s="32"/>
    </row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0" t="s">
        <v>121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6" t="s">
        <v>16</v>
      </c>
      <c r="L115" s="32"/>
    </row>
    <row r="116" spans="2:63" s="1" customFormat="1" ht="26.25" customHeight="1">
      <c r="B116" s="32"/>
      <c r="E116" s="223" t="str">
        <f>E7</f>
        <v>Realizace úspor energie - Hornické muzeum v Krásně, Cínová 408, Krásno - VYTÁPĚNÍ</v>
      </c>
      <c r="F116" s="224"/>
      <c r="G116" s="224"/>
      <c r="H116" s="224"/>
      <c r="L116" s="32"/>
    </row>
    <row r="117" spans="2:63" s="1" customFormat="1" ht="12" customHeight="1">
      <c r="B117" s="32"/>
      <c r="C117" s="26" t="s">
        <v>104</v>
      </c>
      <c r="L117" s="32"/>
    </row>
    <row r="118" spans="2:63" s="1" customFormat="1" ht="16.5" customHeight="1">
      <c r="B118" s="32"/>
      <c r="E118" s="185" t="str">
        <f>E9</f>
        <v>VYT - Vytápění</v>
      </c>
      <c r="F118" s="225"/>
      <c r="G118" s="225"/>
      <c r="H118" s="225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6" t="s">
        <v>22</v>
      </c>
      <c r="F120" s="24" t="str">
        <f>F12</f>
        <v>Krásno</v>
      </c>
      <c r="I120" s="26" t="s">
        <v>24</v>
      </c>
      <c r="J120" s="52" t="str">
        <f>IF(J12="","",J12)</f>
        <v>28. 1. 2019</v>
      </c>
      <c r="L120" s="32"/>
    </row>
    <row r="121" spans="2:63" s="1" customFormat="1" ht="6.95" customHeight="1">
      <c r="B121" s="32"/>
      <c r="L121" s="32"/>
    </row>
    <row r="122" spans="2:63" s="1" customFormat="1" ht="25.7" customHeight="1">
      <c r="B122" s="32"/>
      <c r="C122" s="26" t="s">
        <v>30</v>
      </c>
      <c r="F122" s="24" t="str">
        <f>E15</f>
        <v>Muzeum Sokolov</v>
      </c>
      <c r="I122" s="26" t="s">
        <v>36</v>
      </c>
      <c r="J122" s="30" t="str">
        <f>E21</f>
        <v>Jurica a.s. - Ateliér Sokolov</v>
      </c>
      <c r="L122" s="32"/>
    </row>
    <row r="123" spans="2:63" s="1" customFormat="1" ht="15.2" customHeight="1">
      <c r="B123" s="32"/>
      <c r="C123" s="26" t="s">
        <v>34</v>
      </c>
      <c r="F123" s="24" t="str">
        <f>IF(E18="","",E18)</f>
        <v>Vyplň údaj</v>
      </c>
      <c r="I123" s="26" t="s">
        <v>39</v>
      </c>
      <c r="J123" s="30" t="str">
        <f>E24</f>
        <v>Eva Marková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2"/>
      <c r="C125" s="113" t="s">
        <v>122</v>
      </c>
      <c r="D125" s="114" t="s">
        <v>68</v>
      </c>
      <c r="E125" s="114" t="s">
        <v>64</v>
      </c>
      <c r="F125" s="114" t="s">
        <v>65</v>
      </c>
      <c r="G125" s="114" t="s">
        <v>123</v>
      </c>
      <c r="H125" s="114" t="s">
        <v>124</v>
      </c>
      <c r="I125" s="114" t="s">
        <v>125</v>
      </c>
      <c r="J125" s="114" t="s">
        <v>108</v>
      </c>
      <c r="K125" s="115" t="s">
        <v>126</v>
      </c>
      <c r="L125" s="112"/>
      <c r="M125" s="59" t="s">
        <v>1</v>
      </c>
      <c r="N125" s="60" t="s">
        <v>47</v>
      </c>
      <c r="O125" s="60" t="s">
        <v>127</v>
      </c>
      <c r="P125" s="60" t="s">
        <v>128</v>
      </c>
      <c r="Q125" s="60" t="s">
        <v>129</v>
      </c>
      <c r="R125" s="60" t="s">
        <v>130</v>
      </c>
      <c r="S125" s="60" t="s">
        <v>131</v>
      </c>
      <c r="T125" s="61" t="s">
        <v>132</v>
      </c>
    </row>
    <row r="126" spans="2:63" s="1" customFormat="1" ht="22.9" customHeight="1">
      <c r="B126" s="32"/>
      <c r="C126" s="64" t="s">
        <v>133</v>
      </c>
      <c r="J126" s="116">
        <f>BK126</f>
        <v>0</v>
      </c>
      <c r="L126" s="32"/>
      <c r="M126" s="62"/>
      <c r="N126" s="53"/>
      <c r="O126" s="53"/>
      <c r="P126" s="117">
        <f>P127+P145</f>
        <v>0</v>
      </c>
      <c r="Q126" s="53"/>
      <c r="R126" s="117">
        <f>R127+R145</f>
        <v>0.35323380000000004</v>
      </c>
      <c r="S126" s="53"/>
      <c r="T126" s="118">
        <f>T127+T145</f>
        <v>0.28172000000000003</v>
      </c>
      <c r="AT126" s="16" t="s">
        <v>82</v>
      </c>
      <c r="AU126" s="16" t="s">
        <v>110</v>
      </c>
      <c r="BK126" s="119">
        <f>BK127+BK145</f>
        <v>0</v>
      </c>
    </row>
    <row r="127" spans="2:63" s="11" customFormat="1" ht="25.9" customHeight="1">
      <c r="B127" s="120"/>
      <c r="D127" s="121" t="s">
        <v>82</v>
      </c>
      <c r="E127" s="122" t="s">
        <v>134</v>
      </c>
      <c r="F127" s="122" t="s">
        <v>135</v>
      </c>
      <c r="I127" s="123"/>
      <c r="J127" s="124">
        <f>BK127</f>
        <v>0</v>
      </c>
      <c r="L127" s="120"/>
      <c r="M127" s="125"/>
      <c r="P127" s="126">
        <f>P128+P138+P143</f>
        <v>0</v>
      </c>
      <c r="R127" s="126">
        <f>R128+R138+R143</f>
        <v>4.4380000000000003E-2</v>
      </c>
      <c r="T127" s="127">
        <f>T128+T138+T143</f>
        <v>0.27</v>
      </c>
      <c r="AR127" s="121" t="s">
        <v>91</v>
      </c>
      <c r="AT127" s="128" t="s">
        <v>82</v>
      </c>
      <c r="AU127" s="128" t="s">
        <v>83</v>
      </c>
      <c r="AY127" s="121" t="s">
        <v>136</v>
      </c>
      <c r="BK127" s="129">
        <f>BK128+BK138+BK143</f>
        <v>0</v>
      </c>
    </row>
    <row r="128" spans="2:63" s="11" customFormat="1" ht="22.9" customHeight="1">
      <c r="B128" s="120"/>
      <c r="D128" s="121" t="s">
        <v>82</v>
      </c>
      <c r="E128" s="130" t="s">
        <v>137</v>
      </c>
      <c r="F128" s="130" t="s">
        <v>138</v>
      </c>
      <c r="I128" s="123"/>
      <c r="J128" s="131">
        <f>BK128</f>
        <v>0</v>
      </c>
      <c r="L128" s="120"/>
      <c r="M128" s="125"/>
      <c r="P128" s="126">
        <f>SUM(P129:P137)</f>
        <v>0</v>
      </c>
      <c r="R128" s="126">
        <f>SUM(R129:R137)</f>
        <v>4.4380000000000003E-2</v>
      </c>
      <c r="T128" s="127">
        <f>SUM(T129:T137)</f>
        <v>0.27</v>
      </c>
      <c r="AR128" s="121" t="s">
        <v>91</v>
      </c>
      <c r="AT128" s="128" t="s">
        <v>82</v>
      </c>
      <c r="AU128" s="128" t="s">
        <v>91</v>
      </c>
      <c r="AY128" s="121" t="s">
        <v>136</v>
      </c>
      <c r="BK128" s="129">
        <f>SUM(BK129:BK137)</f>
        <v>0</v>
      </c>
    </row>
    <row r="129" spans="2:65" s="1" customFormat="1" ht="55.5" customHeight="1">
      <c r="B129" s="32"/>
      <c r="C129" s="132" t="s">
        <v>91</v>
      </c>
      <c r="D129" s="132" t="s">
        <v>139</v>
      </c>
      <c r="E129" s="133" t="s">
        <v>314</v>
      </c>
      <c r="F129" s="134" t="s">
        <v>315</v>
      </c>
      <c r="G129" s="135" t="s">
        <v>235</v>
      </c>
      <c r="H129" s="136">
        <v>4</v>
      </c>
      <c r="I129" s="137"/>
      <c r="J129" s="138">
        <f>ROUND(I129*H129,2)</f>
        <v>0</v>
      </c>
      <c r="K129" s="134" t="s">
        <v>143</v>
      </c>
      <c r="L129" s="32"/>
      <c r="M129" s="139" t="s">
        <v>1</v>
      </c>
      <c r="N129" s="140" t="s">
        <v>48</v>
      </c>
      <c r="P129" s="141">
        <f>O129*H129</f>
        <v>0</v>
      </c>
      <c r="Q129" s="141">
        <v>9.0699999999999999E-3</v>
      </c>
      <c r="R129" s="141">
        <f>Q129*H129</f>
        <v>3.628E-2</v>
      </c>
      <c r="S129" s="141">
        <v>0</v>
      </c>
      <c r="T129" s="142">
        <f>S129*H129</f>
        <v>0</v>
      </c>
      <c r="AR129" s="143" t="s">
        <v>144</v>
      </c>
      <c r="AT129" s="143" t="s">
        <v>139</v>
      </c>
      <c r="AU129" s="143" t="s">
        <v>93</v>
      </c>
      <c r="AY129" s="16" t="s">
        <v>136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6" t="s">
        <v>91</v>
      </c>
      <c r="BK129" s="144">
        <f>ROUND(I129*H129,2)</f>
        <v>0</v>
      </c>
      <c r="BL129" s="16" t="s">
        <v>144</v>
      </c>
      <c r="BM129" s="143" t="s">
        <v>316</v>
      </c>
    </row>
    <row r="130" spans="2:65" s="13" customFormat="1" ht="11.25">
      <c r="B130" s="169"/>
      <c r="D130" s="156" t="s">
        <v>170</v>
      </c>
      <c r="E130" s="170" t="s">
        <v>1</v>
      </c>
      <c r="F130" s="171" t="s">
        <v>317</v>
      </c>
      <c r="H130" s="170" t="s">
        <v>1</v>
      </c>
      <c r="I130" s="172"/>
      <c r="L130" s="169"/>
      <c r="M130" s="173"/>
      <c r="T130" s="174"/>
      <c r="AT130" s="170" t="s">
        <v>170</v>
      </c>
      <c r="AU130" s="170" t="s">
        <v>93</v>
      </c>
      <c r="AV130" s="13" t="s">
        <v>91</v>
      </c>
      <c r="AW130" s="13" t="s">
        <v>38</v>
      </c>
      <c r="AX130" s="13" t="s">
        <v>83</v>
      </c>
      <c r="AY130" s="170" t="s">
        <v>136</v>
      </c>
    </row>
    <row r="131" spans="2:65" s="12" customFormat="1" ht="11.25">
      <c r="B131" s="155"/>
      <c r="D131" s="156" t="s">
        <v>170</v>
      </c>
      <c r="E131" s="162" t="s">
        <v>1</v>
      </c>
      <c r="F131" s="157" t="s">
        <v>318</v>
      </c>
      <c r="H131" s="158">
        <v>4</v>
      </c>
      <c r="I131" s="159"/>
      <c r="L131" s="155"/>
      <c r="M131" s="160"/>
      <c r="T131" s="161"/>
      <c r="AT131" s="162" t="s">
        <v>170</v>
      </c>
      <c r="AU131" s="162" t="s">
        <v>93</v>
      </c>
      <c r="AV131" s="12" t="s">
        <v>93</v>
      </c>
      <c r="AW131" s="12" t="s">
        <v>38</v>
      </c>
      <c r="AX131" s="12" t="s">
        <v>91</v>
      </c>
      <c r="AY131" s="162" t="s">
        <v>136</v>
      </c>
    </row>
    <row r="132" spans="2:65" s="1" customFormat="1" ht="37.9" customHeight="1">
      <c r="B132" s="32"/>
      <c r="C132" s="132" t="s">
        <v>93</v>
      </c>
      <c r="D132" s="132" t="s">
        <v>139</v>
      </c>
      <c r="E132" s="133" t="s">
        <v>319</v>
      </c>
      <c r="F132" s="134" t="s">
        <v>320</v>
      </c>
      <c r="G132" s="135" t="s">
        <v>235</v>
      </c>
      <c r="H132" s="136">
        <v>12</v>
      </c>
      <c r="I132" s="137"/>
      <c r="J132" s="138">
        <f>ROUND(I132*H132,2)</f>
        <v>0</v>
      </c>
      <c r="K132" s="134" t="s">
        <v>143</v>
      </c>
      <c r="L132" s="32"/>
      <c r="M132" s="139" t="s">
        <v>1</v>
      </c>
      <c r="N132" s="140" t="s">
        <v>48</v>
      </c>
      <c r="P132" s="141">
        <f>O132*H132</f>
        <v>0</v>
      </c>
      <c r="Q132" s="141">
        <v>4.0000000000000003E-5</v>
      </c>
      <c r="R132" s="141">
        <f>Q132*H132</f>
        <v>4.8000000000000007E-4</v>
      </c>
      <c r="S132" s="141">
        <v>0</v>
      </c>
      <c r="T132" s="142">
        <f>S132*H132</f>
        <v>0</v>
      </c>
      <c r="AR132" s="143" t="s">
        <v>144</v>
      </c>
      <c r="AT132" s="143" t="s">
        <v>139</v>
      </c>
      <c r="AU132" s="143" t="s">
        <v>93</v>
      </c>
      <c r="AY132" s="16" t="s">
        <v>136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6" t="s">
        <v>91</v>
      </c>
      <c r="BK132" s="144">
        <f>ROUND(I132*H132,2)</f>
        <v>0</v>
      </c>
      <c r="BL132" s="16" t="s">
        <v>144</v>
      </c>
      <c r="BM132" s="143" t="s">
        <v>321</v>
      </c>
    </row>
    <row r="133" spans="2:65" s="13" customFormat="1" ht="11.25">
      <c r="B133" s="169"/>
      <c r="D133" s="156" t="s">
        <v>170</v>
      </c>
      <c r="E133" s="170" t="s">
        <v>1</v>
      </c>
      <c r="F133" s="171" t="s">
        <v>322</v>
      </c>
      <c r="H133" s="170" t="s">
        <v>1</v>
      </c>
      <c r="I133" s="172"/>
      <c r="L133" s="169"/>
      <c r="M133" s="173"/>
      <c r="T133" s="174"/>
      <c r="AT133" s="170" t="s">
        <v>170</v>
      </c>
      <c r="AU133" s="170" t="s">
        <v>93</v>
      </c>
      <c r="AV133" s="13" t="s">
        <v>91</v>
      </c>
      <c r="AW133" s="13" t="s">
        <v>38</v>
      </c>
      <c r="AX133" s="13" t="s">
        <v>83</v>
      </c>
      <c r="AY133" s="170" t="s">
        <v>136</v>
      </c>
    </row>
    <row r="134" spans="2:65" s="12" customFormat="1" ht="11.25">
      <c r="B134" s="155"/>
      <c r="D134" s="156" t="s">
        <v>170</v>
      </c>
      <c r="E134" s="162" t="s">
        <v>1</v>
      </c>
      <c r="F134" s="157" t="s">
        <v>323</v>
      </c>
      <c r="H134" s="158">
        <v>12</v>
      </c>
      <c r="I134" s="159"/>
      <c r="L134" s="155"/>
      <c r="M134" s="160"/>
      <c r="T134" s="161"/>
      <c r="AT134" s="162" t="s">
        <v>170</v>
      </c>
      <c r="AU134" s="162" t="s">
        <v>93</v>
      </c>
      <c r="AV134" s="12" t="s">
        <v>93</v>
      </c>
      <c r="AW134" s="12" t="s">
        <v>38</v>
      </c>
      <c r="AX134" s="12" t="s">
        <v>91</v>
      </c>
      <c r="AY134" s="162" t="s">
        <v>136</v>
      </c>
    </row>
    <row r="135" spans="2:65" s="1" customFormat="1" ht="33" customHeight="1">
      <c r="B135" s="32"/>
      <c r="C135" s="132" t="s">
        <v>152</v>
      </c>
      <c r="D135" s="132" t="s">
        <v>139</v>
      </c>
      <c r="E135" s="133" t="s">
        <v>324</v>
      </c>
      <c r="F135" s="134" t="s">
        <v>325</v>
      </c>
      <c r="G135" s="135" t="s">
        <v>235</v>
      </c>
      <c r="H135" s="136">
        <v>12</v>
      </c>
      <c r="I135" s="137"/>
      <c r="J135" s="138">
        <f>ROUND(I135*H135,2)</f>
        <v>0</v>
      </c>
      <c r="K135" s="134" t="s">
        <v>143</v>
      </c>
      <c r="L135" s="32"/>
      <c r="M135" s="139" t="s">
        <v>1</v>
      </c>
      <c r="N135" s="140" t="s">
        <v>48</v>
      </c>
      <c r="P135" s="141">
        <f>O135*H135</f>
        <v>0</v>
      </c>
      <c r="Q135" s="141">
        <v>1.8000000000000001E-4</v>
      </c>
      <c r="R135" s="141">
        <f>Q135*H135</f>
        <v>2.16E-3</v>
      </c>
      <c r="S135" s="141">
        <v>0</v>
      </c>
      <c r="T135" s="142">
        <f>S135*H135</f>
        <v>0</v>
      </c>
      <c r="AR135" s="143" t="s">
        <v>144</v>
      </c>
      <c r="AT135" s="143" t="s">
        <v>139</v>
      </c>
      <c r="AU135" s="143" t="s">
        <v>93</v>
      </c>
      <c r="AY135" s="16" t="s">
        <v>136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6" t="s">
        <v>91</v>
      </c>
      <c r="BK135" s="144">
        <f>ROUND(I135*H135,2)</f>
        <v>0</v>
      </c>
      <c r="BL135" s="16" t="s">
        <v>144</v>
      </c>
      <c r="BM135" s="143" t="s">
        <v>326</v>
      </c>
    </row>
    <row r="136" spans="2:65" s="1" customFormat="1" ht="44.25" customHeight="1">
      <c r="B136" s="32"/>
      <c r="C136" s="132" t="s">
        <v>144</v>
      </c>
      <c r="D136" s="132" t="s">
        <v>139</v>
      </c>
      <c r="E136" s="133" t="s">
        <v>327</v>
      </c>
      <c r="F136" s="134" t="s">
        <v>328</v>
      </c>
      <c r="G136" s="135" t="s">
        <v>142</v>
      </c>
      <c r="H136" s="136">
        <v>6</v>
      </c>
      <c r="I136" s="137"/>
      <c r="J136" s="138">
        <f>ROUND(I136*H136,2)</f>
        <v>0</v>
      </c>
      <c r="K136" s="134" t="s">
        <v>143</v>
      </c>
      <c r="L136" s="32"/>
      <c r="M136" s="139" t="s">
        <v>1</v>
      </c>
      <c r="N136" s="140" t="s">
        <v>48</v>
      </c>
      <c r="P136" s="141">
        <f>O136*H136</f>
        <v>0</v>
      </c>
      <c r="Q136" s="141">
        <v>7.5000000000000002E-4</v>
      </c>
      <c r="R136" s="141">
        <f>Q136*H136</f>
        <v>4.5000000000000005E-3</v>
      </c>
      <c r="S136" s="141">
        <v>4.4999999999999998E-2</v>
      </c>
      <c r="T136" s="142">
        <f>S136*H136</f>
        <v>0.27</v>
      </c>
      <c r="AR136" s="143" t="s">
        <v>144</v>
      </c>
      <c r="AT136" s="143" t="s">
        <v>139</v>
      </c>
      <c r="AU136" s="143" t="s">
        <v>93</v>
      </c>
      <c r="AY136" s="16" t="s">
        <v>136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91</v>
      </c>
      <c r="BK136" s="144">
        <f>ROUND(I136*H136,2)</f>
        <v>0</v>
      </c>
      <c r="BL136" s="16" t="s">
        <v>144</v>
      </c>
      <c r="BM136" s="143" t="s">
        <v>329</v>
      </c>
    </row>
    <row r="137" spans="2:65" s="1" customFormat="1" ht="16.5" customHeight="1">
      <c r="B137" s="32"/>
      <c r="C137" s="132" t="s">
        <v>162</v>
      </c>
      <c r="D137" s="132" t="s">
        <v>139</v>
      </c>
      <c r="E137" s="133" t="s">
        <v>153</v>
      </c>
      <c r="F137" s="134" t="s">
        <v>330</v>
      </c>
      <c r="G137" s="135" t="s">
        <v>154</v>
      </c>
      <c r="H137" s="136">
        <v>1</v>
      </c>
      <c r="I137" s="137"/>
      <c r="J137" s="138">
        <f>ROUND(I137*H137,2)</f>
        <v>0</v>
      </c>
      <c r="K137" s="134" t="s">
        <v>149</v>
      </c>
      <c r="L137" s="32"/>
      <c r="M137" s="139" t="s">
        <v>1</v>
      </c>
      <c r="N137" s="140" t="s">
        <v>48</v>
      </c>
      <c r="P137" s="141">
        <f>O137*H137</f>
        <v>0</v>
      </c>
      <c r="Q137" s="141">
        <v>9.6000000000000002E-4</v>
      </c>
      <c r="R137" s="141">
        <f>Q137*H137</f>
        <v>9.6000000000000002E-4</v>
      </c>
      <c r="S137" s="141">
        <v>0</v>
      </c>
      <c r="T137" s="142">
        <f>S137*H137</f>
        <v>0</v>
      </c>
      <c r="AR137" s="143" t="s">
        <v>144</v>
      </c>
      <c r="AT137" s="143" t="s">
        <v>139</v>
      </c>
      <c r="AU137" s="143" t="s">
        <v>93</v>
      </c>
      <c r="AY137" s="16" t="s">
        <v>136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91</v>
      </c>
      <c r="BK137" s="144">
        <f>ROUND(I137*H137,2)</f>
        <v>0</v>
      </c>
      <c r="BL137" s="16" t="s">
        <v>144</v>
      </c>
      <c r="BM137" s="143" t="s">
        <v>331</v>
      </c>
    </row>
    <row r="138" spans="2:65" s="11" customFormat="1" ht="22.9" customHeight="1">
      <c r="B138" s="120"/>
      <c r="D138" s="121" t="s">
        <v>82</v>
      </c>
      <c r="E138" s="130" t="s">
        <v>156</v>
      </c>
      <c r="F138" s="130" t="s">
        <v>157</v>
      </c>
      <c r="I138" s="123"/>
      <c r="J138" s="131">
        <f>BK138</f>
        <v>0</v>
      </c>
      <c r="L138" s="120"/>
      <c r="M138" s="125"/>
      <c r="P138" s="126">
        <f>SUM(P139:P142)</f>
        <v>0</v>
      </c>
      <c r="R138" s="126">
        <f>SUM(R139:R142)</f>
        <v>0</v>
      </c>
      <c r="T138" s="127">
        <f>SUM(T139:T142)</f>
        <v>0</v>
      </c>
      <c r="AR138" s="121" t="s">
        <v>91</v>
      </c>
      <c r="AT138" s="128" t="s">
        <v>82</v>
      </c>
      <c r="AU138" s="128" t="s">
        <v>91</v>
      </c>
      <c r="AY138" s="121" t="s">
        <v>136</v>
      </c>
      <c r="BK138" s="129">
        <f>SUM(BK139:BK142)</f>
        <v>0</v>
      </c>
    </row>
    <row r="139" spans="2:65" s="1" customFormat="1" ht="44.25" customHeight="1">
      <c r="B139" s="32"/>
      <c r="C139" s="132" t="s">
        <v>166</v>
      </c>
      <c r="D139" s="132" t="s">
        <v>139</v>
      </c>
      <c r="E139" s="133" t="s">
        <v>332</v>
      </c>
      <c r="F139" s="134" t="s">
        <v>333</v>
      </c>
      <c r="G139" s="135" t="s">
        <v>160</v>
      </c>
      <c r="H139" s="136">
        <v>0.28199999999999997</v>
      </c>
      <c r="I139" s="137"/>
      <c r="J139" s="138">
        <f>ROUND(I139*H139,2)</f>
        <v>0</v>
      </c>
      <c r="K139" s="134" t="s">
        <v>143</v>
      </c>
      <c r="L139" s="32"/>
      <c r="M139" s="139" t="s">
        <v>1</v>
      </c>
      <c r="N139" s="140" t="s">
        <v>48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144</v>
      </c>
      <c r="AT139" s="143" t="s">
        <v>139</v>
      </c>
      <c r="AU139" s="143" t="s">
        <v>93</v>
      </c>
      <c r="AY139" s="16" t="s">
        <v>136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91</v>
      </c>
      <c r="BK139" s="144">
        <f>ROUND(I139*H139,2)</f>
        <v>0</v>
      </c>
      <c r="BL139" s="16" t="s">
        <v>144</v>
      </c>
      <c r="BM139" s="143" t="s">
        <v>334</v>
      </c>
    </row>
    <row r="140" spans="2:65" s="1" customFormat="1" ht="33" customHeight="1">
      <c r="B140" s="32"/>
      <c r="C140" s="132" t="s">
        <v>172</v>
      </c>
      <c r="D140" s="132" t="s">
        <v>139</v>
      </c>
      <c r="E140" s="133" t="s">
        <v>163</v>
      </c>
      <c r="F140" s="134" t="s">
        <v>164</v>
      </c>
      <c r="G140" s="135" t="s">
        <v>160</v>
      </c>
      <c r="H140" s="136">
        <v>0.28199999999999997</v>
      </c>
      <c r="I140" s="137"/>
      <c r="J140" s="138">
        <f>ROUND(I140*H140,2)</f>
        <v>0</v>
      </c>
      <c r="K140" s="134" t="s">
        <v>143</v>
      </c>
      <c r="L140" s="32"/>
      <c r="M140" s="139" t="s">
        <v>1</v>
      </c>
      <c r="N140" s="140" t="s">
        <v>48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144</v>
      </c>
      <c r="AT140" s="143" t="s">
        <v>139</v>
      </c>
      <c r="AU140" s="143" t="s">
        <v>93</v>
      </c>
      <c r="AY140" s="16" t="s">
        <v>136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91</v>
      </c>
      <c r="BK140" s="144">
        <f>ROUND(I140*H140,2)</f>
        <v>0</v>
      </c>
      <c r="BL140" s="16" t="s">
        <v>144</v>
      </c>
      <c r="BM140" s="143" t="s">
        <v>335</v>
      </c>
    </row>
    <row r="141" spans="2:65" s="1" customFormat="1" ht="44.25" customHeight="1">
      <c r="B141" s="32"/>
      <c r="C141" s="132" t="s">
        <v>150</v>
      </c>
      <c r="D141" s="132" t="s">
        <v>139</v>
      </c>
      <c r="E141" s="133" t="s">
        <v>167</v>
      </c>
      <c r="F141" s="134" t="s">
        <v>168</v>
      </c>
      <c r="G141" s="135" t="s">
        <v>160</v>
      </c>
      <c r="H141" s="136">
        <v>0.28199999999999997</v>
      </c>
      <c r="I141" s="137"/>
      <c r="J141" s="138">
        <f>ROUND(I141*H141,2)</f>
        <v>0</v>
      </c>
      <c r="K141" s="134" t="s">
        <v>143</v>
      </c>
      <c r="L141" s="32"/>
      <c r="M141" s="139" t="s">
        <v>1</v>
      </c>
      <c r="N141" s="140" t="s">
        <v>48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144</v>
      </c>
      <c r="AT141" s="143" t="s">
        <v>139</v>
      </c>
      <c r="AU141" s="143" t="s">
        <v>93</v>
      </c>
      <c r="AY141" s="16" t="s">
        <v>136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91</v>
      </c>
      <c r="BK141" s="144">
        <f>ROUND(I141*H141,2)</f>
        <v>0</v>
      </c>
      <c r="BL141" s="16" t="s">
        <v>144</v>
      </c>
      <c r="BM141" s="143" t="s">
        <v>336</v>
      </c>
    </row>
    <row r="142" spans="2:65" s="1" customFormat="1" ht="44.25" customHeight="1">
      <c r="B142" s="32"/>
      <c r="C142" s="132" t="s">
        <v>137</v>
      </c>
      <c r="D142" s="132" t="s">
        <v>139</v>
      </c>
      <c r="E142" s="133" t="s">
        <v>173</v>
      </c>
      <c r="F142" s="134" t="s">
        <v>174</v>
      </c>
      <c r="G142" s="135" t="s">
        <v>160</v>
      </c>
      <c r="H142" s="136">
        <v>0.28199999999999997</v>
      </c>
      <c r="I142" s="137"/>
      <c r="J142" s="138">
        <f>ROUND(I142*H142,2)</f>
        <v>0</v>
      </c>
      <c r="K142" s="134" t="s">
        <v>143</v>
      </c>
      <c r="L142" s="32"/>
      <c r="M142" s="139" t="s">
        <v>1</v>
      </c>
      <c r="N142" s="140" t="s">
        <v>48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144</v>
      </c>
      <c r="AT142" s="143" t="s">
        <v>139</v>
      </c>
      <c r="AU142" s="143" t="s">
        <v>93</v>
      </c>
      <c r="AY142" s="16" t="s">
        <v>136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91</v>
      </c>
      <c r="BK142" s="144">
        <f>ROUND(I142*H142,2)</f>
        <v>0</v>
      </c>
      <c r="BL142" s="16" t="s">
        <v>144</v>
      </c>
      <c r="BM142" s="143" t="s">
        <v>337</v>
      </c>
    </row>
    <row r="143" spans="2:65" s="11" customFormat="1" ht="22.9" customHeight="1">
      <c r="B143" s="120"/>
      <c r="D143" s="121" t="s">
        <v>82</v>
      </c>
      <c r="E143" s="130" t="s">
        <v>176</v>
      </c>
      <c r="F143" s="130" t="s">
        <v>177</v>
      </c>
      <c r="I143" s="123"/>
      <c r="J143" s="131">
        <f>BK143</f>
        <v>0</v>
      </c>
      <c r="L143" s="120"/>
      <c r="M143" s="125"/>
      <c r="P143" s="126">
        <f>P144</f>
        <v>0</v>
      </c>
      <c r="R143" s="126">
        <f>R144</f>
        <v>0</v>
      </c>
      <c r="T143" s="127">
        <f>T144</f>
        <v>0</v>
      </c>
      <c r="AR143" s="121" t="s">
        <v>91</v>
      </c>
      <c r="AT143" s="128" t="s">
        <v>82</v>
      </c>
      <c r="AU143" s="128" t="s">
        <v>91</v>
      </c>
      <c r="AY143" s="121" t="s">
        <v>136</v>
      </c>
      <c r="BK143" s="129">
        <f>BK144</f>
        <v>0</v>
      </c>
    </row>
    <row r="144" spans="2:65" s="1" customFormat="1" ht="55.5" customHeight="1">
      <c r="B144" s="32"/>
      <c r="C144" s="132" t="s">
        <v>189</v>
      </c>
      <c r="D144" s="132" t="s">
        <v>139</v>
      </c>
      <c r="E144" s="133" t="s">
        <v>178</v>
      </c>
      <c r="F144" s="134" t="s">
        <v>179</v>
      </c>
      <c r="G144" s="135" t="s">
        <v>160</v>
      </c>
      <c r="H144" s="136">
        <v>0.14399999999999999</v>
      </c>
      <c r="I144" s="137"/>
      <c r="J144" s="138">
        <f>ROUND(I144*H144,2)</f>
        <v>0</v>
      </c>
      <c r="K144" s="134" t="s">
        <v>143</v>
      </c>
      <c r="L144" s="32"/>
      <c r="M144" s="139" t="s">
        <v>1</v>
      </c>
      <c r="N144" s="140" t="s">
        <v>48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144</v>
      </c>
      <c r="AT144" s="143" t="s">
        <v>139</v>
      </c>
      <c r="AU144" s="143" t="s">
        <v>93</v>
      </c>
      <c r="AY144" s="16" t="s">
        <v>136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91</v>
      </c>
      <c r="BK144" s="144">
        <f>ROUND(I144*H144,2)</f>
        <v>0</v>
      </c>
      <c r="BL144" s="16" t="s">
        <v>144</v>
      </c>
      <c r="BM144" s="143" t="s">
        <v>338</v>
      </c>
    </row>
    <row r="145" spans="2:65" s="11" customFormat="1" ht="25.9" customHeight="1">
      <c r="B145" s="120"/>
      <c r="D145" s="121" t="s">
        <v>82</v>
      </c>
      <c r="E145" s="122" t="s">
        <v>181</v>
      </c>
      <c r="F145" s="122" t="s">
        <v>182</v>
      </c>
      <c r="I145" s="123"/>
      <c r="J145" s="124">
        <f>BK145</f>
        <v>0</v>
      </c>
      <c r="L145" s="120"/>
      <c r="M145" s="125"/>
      <c r="P145" s="126">
        <f>P146+P157+P178+P197+P212</f>
        <v>0</v>
      </c>
      <c r="R145" s="126">
        <f>R146+R157+R178+R197+R212</f>
        <v>0.30885380000000001</v>
      </c>
      <c r="T145" s="127">
        <f>T146+T157+T178+T197+T212</f>
        <v>1.172E-2</v>
      </c>
      <c r="AR145" s="121" t="s">
        <v>93</v>
      </c>
      <c r="AT145" s="128" t="s">
        <v>82</v>
      </c>
      <c r="AU145" s="128" t="s">
        <v>83</v>
      </c>
      <c r="AY145" s="121" t="s">
        <v>136</v>
      </c>
      <c r="BK145" s="129">
        <f>BK146+BK157+BK178+BK197+BK212</f>
        <v>0</v>
      </c>
    </row>
    <row r="146" spans="2:65" s="11" customFormat="1" ht="22.9" customHeight="1">
      <c r="B146" s="120"/>
      <c r="D146" s="121" t="s">
        <v>82</v>
      </c>
      <c r="E146" s="130" t="s">
        <v>183</v>
      </c>
      <c r="F146" s="130" t="s">
        <v>184</v>
      </c>
      <c r="I146" s="123"/>
      <c r="J146" s="131">
        <f>BK146</f>
        <v>0</v>
      </c>
      <c r="L146" s="120"/>
      <c r="M146" s="125"/>
      <c r="P146" s="126">
        <f>SUM(P147:P156)</f>
        <v>0</v>
      </c>
      <c r="R146" s="126">
        <f>SUM(R147:R156)</f>
        <v>2.6879999999999998E-2</v>
      </c>
      <c r="T146" s="127">
        <f>SUM(T147:T156)</f>
        <v>0</v>
      </c>
      <c r="AR146" s="121" t="s">
        <v>93</v>
      </c>
      <c r="AT146" s="128" t="s">
        <v>82</v>
      </c>
      <c r="AU146" s="128" t="s">
        <v>91</v>
      </c>
      <c r="AY146" s="121" t="s">
        <v>136</v>
      </c>
      <c r="BK146" s="129">
        <f>SUM(BK147:BK156)</f>
        <v>0</v>
      </c>
    </row>
    <row r="147" spans="2:65" s="1" customFormat="1" ht="66.75" customHeight="1">
      <c r="B147" s="32"/>
      <c r="C147" s="132" t="s">
        <v>195</v>
      </c>
      <c r="D147" s="132" t="s">
        <v>139</v>
      </c>
      <c r="E147" s="133" t="s">
        <v>339</v>
      </c>
      <c r="F147" s="134" t="s">
        <v>340</v>
      </c>
      <c r="G147" s="135" t="s">
        <v>142</v>
      </c>
      <c r="H147" s="136">
        <v>84</v>
      </c>
      <c r="I147" s="137"/>
      <c r="J147" s="138">
        <f>ROUND(I147*H147,2)</f>
        <v>0</v>
      </c>
      <c r="K147" s="134" t="s">
        <v>143</v>
      </c>
      <c r="L147" s="32"/>
      <c r="M147" s="139" t="s">
        <v>1</v>
      </c>
      <c r="N147" s="140" t="s">
        <v>48</v>
      </c>
      <c r="P147" s="141">
        <f>O147*H147</f>
        <v>0</v>
      </c>
      <c r="Q147" s="141">
        <v>1.9000000000000001E-4</v>
      </c>
      <c r="R147" s="141">
        <f>Q147*H147</f>
        <v>1.5960000000000002E-2</v>
      </c>
      <c r="S147" s="141">
        <v>0</v>
      </c>
      <c r="T147" s="142">
        <f>S147*H147</f>
        <v>0</v>
      </c>
      <c r="AR147" s="143" t="s">
        <v>187</v>
      </c>
      <c r="AT147" s="143" t="s">
        <v>139</v>
      </c>
      <c r="AU147" s="143" t="s">
        <v>93</v>
      </c>
      <c r="AY147" s="16" t="s">
        <v>136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91</v>
      </c>
      <c r="BK147" s="144">
        <f>ROUND(I147*H147,2)</f>
        <v>0</v>
      </c>
      <c r="BL147" s="16" t="s">
        <v>187</v>
      </c>
      <c r="BM147" s="143" t="s">
        <v>341</v>
      </c>
    </row>
    <row r="148" spans="2:65" s="12" customFormat="1" ht="11.25">
      <c r="B148" s="155"/>
      <c r="D148" s="156" t="s">
        <v>170</v>
      </c>
      <c r="E148" s="162" t="s">
        <v>1</v>
      </c>
      <c r="F148" s="157" t="s">
        <v>342</v>
      </c>
      <c r="H148" s="158">
        <v>38</v>
      </c>
      <c r="I148" s="159"/>
      <c r="L148" s="155"/>
      <c r="M148" s="160"/>
      <c r="T148" s="161"/>
      <c r="AT148" s="162" t="s">
        <v>170</v>
      </c>
      <c r="AU148" s="162" t="s">
        <v>93</v>
      </c>
      <c r="AV148" s="12" t="s">
        <v>93</v>
      </c>
      <c r="AW148" s="12" t="s">
        <v>38</v>
      </c>
      <c r="AX148" s="12" t="s">
        <v>83</v>
      </c>
      <c r="AY148" s="162" t="s">
        <v>136</v>
      </c>
    </row>
    <row r="149" spans="2:65" s="12" customFormat="1" ht="11.25">
      <c r="B149" s="155"/>
      <c r="D149" s="156" t="s">
        <v>170</v>
      </c>
      <c r="E149" s="162" t="s">
        <v>1</v>
      </c>
      <c r="F149" s="157" t="s">
        <v>343</v>
      </c>
      <c r="H149" s="158">
        <v>46</v>
      </c>
      <c r="I149" s="159"/>
      <c r="L149" s="155"/>
      <c r="M149" s="160"/>
      <c r="T149" s="161"/>
      <c r="AT149" s="162" t="s">
        <v>170</v>
      </c>
      <c r="AU149" s="162" t="s">
        <v>93</v>
      </c>
      <c r="AV149" s="12" t="s">
        <v>93</v>
      </c>
      <c r="AW149" s="12" t="s">
        <v>38</v>
      </c>
      <c r="AX149" s="12" t="s">
        <v>83</v>
      </c>
      <c r="AY149" s="162" t="s">
        <v>136</v>
      </c>
    </row>
    <row r="150" spans="2:65" s="14" customFormat="1" ht="11.25">
      <c r="B150" s="175"/>
      <c r="D150" s="156" t="s">
        <v>170</v>
      </c>
      <c r="E150" s="176" t="s">
        <v>1</v>
      </c>
      <c r="F150" s="177" t="s">
        <v>344</v>
      </c>
      <c r="H150" s="178">
        <v>84</v>
      </c>
      <c r="I150" s="179"/>
      <c r="L150" s="175"/>
      <c r="M150" s="180"/>
      <c r="T150" s="181"/>
      <c r="AT150" s="176" t="s">
        <v>170</v>
      </c>
      <c r="AU150" s="176" t="s">
        <v>93</v>
      </c>
      <c r="AV150" s="14" t="s">
        <v>144</v>
      </c>
      <c r="AW150" s="14" t="s">
        <v>38</v>
      </c>
      <c r="AX150" s="14" t="s">
        <v>91</v>
      </c>
      <c r="AY150" s="176" t="s">
        <v>136</v>
      </c>
    </row>
    <row r="151" spans="2:65" s="1" customFormat="1" ht="24.2" customHeight="1">
      <c r="B151" s="32"/>
      <c r="C151" s="145" t="s">
        <v>199</v>
      </c>
      <c r="D151" s="145" t="s">
        <v>146</v>
      </c>
      <c r="E151" s="146" t="s">
        <v>345</v>
      </c>
      <c r="F151" s="147" t="s">
        <v>346</v>
      </c>
      <c r="G151" s="148" t="s">
        <v>142</v>
      </c>
      <c r="H151" s="149">
        <v>66</v>
      </c>
      <c r="I151" s="150"/>
      <c r="J151" s="151">
        <f>ROUND(I151*H151,2)</f>
        <v>0</v>
      </c>
      <c r="K151" s="147" t="s">
        <v>149</v>
      </c>
      <c r="L151" s="152"/>
      <c r="M151" s="153" t="s">
        <v>1</v>
      </c>
      <c r="N151" s="154" t="s">
        <v>48</v>
      </c>
      <c r="P151" s="141">
        <f>O151*H151</f>
        <v>0</v>
      </c>
      <c r="Q151" s="141">
        <v>1.2999999999999999E-4</v>
      </c>
      <c r="R151" s="141">
        <f>Q151*H151</f>
        <v>8.5799999999999991E-3</v>
      </c>
      <c r="S151" s="141">
        <v>0</v>
      </c>
      <c r="T151" s="142">
        <f>S151*H151</f>
        <v>0</v>
      </c>
      <c r="AR151" s="143" t="s">
        <v>192</v>
      </c>
      <c r="AT151" s="143" t="s">
        <v>146</v>
      </c>
      <c r="AU151" s="143" t="s">
        <v>93</v>
      </c>
      <c r="AY151" s="16" t="s">
        <v>136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91</v>
      </c>
      <c r="BK151" s="144">
        <f>ROUND(I151*H151,2)</f>
        <v>0</v>
      </c>
      <c r="BL151" s="16" t="s">
        <v>187</v>
      </c>
      <c r="BM151" s="143" t="s">
        <v>347</v>
      </c>
    </row>
    <row r="152" spans="2:65" s="12" customFormat="1" ht="11.25">
      <c r="B152" s="155"/>
      <c r="D152" s="156" t="s">
        <v>170</v>
      </c>
      <c r="E152" s="162" t="s">
        <v>1</v>
      </c>
      <c r="F152" s="157" t="s">
        <v>348</v>
      </c>
      <c r="H152" s="158">
        <v>66</v>
      </c>
      <c r="I152" s="159"/>
      <c r="L152" s="155"/>
      <c r="M152" s="160"/>
      <c r="T152" s="161"/>
      <c r="AT152" s="162" t="s">
        <v>170</v>
      </c>
      <c r="AU152" s="162" t="s">
        <v>93</v>
      </c>
      <c r="AV152" s="12" t="s">
        <v>93</v>
      </c>
      <c r="AW152" s="12" t="s">
        <v>38</v>
      </c>
      <c r="AX152" s="12" t="s">
        <v>91</v>
      </c>
      <c r="AY152" s="162" t="s">
        <v>136</v>
      </c>
    </row>
    <row r="153" spans="2:65" s="1" customFormat="1" ht="24.2" customHeight="1">
      <c r="B153" s="32"/>
      <c r="C153" s="145" t="s">
        <v>206</v>
      </c>
      <c r="D153" s="145" t="s">
        <v>146</v>
      </c>
      <c r="E153" s="146" t="s">
        <v>349</v>
      </c>
      <c r="F153" s="147" t="s">
        <v>350</v>
      </c>
      <c r="G153" s="148" t="s">
        <v>142</v>
      </c>
      <c r="H153" s="149">
        <v>18</v>
      </c>
      <c r="I153" s="150"/>
      <c r="J153" s="151">
        <f>ROUND(I153*H153,2)</f>
        <v>0</v>
      </c>
      <c r="K153" s="147" t="s">
        <v>149</v>
      </c>
      <c r="L153" s="152"/>
      <c r="M153" s="153" t="s">
        <v>1</v>
      </c>
      <c r="N153" s="154" t="s">
        <v>48</v>
      </c>
      <c r="P153" s="141">
        <f>O153*H153</f>
        <v>0</v>
      </c>
      <c r="Q153" s="141">
        <v>1.2999999999999999E-4</v>
      </c>
      <c r="R153" s="141">
        <f>Q153*H153</f>
        <v>2.3399999999999996E-3</v>
      </c>
      <c r="S153" s="141">
        <v>0</v>
      </c>
      <c r="T153" s="142">
        <f>S153*H153</f>
        <v>0</v>
      </c>
      <c r="AR153" s="143" t="s">
        <v>192</v>
      </c>
      <c r="AT153" s="143" t="s">
        <v>146</v>
      </c>
      <c r="AU153" s="143" t="s">
        <v>93</v>
      </c>
      <c r="AY153" s="16" t="s">
        <v>136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91</v>
      </c>
      <c r="BK153" s="144">
        <f>ROUND(I153*H153,2)</f>
        <v>0</v>
      </c>
      <c r="BL153" s="16" t="s">
        <v>187</v>
      </c>
      <c r="BM153" s="143" t="s">
        <v>351</v>
      </c>
    </row>
    <row r="154" spans="2:65" s="12" customFormat="1" ht="11.25">
      <c r="B154" s="155"/>
      <c r="D154" s="156" t="s">
        <v>170</v>
      </c>
      <c r="E154" s="162" t="s">
        <v>1</v>
      </c>
      <c r="F154" s="157" t="s">
        <v>352</v>
      </c>
      <c r="H154" s="158">
        <v>18</v>
      </c>
      <c r="I154" s="159"/>
      <c r="L154" s="155"/>
      <c r="M154" s="160"/>
      <c r="T154" s="161"/>
      <c r="AT154" s="162" t="s">
        <v>170</v>
      </c>
      <c r="AU154" s="162" t="s">
        <v>93</v>
      </c>
      <c r="AV154" s="12" t="s">
        <v>93</v>
      </c>
      <c r="AW154" s="12" t="s">
        <v>38</v>
      </c>
      <c r="AX154" s="12" t="s">
        <v>91</v>
      </c>
      <c r="AY154" s="162" t="s">
        <v>136</v>
      </c>
    </row>
    <row r="155" spans="2:65" s="1" customFormat="1" ht="44.25" customHeight="1">
      <c r="B155" s="32"/>
      <c r="C155" s="132" t="s">
        <v>211</v>
      </c>
      <c r="D155" s="132" t="s">
        <v>139</v>
      </c>
      <c r="E155" s="133" t="s">
        <v>353</v>
      </c>
      <c r="F155" s="134" t="s">
        <v>354</v>
      </c>
      <c r="G155" s="135" t="s">
        <v>160</v>
      </c>
      <c r="H155" s="136">
        <v>2.7E-2</v>
      </c>
      <c r="I155" s="137"/>
      <c r="J155" s="138">
        <f>ROUND(I155*H155,2)</f>
        <v>0</v>
      </c>
      <c r="K155" s="134" t="s">
        <v>143</v>
      </c>
      <c r="L155" s="32"/>
      <c r="M155" s="139" t="s">
        <v>1</v>
      </c>
      <c r="N155" s="140" t="s">
        <v>48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187</v>
      </c>
      <c r="AT155" s="143" t="s">
        <v>139</v>
      </c>
      <c r="AU155" s="143" t="s">
        <v>93</v>
      </c>
      <c r="AY155" s="16" t="s">
        <v>136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91</v>
      </c>
      <c r="BK155" s="144">
        <f>ROUND(I155*H155,2)</f>
        <v>0</v>
      </c>
      <c r="BL155" s="16" t="s">
        <v>187</v>
      </c>
      <c r="BM155" s="143" t="s">
        <v>355</v>
      </c>
    </row>
    <row r="156" spans="2:65" s="1" customFormat="1" ht="49.15" customHeight="1">
      <c r="B156" s="32"/>
      <c r="C156" s="132" t="s">
        <v>8</v>
      </c>
      <c r="D156" s="132" t="s">
        <v>139</v>
      </c>
      <c r="E156" s="133" t="s">
        <v>356</v>
      </c>
      <c r="F156" s="134" t="s">
        <v>357</v>
      </c>
      <c r="G156" s="135" t="s">
        <v>160</v>
      </c>
      <c r="H156" s="136">
        <v>2.7E-2</v>
      </c>
      <c r="I156" s="137"/>
      <c r="J156" s="138">
        <f>ROUND(I156*H156,2)</f>
        <v>0</v>
      </c>
      <c r="K156" s="134" t="s">
        <v>143</v>
      </c>
      <c r="L156" s="32"/>
      <c r="M156" s="139" t="s">
        <v>1</v>
      </c>
      <c r="N156" s="140" t="s">
        <v>48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187</v>
      </c>
      <c r="AT156" s="143" t="s">
        <v>139</v>
      </c>
      <c r="AU156" s="143" t="s">
        <v>93</v>
      </c>
      <c r="AY156" s="16" t="s">
        <v>136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91</v>
      </c>
      <c r="BK156" s="144">
        <f>ROUND(I156*H156,2)</f>
        <v>0</v>
      </c>
      <c r="BL156" s="16" t="s">
        <v>187</v>
      </c>
      <c r="BM156" s="143" t="s">
        <v>358</v>
      </c>
    </row>
    <row r="157" spans="2:65" s="11" customFormat="1" ht="22.9" customHeight="1">
      <c r="B157" s="120"/>
      <c r="D157" s="121" t="s">
        <v>82</v>
      </c>
      <c r="E157" s="130" t="s">
        <v>359</v>
      </c>
      <c r="F157" s="130" t="s">
        <v>360</v>
      </c>
      <c r="I157" s="123"/>
      <c r="J157" s="131">
        <f>BK157</f>
        <v>0</v>
      </c>
      <c r="L157" s="120"/>
      <c r="M157" s="125"/>
      <c r="P157" s="126">
        <f>SUM(P158:P177)</f>
        <v>0</v>
      </c>
      <c r="R157" s="126">
        <f>SUM(R158:R177)</f>
        <v>0</v>
      </c>
      <c r="T157" s="127">
        <f>SUM(T158:T177)</f>
        <v>0</v>
      </c>
      <c r="AR157" s="121" t="s">
        <v>93</v>
      </c>
      <c r="AT157" s="128" t="s">
        <v>82</v>
      </c>
      <c r="AU157" s="128" t="s">
        <v>91</v>
      </c>
      <c r="AY157" s="121" t="s">
        <v>136</v>
      </c>
      <c r="BK157" s="129">
        <f>SUM(BK158:BK177)</f>
        <v>0</v>
      </c>
    </row>
    <row r="158" spans="2:65" s="1" customFormat="1" ht="16.5" customHeight="1">
      <c r="B158" s="32"/>
      <c r="C158" s="132" t="s">
        <v>187</v>
      </c>
      <c r="D158" s="132" t="s">
        <v>139</v>
      </c>
      <c r="E158" s="133" t="s">
        <v>361</v>
      </c>
      <c r="F158" s="134" t="s">
        <v>362</v>
      </c>
      <c r="G158" s="135" t="s">
        <v>154</v>
      </c>
      <c r="H158" s="136">
        <v>1</v>
      </c>
      <c r="I158" s="137"/>
      <c r="J158" s="138">
        <f t="shared" ref="J158:J177" si="0">ROUND(I158*H158,2)</f>
        <v>0</v>
      </c>
      <c r="K158" s="134" t="s">
        <v>149</v>
      </c>
      <c r="L158" s="32"/>
      <c r="M158" s="139" t="s">
        <v>1</v>
      </c>
      <c r="N158" s="140" t="s">
        <v>48</v>
      </c>
      <c r="P158" s="141">
        <f t="shared" ref="P158:P177" si="1">O158*H158</f>
        <v>0</v>
      </c>
      <c r="Q158" s="141">
        <v>0</v>
      </c>
      <c r="R158" s="141">
        <f t="shared" ref="R158:R177" si="2">Q158*H158</f>
        <v>0</v>
      </c>
      <c r="S158" s="141">
        <v>0</v>
      </c>
      <c r="T158" s="142">
        <f t="shared" ref="T158:T177" si="3">S158*H158</f>
        <v>0</v>
      </c>
      <c r="AR158" s="143" t="s">
        <v>144</v>
      </c>
      <c r="AT158" s="143" t="s">
        <v>139</v>
      </c>
      <c r="AU158" s="143" t="s">
        <v>93</v>
      </c>
      <c r="AY158" s="16" t="s">
        <v>136</v>
      </c>
      <c r="BE158" s="144">
        <f t="shared" ref="BE158:BE177" si="4">IF(N158="základní",J158,0)</f>
        <v>0</v>
      </c>
      <c r="BF158" s="144">
        <f t="shared" ref="BF158:BF177" si="5">IF(N158="snížená",J158,0)</f>
        <v>0</v>
      </c>
      <c r="BG158" s="144">
        <f t="shared" ref="BG158:BG177" si="6">IF(N158="zákl. přenesená",J158,0)</f>
        <v>0</v>
      </c>
      <c r="BH158" s="144">
        <f t="shared" ref="BH158:BH177" si="7">IF(N158="sníž. přenesená",J158,0)</f>
        <v>0</v>
      </c>
      <c r="BI158" s="144">
        <f t="shared" ref="BI158:BI177" si="8">IF(N158="nulová",J158,0)</f>
        <v>0</v>
      </c>
      <c r="BJ158" s="16" t="s">
        <v>91</v>
      </c>
      <c r="BK158" s="144">
        <f t="shared" ref="BK158:BK177" si="9">ROUND(I158*H158,2)</f>
        <v>0</v>
      </c>
      <c r="BL158" s="16" t="s">
        <v>144</v>
      </c>
      <c r="BM158" s="143" t="s">
        <v>363</v>
      </c>
    </row>
    <row r="159" spans="2:65" s="1" customFormat="1" ht="24.2" customHeight="1">
      <c r="B159" s="32"/>
      <c r="C159" s="132" t="s">
        <v>222</v>
      </c>
      <c r="D159" s="132" t="s">
        <v>139</v>
      </c>
      <c r="E159" s="133" t="s">
        <v>364</v>
      </c>
      <c r="F159" s="134" t="s">
        <v>365</v>
      </c>
      <c r="G159" s="135" t="s">
        <v>154</v>
      </c>
      <c r="H159" s="136">
        <v>1</v>
      </c>
      <c r="I159" s="137"/>
      <c r="J159" s="138">
        <f t="shared" si="0"/>
        <v>0</v>
      </c>
      <c r="K159" s="134" t="s">
        <v>149</v>
      </c>
      <c r="L159" s="32"/>
      <c r="M159" s="139" t="s">
        <v>1</v>
      </c>
      <c r="N159" s="140" t="s">
        <v>48</v>
      </c>
      <c r="P159" s="141">
        <f t="shared" si="1"/>
        <v>0</v>
      </c>
      <c r="Q159" s="141">
        <v>0</v>
      </c>
      <c r="R159" s="141">
        <f t="shared" si="2"/>
        <v>0</v>
      </c>
      <c r="S159" s="141">
        <v>0</v>
      </c>
      <c r="T159" s="142">
        <f t="shared" si="3"/>
        <v>0</v>
      </c>
      <c r="AR159" s="143" t="s">
        <v>144</v>
      </c>
      <c r="AT159" s="143" t="s">
        <v>139</v>
      </c>
      <c r="AU159" s="143" t="s">
        <v>93</v>
      </c>
      <c r="AY159" s="16" t="s">
        <v>136</v>
      </c>
      <c r="BE159" s="144">
        <f t="shared" si="4"/>
        <v>0</v>
      </c>
      <c r="BF159" s="144">
        <f t="shared" si="5"/>
        <v>0</v>
      </c>
      <c r="BG159" s="144">
        <f t="shared" si="6"/>
        <v>0</v>
      </c>
      <c r="BH159" s="144">
        <f t="shared" si="7"/>
        <v>0</v>
      </c>
      <c r="BI159" s="144">
        <f t="shared" si="8"/>
        <v>0</v>
      </c>
      <c r="BJ159" s="16" t="s">
        <v>91</v>
      </c>
      <c r="BK159" s="144">
        <f t="shared" si="9"/>
        <v>0</v>
      </c>
      <c r="BL159" s="16" t="s">
        <v>144</v>
      </c>
      <c r="BM159" s="143" t="s">
        <v>366</v>
      </c>
    </row>
    <row r="160" spans="2:65" s="1" customFormat="1" ht="24.2" customHeight="1">
      <c r="B160" s="32"/>
      <c r="C160" s="145" t="s">
        <v>228</v>
      </c>
      <c r="D160" s="145" t="s">
        <v>146</v>
      </c>
      <c r="E160" s="146" t="s">
        <v>367</v>
      </c>
      <c r="F160" s="147" t="s">
        <v>368</v>
      </c>
      <c r="G160" s="148" t="s">
        <v>369</v>
      </c>
      <c r="H160" s="149">
        <v>2</v>
      </c>
      <c r="I160" s="150"/>
      <c r="J160" s="151">
        <f t="shared" si="0"/>
        <v>0</v>
      </c>
      <c r="K160" s="147" t="s">
        <v>149</v>
      </c>
      <c r="L160" s="152"/>
      <c r="M160" s="153" t="s">
        <v>1</v>
      </c>
      <c r="N160" s="154" t="s">
        <v>48</v>
      </c>
      <c r="P160" s="141">
        <f t="shared" si="1"/>
        <v>0</v>
      </c>
      <c r="Q160" s="141">
        <v>0</v>
      </c>
      <c r="R160" s="141">
        <f t="shared" si="2"/>
        <v>0</v>
      </c>
      <c r="S160" s="141">
        <v>0</v>
      </c>
      <c r="T160" s="142">
        <f t="shared" si="3"/>
        <v>0</v>
      </c>
      <c r="AR160" s="143" t="s">
        <v>150</v>
      </c>
      <c r="AT160" s="143" t="s">
        <v>146</v>
      </c>
      <c r="AU160" s="143" t="s">
        <v>93</v>
      </c>
      <c r="AY160" s="16" t="s">
        <v>136</v>
      </c>
      <c r="BE160" s="144">
        <f t="shared" si="4"/>
        <v>0</v>
      </c>
      <c r="BF160" s="144">
        <f t="shared" si="5"/>
        <v>0</v>
      </c>
      <c r="BG160" s="144">
        <f t="shared" si="6"/>
        <v>0</v>
      </c>
      <c r="BH160" s="144">
        <f t="shared" si="7"/>
        <v>0</v>
      </c>
      <c r="BI160" s="144">
        <f t="shared" si="8"/>
        <v>0</v>
      </c>
      <c r="BJ160" s="16" t="s">
        <v>91</v>
      </c>
      <c r="BK160" s="144">
        <f t="shared" si="9"/>
        <v>0</v>
      </c>
      <c r="BL160" s="16" t="s">
        <v>144</v>
      </c>
      <c r="BM160" s="143" t="s">
        <v>370</v>
      </c>
    </row>
    <row r="161" spans="2:65" s="1" customFormat="1" ht="24.2" customHeight="1">
      <c r="B161" s="32"/>
      <c r="C161" s="145" t="s">
        <v>232</v>
      </c>
      <c r="D161" s="145" t="s">
        <v>146</v>
      </c>
      <c r="E161" s="146" t="s">
        <v>371</v>
      </c>
      <c r="F161" s="147" t="s">
        <v>372</v>
      </c>
      <c r="G161" s="148" t="s">
        <v>369</v>
      </c>
      <c r="H161" s="149">
        <v>1</v>
      </c>
      <c r="I161" s="150"/>
      <c r="J161" s="151">
        <f t="shared" si="0"/>
        <v>0</v>
      </c>
      <c r="K161" s="147" t="s">
        <v>149</v>
      </c>
      <c r="L161" s="152"/>
      <c r="M161" s="153" t="s">
        <v>1</v>
      </c>
      <c r="N161" s="154" t="s">
        <v>48</v>
      </c>
      <c r="P161" s="141">
        <f t="shared" si="1"/>
        <v>0</v>
      </c>
      <c r="Q161" s="141">
        <v>0</v>
      </c>
      <c r="R161" s="141">
        <f t="shared" si="2"/>
        <v>0</v>
      </c>
      <c r="S161" s="141">
        <v>0</v>
      </c>
      <c r="T161" s="142">
        <f t="shared" si="3"/>
        <v>0</v>
      </c>
      <c r="AR161" s="143" t="s">
        <v>150</v>
      </c>
      <c r="AT161" s="143" t="s">
        <v>146</v>
      </c>
      <c r="AU161" s="143" t="s">
        <v>93</v>
      </c>
      <c r="AY161" s="16" t="s">
        <v>136</v>
      </c>
      <c r="BE161" s="144">
        <f t="shared" si="4"/>
        <v>0</v>
      </c>
      <c r="BF161" s="144">
        <f t="shared" si="5"/>
        <v>0</v>
      </c>
      <c r="BG161" s="144">
        <f t="shared" si="6"/>
        <v>0</v>
      </c>
      <c r="BH161" s="144">
        <f t="shared" si="7"/>
        <v>0</v>
      </c>
      <c r="BI161" s="144">
        <f t="shared" si="8"/>
        <v>0</v>
      </c>
      <c r="BJ161" s="16" t="s">
        <v>91</v>
      </c>
      <c r="BK161" s="144">
        <f t="shared" si="9"/>
        <v>0</v>
      </c>
      <c r="BL161" s="16" t="s">
        <v>144</v>
      </c>
      <c r="BM161" s="143" t="s">
        <v>373</v>
      </c>
    </row>
    <row r="162" spans="2:65" s="1" customFormat="1" ht="24.2" customHeight="1">
      <c r="B162" s="32"/>
      <c r="C162" s="145" t="s">
        <v>237</v>
      </c>
      <c r="D162" s="145" t="s">
        <v>146</v>
      </c>
      <c r="E162" s="146" t="s">
        <v>374</v>
      </c>
      <c r="F162" s="147" t="s">
        <v>375</v>
      </c>
      <c r="G162" s="148" t="s">
        <v>369</v>
      </c>
      <c r="H162" s="149">
        <v>4</v>
      </c>
      <c r="I162" s="150"/>
      <c r="J162" s="151">
        <f t="shared" si="0"/>
        <v>0</v>
      </c>
      <c r="K162" s="147" t="s">
        <v>149</v>
      </c>
      <c r="L162" s="152"/>
      <c r="M162" s="153" t="s">
        <v>1</v>
      </c>
      <c r="N162" s="154" t="s">
        <v>48</v>
      </c>
      <c r="P162" s="141">
        <f t="shared" si="1"/>
        <v>0</v>
      </c>
      <c r="Q162" s="141">
        <v>0</v>
      </c>
      <c r="R162" s="141">
        <f t="shared" si="2"/>
        <v>0</v>
      </c>
      <c r="S162" s="141">
        <v>0</v>
      </c>
      <c r="T162" s="142">
        <f t="shared" si="3"/>
        <v>0</v>
      </c>
      <c r="AR162" s="143" t="s">
        <v>150</v>
      </c>
      <c r="AT162" s="143" t="s">
        <v>146</v>
      </c>
      <c r="AU162" s="143" t="s">
        <v>93</v>
      </c>
      <c r="AY162" s="16" t="s">
        <v>136</v>
      </c>
      <c r="BE162" s="144">
        <f t="shared" si="4"/>
        <v>0</v>
      </c>
      <c r="BF162" s="144">
        <f t="shared" si="5"/>
        <v>0</v>
      </c>
      <c r="BG162" s="144">
        <f t="shared" si="6"/>
        <v>0</v>
      </c>
      <c r="BH162" s="144">
        <f t="shared" si="7"/>
        <v>0</v>
      </c>
      <c r="BI162" s="144">
        <f t="shared" si="8"/>
        <v>0</v>
      </c>
      <c r="BJ162" s="16" t="s">
        <v>91</v>
      </c>
      <c r="BK162" s="144">
        <f t="shared" si="9"/>
        <v>0</v>
      </c>
      <c r="BL162" s="16" t="s">
        <v>144</v>
      </c>
      <c r="BM162" s="143" t="s">
        <v>376</v>
      </c>
    </row>
    <row r="163" spans="2:65" s="1" customFormat="1" ht="24.2" customHeight="1">
      <c r="B163" s="32"/>
      <c r="C163" s="145" t="s">
        <v>7</v>
      </c>
      <c r="D163" s="145" t="s">
        <v>146</v>
      </c>
      <c r="E163" s="146" t="s">
        <v>377</v>
      </c>
      <c r="F163" s="147" t="s">
        <v>378</v>
      </c>
      <c r="G163" s="148" t="s">
        <v>369</v>
      </c>
      <c r="H163" s="149">
        <v>2</v>
      </c>
      <c r="I163" s="150"/>
      <c r="J163" s="151">
        <f t="shared" si="0"/>
        <v>0</v>
      </c>
      <c r="K163" s="147" t="s">
        <v>149</v>
      </c>
      <c r="L163" s="152"/>
      <c r="M163" s="153" t="s">
        <v>1</v>
      </c>
      <c r="N163" s="154" t="s">
        <v>48</v>
      </c>
      <c r="P163" s="141">
        <f t="shared" si="1"/>
        <v>0</v>
      </c>
      <c r="Q163" s="141">
        <v>0</v>
      </c>
      <c r="R163" s="141">
        <f t="shared" si="2"/>
        <v>0</v>
      </c>
      <c r="S163" s="141">
        <v>0</v>
      </c>
      <c r="T163" s="142">
        <f t="shared" si="3"/>
        <v>0</v>
      </c>
      <c r="AR163" s="143" t="s">
        <v>150</v>
      </c>
      <c r="AT163" s="143" t="s">
        <v>146</v>
      </c>
      <c r="AU163" s="143" t="s">
        <v>93</v>
      </c>
      <c r="AY163" s="16" t="s">
        <v>136</v>
      </c>
      <c r="BE163" s="144">
        <f t="shared" si="4"/>
        <v>0</v>
      </c>
      <c r="BF163" s="144">
        <f t="shared" si="5"/>
        <v>0</v>
      </c>
      <c r="BG163" s="144">
        <f t="shared" si="6"/>
        <v>0</v>
      </c>
      <c r="BH163" s="144">
        <f t="shared" si="7"/>
        <v>0</v>
      </c>
      <c r="BI163" s="144">
        <f t="shared" si="8"/>
        <v>0</v>
      </c>
      <c r="BJ163" s="16" t="s">
        <v>91</v>
      </c>
      <c r="BK163" s="144">
        <f t="shared" si="9"/>
        <v>0</v>
      </c>
      <c r="BL163" s="16" t="s">
        <v>144</v>
      </c>
      <c r="BM163" s="143" t="s">
        <v>379</v>
      </c>
    </row>
    <row r="164" spans="2:65" s="1" customFormat="1" ht="24.2" customHeight="1">
      <c r="B164" s="32"/>
      <c r="C164" s="145" t="s">
        <v>244</v>
      </c>
      <c r="D164" s="145" t="s">
        <v>146</v>
      </c>
      <c r="E164" s="146" t="s">
        <v>380</v>
      </c>
      <c r="F164" s="147" t="s">
        <v>381</v>
      </c>
      <c r="G164" s="148" t="s">
        <v>369</v>
      </c>
      <c r="H164" s="149">
        <v>5</v>
      </c>
      <c r="I164" s="150"/>
      <c r="J164" s="151">
        <f t="shared" si="0"/>
        <v>0</v>
      </c>
      <c r="K164" s="147" t="s">
        <v>149</v>
      </c>
      <c r="L164" s="152"/>
      <c r="M164" s="153" t="s">
        <v>1</v>
      </c>
      <c r="N164" s="154" t="s">
        <v>48</v>
      </c>
      <c r="P164" s="141">
        <f t="shared" si="1"/>
        <v>0</v>
      </c>
      <c r="Q164" s="141">
        <v>0</v>
      </c>
      <c r="R164" s="141">
        <f t="shared" si="2"/>
        <v>0</v>
      </c>
      <c r="S164" s="141">
        <v>0</v>
      </c>
      <c r="T164" s="142">
        <f t="shared" si="3"/>
        <v>0</v>
      </c>
      <c r="AR164" s="143" t="s">
        <v>150</v>
      </c>
      <c r="AT164" s="143" t="s">
        <v>146</v>
      </c>
      <c r="AU164" s="143" t="s">
        <v>93</v>
      </c>
      <c r="AY164" s="16" t="s">
        <v>136</v>
      </c>
      <c r="BE164" s="144">
        <f t="shared" si="4"/>
        <v>0</v>
      </c>
      <c r="BF164" s="144">
        <f t="shared" si="5"/>
        <v>0</v>
      </c>
      <c r="BG164" s="144">
        <f t="shared" si="6"/>
        <v>0</v>
      </c>
      <c r="BH164" s="144">
        <f t="shared" si="7"/>
        <v>0</v>
      </c>
      <c r="BI164" s="144">
        <f t="shared" si="8"/>
        <v>0</v>
      </c>
      <c r="BJ164" s="16" t="s">
        <v>91</v>
      </c>
      <c r="BK164" s="144">
        <f t="shared" si="9"/>
        <v>0</v>
      </c>
      <c r="BL164" s="16" t="s">
        <v>144</v>
      </c>
      <c r="BM164" s="143" t="s">
        <v>382</v>
      </c>
    </row>
    <row r="165" spans="2:65" s="1" customFormat="1" ht="24.2" customHeight="1">
      <c r="B165" s="32"/>
      <c r="C165" s="145" t="s">
        <v>248</v>
      </c>
      <c r="D165" s="145" t="s">
        <v>146</v>
      </c>
      <c r="E165" s="146" t="s">
        <v>383</v>
      </c>
      <c r="F165" s="147" t="s">
        <v>384</v>
      </c>
      <c r="G165" s="148" t="s">
        <v>369</v>
      </c>
      <c r="H165" s="149">
        <v>1</v>
      </c>
      <c r="I165" s="150"/>
      <c r="J165" s="151">
        <f t="shared" si="0"/>
        <v>0</v>
      </c>
      <c r="K165" s="147" t="s">
        <v>149</v>
      </c>
      <c r="L165" s="152"/>
      <c r="M165" s="153" t="s">
        <v>1</v>
      </c>
      <c r="N165" s="154" t="s">
        <v>48</v>
      </c>
      <c r="P165" s="141">
        <f t="shared" si="1"/>
        <v>0</v>
      </c>
      <c r="Q165" s="141">
        <v>0</v>
      </c>
      <c r="R165" s="141">
        <f t="shared" si="2"/>
        <v>0</v>
      </c>
      <c r="S165" s="141">
        <v>0</v>
      </c>
      <c r="T165" s="142">
        <f t="shared" si="3"/>
        <v>0</v>
      </c>
      <c r="AR165" s="143" t="s">
        <v>150</v>
      </c>
      <c r="AT165" s="143" t="s">
        <v>146</v>
      </c>
      <c r="AU165" s="143" t="s">
        <v>93</v>
      </c>
      <c r="AY165" s="16" t="s">
        <v>136</v>
      </c>
      <c r="BE165" s="144">
        <f t="shared" si="4"/>
        <v>0</v>
      </c>
      <c r="BF165" s="144">
        <f t="shared" si="5"/>
        <v>0</v>
      </c>
      <c r="BG165" s="144">
        <f t="shared" si="6"/>
        <v>0</v>
      </c>
      <c r="BH165" s="144">
        <f t="shared" si="7"/>
        <v>0</v>
      </c>
      <c r="BI165" s="144">
        <f t="shared" si="8"/>
        <v>0</v>
      </c>
      <c r="BJ165" s="16" t="s">
        <v>91</v>
      </c>
      <c r="BK165" s="144">
        <f t="shared" si="9"/>
        <v>0</v>
      </c>
      <c r="BL165" s="16" t="s">
        <v>144</v>
      </c>
      <c r="BM165" s="143" t="s">
        <v>385</v>
      </c>
    </row>
    <row r="166" spans="2:65" s="1" customFormat="1" ht="24.2" customHeight="1">
      <c r="B166" s="32"/>
      <c r="C166" s="145" t="s">
        <v>252</v>
      </c>
      <c r="D166" s="145" t="s">
        <v>146</v>
      </c>
      <c r="E166" s="146" t="s">
        <v>386</v>
      </c>
      <c r="F166" s="147" t="s">
        <v>387</v>
      </c>
      <c r="G166" s="148" t="s">
        <v>369</v>
      </c>
      <c r="H166" s="149">
        <v>1</v>
      </c>
      <c r="I166" s="150"/>
      <c r="J166" s="151">
        <f t="shared" si="0"/>
        <v>0</v>
      </c>
      <c r="K166" s="147" t="s">
        <v>149</v>
      </c>
      <c r="L166" s="152"/>
      <c r="M166" s="153" t="s">
        <v>1</v>
      </c>
      <c r="N166" s="154" t="s">
        <v>48</v>
      </c>
      <c r="P166" s="141">
        <f t="shared" si="1"/>
        <v>0</v>
      </c>
      <c r="Q166" s="141">
        <v>0</v>
      </c>
      <c r="R166" s="141">
        <f t="shared" si="2"/>
        <v>0</v>
      </c>
      <c r="S166" s="141">
        <v>0</v>
      </c>
      <c r="T166" s="142">
        <f t="shared" si="3"/>
        <v>0</v>
      </c>
      <c r="AR166" s="143" t="s">
        <v>150</v>
      </c>
      <c r="AT166" s="143" t="s">
        <v>146</v>
      </c>
      <c r="AU166" s="143" t="s">
        <v>93</v>
      </c>
      <c r="AY166" s="16" t="s">
        <v>136</v>
      </c>
      <c r="BE166" s="144">
        <f t="shared" si="4"/>
        <v>0</v>
      </c>
      <c r="BF166" s="144">
        <f t="shared" si="5"/>
        <v>0</v>
      </c>
      <c r="BG166" s="144">
        <f t="shared" si="6"/>
        <v>0</v>
      </c>
      <c r="BH166" s="144">
        <f t="shared" si="7"/>
        <v>0</v>
      </c>
      <c r="BI166" s="144">
        <f t="shared" si="8"/>
        <v>0</v>
      </c>
      <c r="BJ166" s="16" t="s">
        <v>91</v>
      </c>
      <c r="BK166" s="144">
        <f t="shared" si="9"/>
        <v>0</v>
      </c>
      <c r="BL166" s="16" t="s">
        <v>144</v>
      </c>
      <c r="BM166" s="143" t="s">
        <v>388</v>
      </c>
    </row>
    <row r="167" spans="2:65" s="1" customFormat="1" ht="24.2" customHeight="1">
      <c r="B167" s="32"/>
      <c r="C167" s="145" t="s">
        <v>256</v>
      </c>
      <c r="D167" s="145" t="s">
        <v>146</v>
      </c>
      <c r="E167" s="146" t="s">
        <v>389</v>
      </c>
      <c r="F167" s="147" t="s">
        <v>390</v>
      </c>
      <c r="G167" s="148" t="s">
        <v>369</v>
      </c>
      <c r="H167" s="149">
        <v>1</v>
      </c>
      <c r="I167" s="150"/>
      <c r="J167" s="151">
        <f t="shared" si="0"/>
        <v>0</v>
      </c>
      <c r="K167" s="147" t="s">
        <v>149</v>
      </c>
      <c r="L167" s="152"/>
      <c r="M167" s="153" t="s">
        <v>1</v>
      </c>
      <c r="N167" s="154" t="s">
        <v>48</v>
      </c>
      <c r="P167" s="141">
        <f t="shared" si="1"/>
        <v>0</v>
      </c>
      <c r="Q167" s="141">
        <v>0</v>
      </c>
      <c r="R167" s="141">
        <f t="shared" si="2"/>
        <v>0</v>
      </c>
      <c r="S167" s="141">
        <v>0</v>
      </c>
      <c r="T167" s="142">
        <f t="shared" si="3"/>
        <v>0</v>
      </c>
      <c r="AR167" s="143" t="s">
        <v>150</v>
      </c>
      <c r="AT167" s="143" t="s">
        <v>146</v>
      </c>
      <c r="AU167" s="143" t="s">
        <v>93</v>
      </c>
      <c r="AY167" s="16" t="s">
        <v>136</v>
      </c>
      <c r="BE167" s="144">
        <f t="shared" si="4"/>
        <v>0</v>
      </c>
      <c r="BF167" s="144">
        <f t="shared" si="5"/>
        <v>0</v>
      </c>
      <c r="BG167" s="144">
        <f t="shared" si="6"/>
        <v>0</v>
      </c>
      <c r="BH167" s="144">
        <f t="shared" si="7"/>
        <v>0</v>
      </c>
      <c r="BI167" s="144">
        <f t="shared" si="8"/>
        <v>0</v>
      </c>
      <c r="BJ167" s="16" t="s">
        <v>91</v>
      </c>
      <c r="BK167" s="144">
        <f t="shared" si="9"/>
        <v>0</v>
      </c>
      <c r="BL167" s="16" t="s">
        <v>144</v>
      </c>
      <c r="BM167" s="143" t="s">
        <v>391</v>
      </c>
    </row>
    <row r="168" spans="2:65" s="1" customFormat="1" ht="21.75" customHeight="1">
      <c r="B168" s="32"/>
      <c r="C168" s="145" t="s">
        <v>261</v>
      </c>
      <c r="D168" s="145" t="s">
        <v>146</v>
      </c>
      <c r="E168" s="146" t="s">
        <v>392</v>
      </c>
      <c r="F168" s="147" t="s">
        <v>393</v>
      </c>
      <c r="G168" s="148" t="s">
        <v>369</v>
      </c>
      <c r="H168" s="149">
        <v>1</v>
      </c>
      <c r="I168" s="150"/>
      <c r="J168" s="151">
        <f t="shared" si="0"/>
        <v>0</v>
      </c>
      <c r="K168" s="147" t="s">
        <v>149</v>
      </c>
      <c r="L168" s="152"/>
      <c r="M168" s="153" t="s">
        <v>1</v>
      </c>
      <c r="N168" s="154" t="s">
        <v>48</v>
      </c>
      <c r="P168" s="141">
        <f t="shared" si="1"/>
        <v>0</v>
      </c>
      <c r="Q168" s="141">
        <v>0</v>
      </c>
      <c r="R168" s="141">
        <f t="shared" si="2"/>
        <v>0</v>
      </c>
      <c r="S168" s="141">
        <v>0</v>
      </c>
      <c r="T168" s="142">
        <f t="shared" si="3"/>
        <v>0</v>
      </c>
      <c r="AR168" s="143" t="s">
        <v>150</v>
      </c>
      <c r="AT168" s="143" t="s">
        <v>146</v>
      </c>
      <c r="AU168" s="143" t="s">
        <v>93</v>
      </c>
      <c r="AY168" s="16" t="s">
        <v>136</v>
      </c>
      <c r="BE168" s="144">
        <f t="shared" si="4"/>
        <v>0</v>
      </c>
      <c r="BF168" s="144">
        <f t="shared" si="5"/>
        <v>0</v>
      </c>
      <c r="BG168" s="144">
        <f t="shared" si="6"/>
        <v>0</v>
      </c>
      <c r="BH168" s="144">
        <f t="shared" si="7"/>
        <v>0</v>
      </c>
      <c r="BI168" s="144">
        <f t="shared" si="8"/>
        <v>0</v>
      </c>
      <c r="BJ168" s="16" t="s">
        <v>91</v>
      </c>
      <c r="BK168" s="144">
        <f t="shared" si="9"/>
        <v>0</v>
      </c>
      <c r="BL168" s="16" t="s">
        <v>144</v>
      </c>
      <c r="BM168" s="143" t="s">
        <v>394</v>
      </c>
    </row>
    <row r="169" spans="2:65" s="1" customFormat="1" ht="24.2" customHeight="1">
      <c r="B169" s="32"/>
      <c r="C169" s="145" t="s">
        <v>265</v>
      </c>
      <c r="D169" s="145" t="s">
        <v>146</v>
      </c>
      <c r="E169" s="146" t="s">
        <v>395</v>
      </c>
      <c r="F169" s="147" t="s">
        <v>396</v>
      </c>
      <c r="G169" s="148" t="s">
        <v>369</v>
      </c>
      <c r="H169" s="149">
        <v>2</v>
      </c>
      <c r="I169" s="150"/>
      <c r="J169" s="151">
        <f t="shared" si="0"/>
        <v>0</v>
      </c>
      <c r="K169" s="147" t="s">
        <v>149</v>
      </c>
      <c r="L169" s="152"/>
      <c r="M169" s="153" t="s">
        <v>1</v>
      </c>
      <c r="N169" s="154" t="s">
        <v>48</v>
      </c>
      <c r="P169" s="141">
        <f t="shared" si="1"/>
        <v>0</v>
      </c>
      <c r="Q169" s="141">
        <v>0</v>
      </c>
      <c r="R169" s="141">
        <f t="shared" si="2"/>
        <v>0</v>
      </c>
      <c r="S169" s="141">
        <v>0</v>
      </c>
      <c r="T169" s="142">
        <f t="shared" si="3"/>
        <v>0</v>
      </c>
      <c r="AR169" s="143" t="s">
        <v>150</v>
      </c>
      <c r="AT169" s="143" t="s">
        <v>146</v>
      </c>
      <c r="AU169" s="143" t="s">
        <v>93</v>
      </c>
      <c r="AY169" s="16" t="s">
        <v>136</v>
      </c>
      <c r="BE169" s="144">
        <f t="shared" si="4"/>
        <v>0</v>
      </c>
      <c r="BF169" s="144">
        <f t="shared" si="5"/>
        <v>0</v>
      </c>
      <c r="BG169" s="144">
        <f t="shared" si="6"/>
        <v>0</v>
      </c>
      <c r="BH169" s="144">
        <f t="shared" si="7"/>
        <v>0</v>
      </c>
      <c r="BI169" s="144">
        <f t="shared" si="8"/>
        <v>0</v>
      </c>
      <c r="BJ169" s="16" t="s">
        <v>91</v>
      </c>
      <c r="BK169" s="144">
        <f t="shared" si="9"/>
        <v>0</v>
      </c>
      <c r="BL169" s="16" t="s">
        <v>144</v>
      </c>
      <c r="BM169" s="143" t="s">
        <v>397</v>
      </c>
    </row>
    <row r="170" spans="2:65" s="1" customFormat="1" ht="24.2" customHeight="1">
      <c r="B170" s="32"/>
      <c r="C170" s="145" t="s">
        <v>269</v>
      </c>
      <c r="D170" s="145" t="s">
        <v>146</v>
      </c>
      <c r="E170" s="146" t="s">
        <v>398</v>
      </c>
      <c r="F170" s="147" t="s">
        <v>399</v>
      </c>
      <c r="G170" s="148" t="s">
        <v>369</v>
      </c>
      <c r="H170" s="149">
        <v>1</v>
      </c>
      <c r="I170" s="150"/>
      <c r="J170" s="151">
        <f t="shared" si="0"/>
        <v>0</v>
      </c>
      <c r="K170" s="147" t="s">
        <v>149</v>
      </c>
      <c r="L170" s="152"/>
      <c r="M170" s="153" t="s">
        <v>1</v>
      </c>
      <c r="N170" s="154" t="s">
        <v>48</v>
      </c>
      <c r="P170" s="141">
        <f t="shared" si="1"/>
        <v>0</v>
      </c>
      <c r="Q170" s="141">
        <v>0</v>
      </c>
      <c r="R170" s="141">
        <f t="shared" si="2"/>
        <v>0</v>
      </c>
      <c r="S170" s="141">
        <v>0</v>
      </c>
      <c r="T170" s="142">
        <f t="shared" si="3"/>
        <v>0</v>
      </c>
      <c r="AR170" s="143" t="s">
        <v>150</v>
      </c>
      <c r="AT170" s="143" t="s">
        <v>146</v>
      </c>
      <c r="AU170" s="143" t="s">
        <v>93</v>
      </c>
      <c r="AY170" s="16" t="s">
        <v>136</v>
      </c>
      <c r="BE170" s="144">
        <f t="shared" si="4"/>
        <v>0</v>
      </c>
      <c r="BF170" s="144">
        <f t="shared" si="5"/>
        <v>0</v>
      </c>
      <c r="BG170" s="144">
        <f t="shared" si="6"/>
        <v>0</v>
      </c>
      <c r="BH170" s="144">
        <f t="shared" si="7"/>
        <v>0</v>
      </c>
      <c r="BI170" s="144">
        <f t="shared" si="8"/>
        <v>0</v>
      </c>
      <c r="BJ170" s="16" t="s">
        <v>91</v>
      </c>
      <c r="BK170" s="144">
        <f t="shared" si="9"/>
        <v>0</v>
      </c>
      <c r="BL170" s="16" t="s">
        <v>144</v>
      </c>
      <c r="BM170" s="143" t="s">
        <v>400</v>
      </c>
    </row>
    <row r="171" spans="2:65" s="1" customFormat="1" ht="24.2" customHeight="1">
      <c r="B171" s="32"/>
      <c r="C171" s="145" t="s">
        <v>274</v>
      </c>
      <c r="D171" s="145" t="s">
        <v>146</v>
      </c>
      <c r="E171" s="146" t="s">
        <v>401</v>
      </c>
      <c r="F171" s="147" t="s">
        <v>402</v>
      </c>
      <c r="G171" s="148" t="s">
        <v>369</v>
      </c>
      <c r="H171" s="149">
        <v>1</v>
      </c>
      <c r="I171" s="150"/>
      <c r="J171" s="151">
        <f t="shared" si="0"/>
        <v>0</v>
      </c>
      <c r="K171" s="147" t="s">
        <v>149</v>
      </c>
      <c r="L171" s="152"/>
      <c r="M171" s="153" t="s">
        <v>1</v>
      </c>
      <c r="N171" s="154" t="s">
        <v>48</v>
      </c>
      <c r="P171" s="141">
        <f t="shared" si="1"/>
        <v>0</v>
      </c>
      <c r="Q171" s="141">
        <v>0</v>
      </c>
      <c r="R171" s="141">
        <f t="shared" si="2"/>
        <v>0</v>
      </c>
      <c r="S171" s="141">
        <v>0</v>
      </c>
      <c r="T171" s="142">
        <f t="shared" si="3"/>
        <v>0</v>
      </c>
      <c r="AR171" s="143" t="s">
        <v>150</v>
      </c>
      <c r="AT171" s="143" t="s">
        <v>146</v>
      </c>
      <c r="AU171" s="143" t="s">
        <v>93</v>
      </c>
      <c r="AY171" s="16" t="s">
        <v>136</v>
      </c>
      <c r="BE171" s="144">
        <f t="shared" si="4"/>
        <v>0</v>
      </c>
      <c r="BF171" s="144">
        <f t="shared" si="5"/>
        <v>0</v>
      </c>
      <c r="BG171" s="144">
        <f t="shared" si="6"/>
        <v>0</v>
      </c>
      <c r="BH171" s="144">
        <f t="shared" si="7"/>
        <v>0</v>
      </c>
      <c r="BI171" s="144">
        <f t="shared" si="8"/>
        <v>0</v>
      </c>
      <c r="BJ171" s="16" t="s">
        <v>91</v>
      </c>
      <c r="BK171" s="144">
        <f t="shared" si="9"/>
        <v>0</v>
      </c>
      <c r="BL171" s="16" t="s">
        <v>144</v>
      </c>
      <c r="BM171" s="143" t="s">
        <v>403</v>
      </c>
    </row>
    <row r="172" spans="2:65" s="1" customFormat="1" ht="24.2" customHeight="1">
      <c r="B172" s="32"/>
      <c r="C172" s="145" t="s">
        <v>278</v>
      </c>
      <c r="D172" s="145" t="s">
        <v>146</v>
      </c>
      <c r="E172" s="146" t="s">
        <v>404</v>
      </c>
      <c r="F172" s="147" t="s">
        <v>405</v>
      </c>
      <c r="G172" s="148" t="s">
        <v>369</v>
      </c>
      <c r="H172" s="149">
        <v>1</v>
      </c>
      <c r="I172" s="150"/>
      <c r="J172" s="151">
        <f t="shared" si="0"/>
        <v>0</v>
      </c>
      <c r="K172" s="147" t="s">
        <v>149</v>
      </c>
      <c r="L172" s="152"/>
      <c r="M172" s="153" t="s">
        <v>1</v>
      </c>
      <c r="N172" s="154" t="s">
        <v>48</v>
      </c>
      <c r="P172" s="141">
        <f t="shared" si="1"/>
        <v>0</v>
      </c>
      <c r="Q172" s="141">
        <v>0</v>
      </c>
      <c r="R172" s="141">
        <f t="shared" si="2"/>
        <v>0</v>
      </c>
      <c r="S172" s="141">
        <v>0</v>
      </c>
      <c r="T172" s="142">
        <f t="shared" si="3"/>
        <v>0</v>
      </c>
      <c r="AR172" s="143" t="s">
        <v>150</v>
      </c>
      <c r="AT172" s="143" t="s">
        <v>146</v>
      </c>
      <c r="AU172" s="143" t="s">
        <v>93</v>
      </c>
      <c r="AY172" s="16" t="s">
        <v>136</v>
      </c>
      <c r="BE172" s="144">
        <f t="shared" si="4"/>
        <v>0</v>
      </c>
      <c r="BF172" s="144">
        <f t="shared" si="5"/>
        <v>0</v>
      </c>
      <c r="BG172" s="144">
        <f t="shared" si="6"/>
        <v>0</v>
      </c>
      <c r="BH172" s="144">
        <f t="shared" si="7"/>
        <v>0</v>
      </c>
      <c r="BI172" s="144">
        <f t="shared" si="8"/>
        <v>0</v>
      </c>
      <c r="BJ172" s="16" t="s">
        <v>91</v>
      </c>
      <c r="BK172" s="144">
        <f t="shared" si="9"/>
        <v>0</v>
      </c>
      <c r="BL172" s="16" t="s">
        <v>144</v>
      </c>
      <c r="BM172" s="143" t="s">
        <v>406</v>
      </c>
    </row>
    <row r="173" spans="2:65" s="1" customFormat="1" ht="24.2" customHeight="1">
      <c r="B173" s="32"/>
      <c r="C173" s="145" t="s">
        <v>284</v>
      </c>
      <c r="D173" s="145" t="s">
        <v>146</v>
      </c>
      <c r="E173" s="146" t="s">
        <v>407</v>
      </c>
      <c r="F173" s="147" t="s">
        <v>408</v>
      </c>
      <c r="G173" s="148" t="s">
        <v>369</v>
      </c>
      <c r="H173" s="149">
        <v>1</v>
      </c>
      <c r="I173" s="150"/>
      <c r="J173" s="151">
        <f t="shared" si="0"/>
        <v>0</v>
      </c>
      <c r="K173" s="147" t="s">
        <v>149</v>
      </c>
      <c r="L173" s="152"/>
      <c r="M173" s="153" t="s">
        <v>1</v>
      </c>
      <c r="N173" s="154" t="s">
        <v>48</v>
      </c>
      <c r="P173" s="141">
        <f t="shared" si="1"/>
        <v>0</v>
      </c>
      <c r="Q173" s="141">
        <v>0</v>
      </c>
      <c r="R173" s="141">
        <f t="shared" si="2"/>
        <v>0</v>
      </c>
      <c r="S173" s="141">
        <v>0</v>
      </c>
      <c r="T173" s="142">
        <f t="shared" si="3"/>
        <v>0</v>
      </c>
      <c r="AR173" s="143" t="s">
        <v>150</v>
      </c>
      <c r="AT173" s="143" t="s">
        <v>146</v>
      </c>
      <c r="AU173" s="143" t="s">
        <v>93</v>
      </c>
      <c r="AY173" s="16" t="s">
        <v>136</v>
      </c>
      <c r="BE173" s="144">
        <f t="shared" si="4"/>
        <v>0</v>
      </c>
      <c r="BF173" s="144">
        <f t="shared" si="5"/>
        <v>0</v>
      </c>
      <c r="BG173" s="144">
        <f t="shared" si="6"/>
        <v>0</v>
      </c>
      <c r="BH173" s="144">
        <f t="shared" si="7"/>
        <v>0</v>
      </c>
      <c r="BI173" s="144">
        <f t="shared" si="8"/>
        <v>0</v>
      </c>
      <c r="BJ173" s="16" t="s">
        <v>91</v>
      </c>
      <c r="BK173" s="144">
        <f t="shared" si="9"/>
        <v>0</v>
      </c>
      <c r="BL173" s="16" t="s">
        <v>144</v>
      </c>
      <c r="BM173" s="143" t="s">
        <v>409</v>
      </c>
    </row>
    <row r="174" spans="2:65" s="1" customFormat="1" ht="24.2" customHeight="1">
      <c r="B174" s="32"/>
      <c r="C174" s="145" t="s">
        <v>192</v>
      </c>
      <c r="D174" s="145" t="s">
        <v>146</v>
      </c>
      <c r="E174" s="146" t="s">
        <v>410</v>
      </c>
      <c r="F174" s="147" t="s">
        <v>411</v>
      </c>
      <c r="G174" s="148" t="s">
        <v>369</v>
      </c>
      <c r="H174" s="149">
        <v>2</v>
      </c>
      <c r="I174" s="150"/>
      <c r="J174" s="151">
        <f t="shared" si="0"/>
        <v>0</v>
      </c>
      <c r="K174" s="147" t="s">
        <v>149</v>
      </c>
      <c r="L174" s="152"/>
      <c r="M174" s="153" t="s">
        <v>1</v>
      </c>
      <c r="N174" s="154" t="s">
        <v>48</v>
      </c>
      <c r="P174" s="141">
        <f t="shared" si="1"/>
        <v>0</v>
      </c>
      <c r="Q174" s="141">
        <v>0</v>
      </c>
      <c r="R174" s="141">
        <f t="shared" si="2"/>
        <v>0</v>
      </c>
      <c r="S174" s="141">
        <v>0</v>
      </c>
      <c r="T174" s="142">
        <f t="shared" si="3"/>
        <v>0</v>
      </c>
      <c r="AR174" s="143" t="s">
        <v>150</v>
      </c>
      <c r="AT174" s="143" t="s">
        <v>146</v>
      </c>
      <c r="AU174" s="143" t="s">
        <v>93</v>
      </c>
      <c r="AY174" s="16" t="s">
        <v>136</v>
      </c>
      <c r="BE174" s="144">
        <f t="shared" si="4"/>
        <v>0</v>
      </c>
      <c r="BF174" s="144">
        <f t="shared" si="5"/>
        <v>0</v>
      </c>
      <c r="BG174" s="144">
        <f t="shared" si="6"/>
        <v>0</v>
      </c>
      <c r="BH174" s="144">
        <f t="shared" si="7"/>
        <v>0</v>
      </c>
      <c r="BI174" s="144">
        <f t="shared" si="8"/>
        <v>0</v>
      </c>
      <c r="BJ174" s="16" t="s">
        <v>91</v>
      </c>
      <c r="BK174" s="144">
        <f t="shared" si="9"/>
        <v>0</v>
      </c>
      <c r="BL174" s="16" t="s">
        <v>144</v>
      </c>
      <c r="BM174" s="143" t="s">
        <v>412</v>
      </c>
    </row>
    <row r="175" spans="2:65" s="1" customFormat="1" ht="21.75" customHeight="1">
      <c r="B175" s="32"/>
      <c r="C175" s="145" t="s">
        <v>293</v>
      </c>
      <c r="D175" s="145" t="s">
        <v>146</v>
      </c>
      <c r="E175" s="146" t="s">
        <v>413</v>
      </c>
      <c r="F175" s="147" t="s">
        <v>414</v>
      </c>
      <c r="G175" s="148" t="s">
        <v>369</v>
      </c>
      <c r="H175" s="149">
        <v>1</v>
      </c>
      <c r="I175" s="150"/>
      <c r="J175" s="151">
        <f t="shared" si="0"/>
        <v>0</v>
      </c>
      <c r="K175" s="147" t="s">
        <v>149</v>
      </c>
      <c r="L175" s="152"/>
      <c r="M175" s="153" t="s">
        <v>1</v>
      </c>
      <c r="N175" s="154" t="s">
        <v>48</v>
      </c>
      <c r="P175" s="141">
        <f t="shared" si="1"/>
        <v>0</v>
      </c>
      <c r="Q175" s="141">
        <v>0</v>
      </c>
      <c r="R175" s="141">
        <f t="shared" si="2"/>
        <v>0</v>
      </c>
      <c r="S175" s="141">
        <v>0</v>
      </c>
      <c r="T175" s="142">
        <f t="shared" si="3"/>
        <v>0</v>
      </c>
      <c r="AR175" s="143" t="s">
        <v>150</v>
      </c>
      <c r="AT175" s="143" t="s">
        <v>146</v>
      </c>
      <c r="AU175" s="143" t="s">
        <v>93</v>
      </c>
      <c r="AY175" s="16" t="s">
        <v>136</v>
      </c>
      <c r="BE175" s="144">
        <f t="shared" si="4"/>
        <v>0</v>
      </c>
      <c r="BF175" s="144">
        <f t="shared" si="5"/>
        <v>0</v>
      </c>
      <c r="BG175" s="144">
        <f t="shared" si="6"/>
        <v>0</v>
      </c>
      <c r="BH175" s="144">
        <f t="shared" si="7"/>
        <v>0</v>
      </c>
      <c r="BI175" s="144">
        <f t="shared" si="8"/>
        <v>0</v>
      </c>
      <c r="BJ175" s="16" t="s">
        <v>91</v>
      </c>
      <c r="BK175" s="144">
        <f t="shared" si="9"/>
        <v>0</v>
      </c>
      <c r="BL175" s="16" t="s">
        <v>144</v>
      </c>
      <c r="BM175" s="143" t="s">
        <v>415</v>
      </c>
    </row>
    <row r="176" spans="2:65" s="1" customFormat="1" ht="24.2" customHeight="1">
      <c r="B176" s="32"/>
      <c r="C176" s="145" t="s">
        <v>297</v>
      </c>
      <c r="D176" s="145" t="s">
        <v>146</v>
      </c>
      <c r="E176" s="146" t="s">
        <v>416</v>
      </c>
      <c r="F176" s="147" t="s">
        <v>417</v>
      </c>
      <c r="G176" s="148" t="s">
        <v>369</v>
      </c>
      <c r="H176" s="149">
        <v>1</v>
      </c>
      <c r="I176" s="150"/>
      <c r="J176" s="151">
        <f t="shared" si="0"/>
        <v>0</v>
      </c>
      <c r="K176" s="147" t="s">
        <v>149</v>
      </c>
      <c r="L176" s="152"/>
      <c r="M176" s="153" t="s">
        <v>1</v>
      </c>
      <c r="N176" s="154" t="s">
        <v>48</v>
      </c>
      <c r="P176" s="141">
        <f t="shared" si="1"/>
        <v>0</v>
      </c>
      <c r="Q176" s="141">
        <v>0</v>
      </c>
      <c r="R176" s="141">
        <f t="shared" si="2"/>
        <v>0</v>
      </c>
      <c r="S176" s="141">
        <v>0</v>
      </c>
      <c r="T176" s="142">
        <f t="shared" si="3"/>
        <v>0</v>
      </c>
      <c r="AR176" s="143" t="s">
        <v>150</v>
      </c>
      <c r="AT176" s="143" t="s">
        <v>146</v>
      </c>
      <c r="AU176" s="143" t="s">
        <v>93</v>
      </c>
      <c r="AY176" s="16" t="s">
        <v>136</v>
      </c>
      <c r="BE176" s="144">
        <f t="shared" si="4"/>
        <v>0</v>
      </c>
      <c r="BF176" s="144">
        <f t="shared" si="5"/>
        <v>0</v>
      </c>
      <c r="BG176" s="144">
        <f t="shared" si="6"/>
        <v>0</v>
      </c>
      <c r="BH176" s="144">
        <f t="shared" si="7"/>
        <v>0</v>
      </c>
      <c r="BI176" s="144">
        <f t="shared" si="8"/>
        <v>0</v>
      </c>
      <c r="BJ176" s="16" t="s">
        <v>91</v>
      </c>
      <c r="BK176" s="144">
        <f t="shared" si="9"/>
        <v>0</v>
      </c>
      <c r="BL176" s="16" t="s">
        <v>144</v>
      </c>
      <c r="BM176" s="143" t="s">
        <v>418</v>
      </c>
    </row>
    <row r="177" spans="2:65" s="1" customFormat="1" ht="21.75" customHeight="1">
      <c r="B177" s="32"/>
      <c r="C177" s="145" t="s">
        <v>302</v>
      </c>
      <c r="D177" s="145" t="s">
        <v>146</v>
      </c>
      <c r="E177" s="146" t="s">
        <v>419</v>
      </c>
      <c r="F177" s="147" t="s">
        <v>420</v>
      </c>
      <c r="G177" s="148" t="s">
        <v>369</v>
      </c>
      <c r="H177" s="149">
        <v>1</v>
      </c>
      <c r="I177" s="150"/>
      <c r="J177" s="151">
        <f t="shared" si="0"/>
        <v>0</v>
      </c>
      <c r="K177" s="147" t="s">
        <v>149</v>
      </c>
      <c r="L177" s="152"/>
      <c r="M177" s="153" t="s">
        <v>1</v>
      </c>
      <c r="N177" s="154" t="s">
        <v>48</v>
      </c>
      <c r="P177" s="141">
        <f t="shared" si="1"/>
        <v>0</v>
      </c>
      <c r="Q177" s="141">
        <v>0</v>
      </c>
      <c r="R177" s="141">
        <f t="shared" si="2"/>
        <v>0</v>
      </c>
      <c r="S177" s="141">
        <v>0</v>
      </c>
      <c r="T177" s="142">
        <f t="shared" si="3"/>
        <v>0</v>
      </c>
      <c r="AR177" s="143" t="s">
        <v>150</v>
      </c>
      <c r="AT177" s="143" t="s">
        <v>146</v>
      </c>
      <c r="AU177" s="143" t="s">
        <v>93</v>
      </c>
      <c r="AY177" s="16" t="s">
        <v>136</v>
      </c>
      <c r="BE177" s="144">
        <f t="shared" si="4"/>
        <v>0</v>
      </c>
      <c r="BF177" s="144">
        <f t="shared" si="5"/>
        <v>0</v>
      </c>
      <c r="BG177" s="144">
        <f t="shared" si="6"/>
        <v>0</v>
      </c>
      <c r="BH177" s="144">
        <f t="shared" si="7"/>
        <v>0</v>
      </c>
      <c r="BI177" s="144">
        <f t="shared" si="8"/>
        <v>0</v>
      </c>
      <c r="BJ177" s="16" t="s">
        <v>91</v>
      </c>
      <c r="BK177" s="144">
        <f t="shared" si="9"/>
        <v>0</v>
      </c>
      <c r="BL177" s="16" t="s">
        <v>144</v>
      </c>
      <c r="BM177" s="143" t="s">
        <v>421</v>
      </c>
    </row>
    <row r="178" spans="2:65" s="11" customFormat="1" ht="22.9" customHeight="1">
      <c r="B178" s="120"/>
      <c r="D178" s="121" t="s">
        <v>82</v>
      </c>
      <c r="E178" s="130" t="s">
        <v>422</v>
      </c>
      <c r="F178" s="130" t="s">
        <v>423</v>
      </c>
      <c r="I178" s="123"/>
      <c r="J178" s="131">
        <f>BK178</f>
        <v>0</v>
      </c>
      <c r="L178" s="120"/>
      <c r="M178" s="125"/>
      <c r="P178" s="126">
        <f>SUM(P179:P196)</f>
        <v>0</v>
      </c>
      <c r="R178" s="126">
        <f>SUM(R179:R196)</f>
        <v>0.16154000000000002</v>
      </c>
      <c r="T178" s="127">
        <f>SUM(T179:T196)</f>
        <v>1.172E-2</v>
      </c>
      <c r="AR178" s="121" t="s">
        <v>93</v>
      </c>
      <c r="AT178" s="128" t="s">
        <v>82</v>
      </c>
      <c r="AU178" s="128" t="s">
        <v>91</v>
      </c>
      <c r="AY178" s="121" t="s">
        <v>136</v>
      </c>
      <c r="BK178" s="129">
        <f>SUM(BK179:BK196)</f>
        <v>0</v>
      </c>
    </row>
    <row r="179" spans="2:65" s="1" customFormat="1" ht="24.2" customHeight="1">
      <c r="B179" s="32"/>
      <c r="C179" s="132" t="s">
        <v>306</v>
      </c>
      <c r="D179" s="132" t="s">
        <v>139</v>
      </c>
      <c r="E179" s="133" t="s">
        <v>424</v>
      </c>
      <c r="F179" s="134" t="s">
        <v>425</v>
      </c>
      <c r="G179" s="135" t="s">
        <v>142</v>
      </c>
      <c r="H179" s="136">
        <v>1</v>
      </c>
      <c r="I179" s="137"/>
      <c r="J179" s="138">
        <f>ROUND(I179*H179,2)</f>
        <v>0</v>
      </c>
      <c r="K179" s="134" t="s">
        <v>143</v>
      </c>
      <c r="L179" s="32"/>
      <c r="M179" s="139" t="s">
        <v>1</v>
      </c>
      <c r="N179" s="140" t="s">
        <v>48</v>
      </c>
      <c r="P179" s="141">
        <f>O179*H179</f>
        <v>0</v>
      </c>
      <c r="Q179" s="141">
        <v>5.6999999999999998E-4</v>
      </c>
      <c r="R179" s="141">
        <f>Q179*H179</f>
        <v>5.6999999999999998E-4</v>
      </c>
      <c r="S179" s="141">
        <v>0</v>
      </c>
      <c r="T179" s="142">
        <f>S179*H179</f>
        <v>0</v>
      </c>
      <c r="AR179" s="143" t="s">
        <v>187</v>
      </c>
      <c r="AT179" s="143" t="s">
        <v>139</v>
      </c>
      <c r="AU179" s="143" t="s">
        <v>93</v>
      </c>
      <c r="AY179" s="16" t="s">
        <v>136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6" t="s">
        <v>91</v>
      </c>
      <c r="BK179" s="144">
        <f>ROUND(I179*H179,2)</f>
        <v>0</v>
      </c>
      <c r="BL179" s="16" t="s">
        <v>187</v>
      </c>
      <c r="BM179" s="143" t="s">
        <v>426</v>
      </c>
    </row>
    <row r="180" spans="2:65" s="1" customFormat="1" ht="24.2" customHeight="1">
      <c r="B180" s="32"/>
      <c r="C180" s="132" t="s">
        <v>427</v>
      </c>
      <c r="D180" s="132" t="s">
        <v>139</v>
      </c>
      <c r="E180" s="133" t="s">
        <v>428</v>
      </c>
      <c r="F180" s="134" t="s">
        <v>429</v>
      </c>
      <c r="G180" s="135" t="s">
        <v>142</v>
      </c>
      <c r="H180" s="136">
        <v>1.5</v>
      </c>
      <c r="I180" s="137"/>
      <c r="J180" s="138">
        <f>ROUND(I180*H180,2)</f>
        <v>0</v>
      </c>
      <c r="K180" s="134" t="s">
        <v>143</v>
      </c>
      <c r="L180" s="32"/>
      <c r="M180" s="139" t="s">
        <v>1</v>
      </c>
      <c r="N180" s="140" t="s">
        <v>48</v>
      </c>
      <c r="P180" s="141">
        <f>O180*H180</f>
        <v>0</v>
      </c>
      <c r="Q180" s="141">
        <v>6.9999999999999999E-4</v>
      </c>
      <c r="R180" s="141">
        <f>Q180*H180</f>
        <v>1.0499999999999999E-3</v>
      </c>
      <c r="S180" s="141">
        <v>0</v>
      </c>
      <c r="T180" s="142">
        <f>S180*H180</f>
        <v>0</v>
      </c>
      <c r="AR180" s="143" t="s">
        <v>187</v>
      </c>
      <c r="AT180" s="143" t="s">
        <v>139</v>
      </c>
      <c r="AU180" s="143" t="s">
        <v>93</v>
      </c>
      <c r="AY180" s="16" t="s">
        <v>136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6" t="s">
        <v>91</v>
      </c>
      <c r="BK180" s="144">
        <f>ROUND(I180*H180,2)</f>
        <v>0</v>
      </c>
      <c r="BL180" s="16" t="s">
        <v>187</v>
      </c>
      <c r="BM180" s="143" t="s">
        <v>430</v>
      </c>
    </row>
    <row r="181" spans="2:65" s="1" customFormat="1" ht="24.2" customHeight="1">
      <c r="B181" s="32"/>
      <c r="C181" s="132" t="s">
        <v>431</v>
      </c>
      <c r="D181" s="132" t="s">
        <v>139</v>
      </c>
      <c r="E181" s="133" t="s">
        <v>432</v>
      </c>
      <c r="F181" s="134" t="s">
        <v>433</v>
      </c>
      <c r="G181" s="135" t="s">
        <v>142</v>
      </c>
      <c r="H181" s="136">
        <v>2</v>
      </c>
      <c r="I181" s="137"/>
      <c r="J181" s="138">
        <f>ROUND(I181*H181,2)</f>
        <v>0</v>
      </c>
      <c r="K181" s="134" t="s">
        <v>143</v>
      </c>
      <c r="L181" s="32"/>
      <c r="M181" s="139" t="s">
        <v>1</v>
      </c>
      <c r="N181" s="140" t="s">
        <v>48</v>
      </c>
      <c r="P181" s="141">
        <f>O181*H181</f>
        <v>0</v>
      </c>
      <c r="Q181" s="141">
        <v>5.5000000000000003E-4</v>
      </c>
      <c r="R181" s="141">
        <f>Q181*H181</f>
        <v>1.1000000000000001E-3</v>
      </c>
      <c r="S181" s="141">
        <v>0</v>
      </c>
      <c r="T181" s="142">
        <f>S181*H181</f>
        <v>0</v>
      </c>
      <c r="AR181" s="143" t="s">
        <v>187</v>
      </c>
      <c r="AT181" s="143" t="s">
        <v>139</v>
      </c>
      <c r="AU181" s="143" t="s">
        <v>93</v>
      </c>
      <c r="AY181" s="16" t="s">
        <v>136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6" t="s">
        <v>91</v>
      </c>
      <c r="BK181" s="144">
        <f>ROUND(I181*H181,2)</f>
        <v>0</v>
      </c>
      <c r="BL181" s="16" t="s">
        <v>187</v>
      </c>
      <c r="BM181" s="143" t="s">
        <v>434</v>
      </c>
    </row>
    <row r="182" spans="2:65" s="1" customFormat="1" ht="24.2" customHeight="1">
      <c r="B182" s="32"/>
      <c r="C182" s="132" t="s">
        <v>435</v>
      </c>
      <c r="D182" s="132" t="s">
        <v>139</v>
      </c>
      <c r="E182" s="133" t="s">
        <v>436</v>
      </c>
      <c r="F182" s="134" t="s">
        <v>437</v>
      </c>
      <c r="G182" s="135" t="s">
        <v>142</v>
      </c>
      <c r="H182" s="136">
        <v>2</v>
      </c>
      <c r="I182" s="137"/>
      <c r="J182" s="138">
        <f>ROUND(I182*H182,2)</f>
        <v>0</v>
      </c>
      <c r="K182" s="134" t="s">
        <v>143</v>
      </c>
      <c r="L182" s="32"/>
      <c r="M182" s="139" t="s">
        <v>1</v>
      </c>
      <c r="N182" s="140" t="s">
        <v>48</v>
      </c>
      <c r="P182" s="141">
        <f>O182*H182</f>
        <v>0</v>
      </c>
      <c r="Q182" s="141">
        <v>6.7000000000000002E-4</v>
      </c>
      <c r="R182" s="141">
        <f>Q182*H182</f>
        <v>1.34E-3</v>
      </c>
      <c r="S182" s="141">
        <v>0</v>
      </c>
      <c r="T182" s="142">
        <f>S182*H182</f>
        <v>0</v>
      </c>
      <c r="AR182" s="143" t="s">
        <v>187</v>
      </c>
      <c r="AT182" s="143" t="s">
        <v>139</v>
      </c>
      <c r="AU182" s="143" t="s">
        <v>93</v>
      </c>
      <c r="AY182" s="16" t="s">
        <v>136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6" t="s">
        <v>91</v>
      </c>
      <c r="BK182" s="144">
        <f>ROUND(I182*H182,2)</f>
        <v>0</v>
      </c>
      <c r="BL182" s="16" t="s">
        <v>187</v>
      </c>
      <c r="BM182" s="143" t="s">
        <v>438</v>
      </c>
    </row>
    <row r="183" spans="2:65" s="1" customFormat="1" ht="24.2" customHeight="1">
      <c r="B183" s="32"/>
      <c r="C183" s="132" t="s">
        <v>439</v>
      </c>
      <c r="D183" s="132" t="s">
        <v>139</v>
      </c>
      <c r="E183" s="133" t="s">
        <v>440</v>
      </c>
      <c r="F183" s="134" t="s">
        <v>441</v>
      </c>
      <c r="G183" s="135" t="s">
        <v>142</v>
      </c>
      <c r="H183" s="136">
        <v>38</v>
      </c>
      <c r="I183" s="137"/>
      <c r="J183" s="138">
        <f>ROUND(I183*H183,2)</f>
        <v>0</v>
      </c>
      <c r="K183" s="134" t="s">
        <v>149</v>
      </c>
      <c r="L183" s="32"/>
      <c r="M183" s="139" t="s">
        <v>1</v>
      </c>
      <c r="N183" s="140" t="s">
        <v>48</v>
      </c>
      <c r="P183" s="141">
        <f>O183*H183</f>
        <v>0</v>
      </c>
      <c r="Q183" s="141">
        <v>1.6000000000000001E-3</v>
      </c>
      <c r="R183" s="141">
        <f>Q183*H183</f>
        <v>6.08E-2</v>
      </c>
      <c r="S183" s="141">
        <v>0</v>
      </c>
      <c r="T183" s="142">
        <f>S183*H183</f>
        <v>0</v>
      </c>
      <c r="AR183" s="143" t="s">
        <v>187</v>
      </c>
      <c r="AT183" s="143" t="s">
        <v>139</v>
      </c>
      <c r="AU183" s="143" t="s">
        <v>93</v>
      </c>
      <c r="AY183" s="16" t="s">
        <v>136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6" t="s">
        <v>91</v>
      </c>
      <c r="BK183" s="144">
        <f>ROUND(I183*H183,2)</f>
        <v>0</v>
      </c>
      <c r="BL183" s="16" t="s">
        <v>187</v>
      </c>
      <c r="BM183" s="143" t="s">
        <v>442</v>
      </c>
    </row>
    <row r="184" spans="2:65" s="12" customFormat="1" ht="11.25">
      <c r="B184" s="155"/>
      <c r="D184" s="156" t="s">
        <v>170</v>
      </c>
      <c r="E184" s="162" t="s">
        <v>1</v>
      </c>
      <c r="F184" s="157" t="s">
        <v>443</v>
      </c>
      <c r="H184" s="158">
        <v>38</v>
      </c>
      <c r="I184" s="159"/>
      <c r="L184" s="155"/>
      <c r="M184" s="160"/>
      <c r="T184" s="161"/>
      <c r="AT184" s="162" t="s">
        <v>170</v>
      </c>
      <c r="AU184" s="162" t="s">
        <v>93</v>
      </c>
      <c r="AV184" s="12" t="s">
        <v>93</v>
      </c>
      <c r="AW184" s="12" t="s">
        <v>38</v>
      </c>
      <c r="AX184" s="12" t="s">
        <v>91</v>
      </c>
      <c r="AY184" s="162" t="s">
        <v>136</v>
      </c>
    </row>
    <row r="185" spans="2:65" s="1" customFormat="1" ht="24.2" customHeight="1">
      <c r="B185" s="32"/>
      <c r="C185" s="132" t="s">
        <v>444</v>
      </c>
      <c r="D185" s="132" t="s">
        <v>139</v>
      </c>
      <c r="E185" s="133" t="s">
        <v>445</v>
      </c>
      <c r="F185" s="134" t="s">
        <v>446</v>
      </c>
      <c r="G185" s="135" t="s">
        <v>142</v>
      </c>
      <c r="H185" s="136">
        <v>38</v>
      </c>
      <c r="I185" s="137"/>
      <c r="J185" s="138">
        <f>ROUND(I185*H185,2)</f>
        <v>0</v>
      </c>
      <c r="K185" s="134" t="s">
        <v>143</v>
      </c>
      <c r="L185" s="32"/>
      <c r="M185" s="139" t="s">
        <v>1</v>
      </c>
      <c r="N185" s="140" t="s">
        <v>48</v>
      </c>
      <c r="P185" s="141">
        <f>O185*H185</f>
        <v>0</v>
      </c>
      <c r="Q185" s="141">
        <v>1.5900000000000001E-3</v>
      </c>
      <c r="R185" s="141">
        <f>Q185*H185</f>
        <v>6.0420000000000001E-2</v>
      </c>
      <c r="S185" s="141">
        <v>0</v>
      </c>
      <c r="T185" s="142">
        <f>S185*H185</f>
        <v>0</v>
      </c>
      <c r="AR185" s="143" t="s">
        <v>187</v>
      </c>
      <c r="AT185" s="143" t="s">
        <v>139</v>
      </c>
      <c r="AU185" s="143" t="s">
        <v>93</v>
      </c>
      <c r="AY185" s="16" t="s">
        <v>136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6" t="s">
        <v>91</v>
      </c>
      <c r="BK185" s="144">
        <f>ROUND(I185*H185,2)</f>
        <v>0</v>
      </c>
      <c r="BL185" s="16" t="s">
        <v>187</v>
      </c>
      <c r="BM185" s="143" t="s">
        <v>447</v>
      </c>
    </row>
    <row r="186" spans="2:65" s="1" customFormat="1" ht="24.2" customHeight="1">
      <c r="B186" s="32"/>
      <c r="C186" s="132" t="s">
        <v>448</v>
      </c>
      <c r="D186" s="132" t="s">
        <v>139</v>
      </c>
      <c r="E186" s="133" t="s">
        <v>449</v>
      </c>
      <c r="F186" s="134" t="s">
        <v>450</v>
      </c>
      <c r="G186" s="135" t="s">
        <v>142</v>
      </c>
      <c r="H186" s="136">
        <v>8</v>
      </c>
      <c r="I186" s="137"/>
      <c r="J186" s="138">
        <f>ROUND(I186*H186,2)</f>
        <v>0</v>
      </c>
      <c r="K186" s="134" t="s">
        <v>143</v>
      </c>
      <c r="L186" s="32"/>
      <c r="M186" s="139" t="s">
        <v>1</v>
      </c>
      <c r="N186" s="140" t="s">
        <v>48</v>
      </c>
      <c r="P186" s="141">
        <f>O186*H186</f>
        <v>0</v>
      </c>
      <c r="Q186" s="141">
        <v>2E-3</v>
      </c>
      <c r="R186" s="141">
        <f>Q186*H186</f>
        <v>1.6E-2</v>
      </c>
      <c r="S186" s="141">
        <v>0</v>
      </c>
      <c r="T186" s="142">
        <f>S186*H186</f>
        <v>0</v>
      </c>
      <c r="AR186" s="143" t="s">
        <v>187</v>
      </c>
      <c r="AT186" s="143" t="s">
        <v>139</v>
      </c>
      <c r="AU186" s="143" t="s">
        <v>93</v>
      </c>
      <c r="AY186" s="16" t="s">
        <v>136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6" t="s">
        <v>91</v>
      </c>
      <c r="BK186" s="144">
        <f>ROUND(I186*H186,2)</f>
        <v>0</v>
      </c>
      <c r="BL186" s="16" t="s">
        <v>187</v>
      </c>
      <c r="BM186" s="143" t="s">
        <v>451</v>
      </c>
    </row>
    <row r="187" spans="2:65" s="1" customFormat="1" ht="24.2" customHeight="1">
      <c r="B187" s="32"/>
      <c r="C187" s="132" t="s">
        <v>452</v>
      </c>
      <c r="D187" s="132" t="s">
        <v>139</v>
      </c>
      <c r="E187" s="133" t="s">
        <v>453</v>
      </c>
      <c r="F187" s="134" t="s">
        <v>454</v>
      </c>
      <c r="G187" s="135" t="s">
        <v>142</v>
      </c>
      <c r="H187" s="136">
        <v>10</v>
      </c>
      <c r="I187" s="137"/>
      <c r="J187" s="138">
        <f>ROUND(I187*H187,2)</f>
        <v>0</v>
      </c>
      <c r="K187" s="134" t="s">
        <v>143</v>
      </c>
      <c r="L187" s="32"/>
      <c r="M187" s="139" t="s">
        <v>1</v>
      </c>
      <c r="N187" s="140" t="s">
        <v>48</v>
      </c>
      <c r="P187" s="141">
        <f>O187*H187</f>
        <v>0</v>
      </c>
      <c r="Q187" s="141">
        <v>1.97E-3</v>
      </c>
      <c r="R187" s="141">
        <f>Q187*H187</f>
        <v>1.9699999999999999E-2</v>
      </c>
      <c r="S187" s="141">
        <v>0</v>
      </c>
      <c r="T187" s="142">
        <f>S187*H187</f>
        <v>0</v>
      </c>
      <c r="AR187" s="143" t="s">
        <v>187</v>
      </c>
      <c r="AT187" s="143" t="s">
        <v>139</v>
      </c>
      <c r="AU187" s="143" t="s">
        <v>93</v>
      </c>
      <c r="AY187" s="16" t="s">
        <v>136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6" t="s">
        <v>91</v>
      </c>
      <c r="BK187" s="144">
        <f>ROUND(I187*H187,2)</f>
        <v>0</v>
      </c>
      <c r="BL187" s="16" t="s">
        <v>187</v>
      </c>
      <c r="BM187" s="143" t="s">
        <v>455</v>
      </c>
    </row>
    <row r="188" spans="2:65" s="12" customFormat="1" ht="11.25">
      <c r="B188" s="155"/>
      <c r="D188" s="156" t="s">
        <v>170</v>
      </c>
      <c r="E188" s="162" t="s">
        <v>1</v>
      </c>
      <c r="F188" s="157" t="s">
        <v>456</v>
      </c>
      <c r="H188" s="158">
        <v>10</v>
      </c>
      <c r="I188" s="159"/>
      <c r="L188" s="155"/>
      <c r="M188" s="160"/>
      <c r="T188" s="161"/>
      <c r="AT188" s="162" t="s">
        <v>170</v>
      </c>
      <c r="AU188" s="162" t="s">
        <v>93</v>
      </c>
      <c r="AV188" s="12" t="s">
        <v>93</v>
      </c>
      <c r="AW188" s="12" t="s">
        <v>38</v>
      </c>
      <c r="AX188" s="12" t="s">
        <v>91</v>
      </c>
      <c r="AY188" s="162" t="s">
        <v>136</v>
      </c>
    </row>
    <row r="189" spans="2:65" s="1" customFormat="1" ht="21.75" customHeight="1">
      <c r="B189" s="32"/>
      <c r="C189" s="132" t="s">
        <v>457</v>
      </c>
      <c r="D189" s="132" t="s">
        <v>139</v>
      </c>
      <c r="E189" s="133" t="s">
        <v>458</v>
      </c>
      <c r="F189" s="134" t="s">
        <v>459</v>
      </c>
      <c r="G189" s="135" t="s">
        <v>154</v>
      </c>
      <c r="H189" s="136">
        <v>1</v>
      </c>
      <c r="I189" s="137"/>
      <c r="J189" s="138">
        <f t="shared" ref="J189:J196" si="10">ROUND(I189*H189,2)</f>
        <v>0</v>
      </c>
      <c r="K189" s="134" t="s">
        <v>149</v>
      </c>
      <c r="L189" s="32"/>
      <c r="M189" s="139" t="s">
        <v>1</v>
      </c>
      <c r="N189" s="140" t="s">
        <v>48</v>
      </c>
      <c r="P189" s="141">
        <f t="shared" ref="P189:P196" si="11">O189*H189</f>
        <v>0</v>
      </c>
      <c r="Q189" s="141">
        <v>0</v>
      </c>
      <c r="R189" s="141">
        <f t="shared" ref="R189:R196" si="12">Q189*H189</f>
        <v>0</v>
      </c>
      <c r="S189" s="141">
        <v>0</v>
      </c>
      <c r="T189" s="142">
        <f t="shared" ref="T189:T196" si="13">S189*H189</f>
        <v>0</v>
      </c>
      <c r="AR189" s="143" t="s">
        <v>187</v>
      </c>
      <c r="AT189" s="143" t="s">
        <v>139</v>
      </c>
      <c r="AU189" s="143" t="s">
        <v>93</v>
      </c>
      <c r="AY189" s="16" t="s">
        <v>136</v>
      </c>
      <c r="BE189" s="144">
        <f t="shared" ref="BE189:BE196" si="14">IF(N189="základní",J189,0)</f>
        <v>0</v>
      </c>
      <c r="BF189" s="144">
        <f t="shared" ref="BF189:BF196" si="15">IF(N189="snížená",J189,0)</f>
        <v>0</v>
      </c>
      <c r="BG189" s="144">
        <f t="shared" ref="BG189:BG196" si="16">IF(N189="zákl. přenesená",J189,0)</f>
        <v>0</v>
      </c>
      <c r="BH189" s="144">
        <f t="shared" ref="BH189:BH196" si="17">IF(N189="sníž. přenesená",J189,0)</f>
        <v>0</v>
      </c>
      <c r="BI189" s="144">
        <f t="shared" ref="BI189:BI196" si="18">IF(N189="nulová",J189,0)</f>
        <v>0</v>
      </c>
      <c r="BJ189" s="16" t="s">
        <v>91</v>
      </c>
      <c r="BK189" s="144">
        <f t="shared" ref="BK189:BK196" si="19">ROUND(I189*H189,2)</f>
        <v>0</v>
      </c>
      <c r="BL189" s="16" t="s">
        <v>187</v>
      </c>
      <c r="BM189" s="143" t="s">
        <v>460</v>
      </c>
    </row>
    <row r="190" spans="2:65" s="1" customFormat="1" ht="24.2" customHeight="1">
      <c r="B190" s="32"/>
      <c r="C190" s="132" t="s">
        <v>461</v>
      </c>
      <c r="D190" s="132" t="s">
        <v>139</v>
      </c>
      <c r="E190" s="133" t="s">
        <v>462</v>
      </c>
      <c r="F190" s="134" t="s">
        <v>463</v>
      </c>
      <c r="G190" s="135" t="s">
        <v>142</v>
      </c>
      <c r="H190" s="136">
        <v>4</v>
      </c>
      <c r="I190" s="137"/>
      <c r="J190" s="138">
        <f t="shared" si="10"/>
        <v>0</v>
      </c>
      <c r="K190" s="134" t="s">
        <v>143</v>
      </c>
      <c r="L190" s="32"/>
      <c r="M190" s="139" t="s">
        <v>1</v>
      </c>
      <c r="N190" s="140" t="s">
        <v>48</v>
      </c>
      <c r="P190" s="141">
        <f t="shared" si="11"/>
        <v>0</v>
      </c>
      <c r="Q190" s="141">
        <v>4.0000000000000003E-5</v>
      </c>
      <c r="R190" s="141">
        <f t="shared" si="12"/>
        <v>1.6000000000000001E-4</v>
      </c>
      <c r="S190" s="141">
        <v>2.9299999999999999E-3</v>
      </c>
      <c r="T190" s="142">
        <f t="shared" si="13"/>
        <v>1.172E-2</v>
      </c>
      <c r="AR190" s="143" t="s">
        <v>187</v>
      </c>
      <c r="AT190" s="143" t="s">
        <v>139</v>
      </c>
      <c r="AU190" s="143" t="s">
        <v>93</v>
      </c>
      <c r="AY190" s="16" t="s">
        <v>136</v>
      </c>
      <c r="BE190" s="144">
        <f t="shared" si="14"/>
        <v>0</v>
      </c>
      <c r="BF190" s="144">
        <f t="shared" si="15"/>
        <v>0</v>
      </c>
      <c r="BG190" s="144">
        <f t="shared" si="16"/>
        <v>0</v>
      </c>
      <c r="BH190" s="144">
        <f t="shared" si="17"/>
        <v>0</v>
      </c>
      <c r="BI190" s="144">
        <f t="shared" si="18"/>
        <v>0</v>
      </c>
      <c r="BJ190" s="16" t="s">
        <v>91</v>
      </c>
      <c r="BK190" s="144">
        <f t="shared" si="19"/>
        <v>0</v>
      </c>
      <c r="BL190" s="16" t="s">
        <v>187</v>
      </c>
      <c r="BM190" s="143" t="s">
        <v>464</v>
      </c>
    </row>
    <row r="191" spans="2:65" s="1" customFormat="1" ht="37.9" customHeight="1">
      <c r="B191" s="32"/>
      <c r="C191" s="132" t="s">
        <v>465</v>
      </c>
      <c r="D191" s="132" t="s">
        <v>139</v>
      </c>
      <c r="E191" s="133" t="s">
        <v>466</v>
      </c>
      <c r="F191" s="134" t="s">
        <v>467</v>
      </c>
      <c r="G191" s="135" t="s">
        <v>154</v>
      </c>
      <c r="H191" s="136">
        <v>4</v>
      </c>
      <c r="I191" s="137"/>
      <c r="J191" s="138">
        <f t="shared" si="10"/>
        <v>0</v>
      </c>
      <c r="K191" s="134" t="s">
        <v>149</v>
      </c>
      <c r="L191" s="32"/>
      <c r="M191" s="139" t="s">
        <v>1</v>
      </c>
      <c r="N191" s="140" t="s">
        <v>48</v>
      </c>
      <c r="P191" s="141">
        <f t="shared" si="11"/>
        <v>0</v>
      </c>
      <c r="Q191" s="141">
        <v>1E-4</v>
      </c>
      <c r="R191" s="141">
        <f t="shared" si="12"/>
        <v>4.0000000000000002E-4</v>
      </c>
      <c r="S191" s="141">
        <v>0</v>
      </c>
      <c r="T191" s="142">
        <f t="shared" si="13"/>
        <v>0</v>
      </c>
      <c r="AR191" s="143" t="s">
        <v>187</v>
      </c>
      <c r="AT191" s="143" t="s">
        <v>139</v>
      </c>
      <c r="AU191" s="143" t="s">
        <v>93</v>
      </c>
      <c r="AY191" s="16" t="s">
        <v>136</v>
      </c>
      <c r="BE191" s="144">
        <f t="shared" si="14"/>
        <v>0</v>
      </c>
      <c r="BF191" s="144">
        <f t="shared" si="15"/>
        <v>0</v>
      </c>
      <c r="BG191" s="144">
        <f t="shared" si="16"/>
        <v>0</v>
      </c>
      <c r="BH191" s="144">
        <f t="shared" si="17"/>
        <v>0</v>
      </c>
      <c r="BI191" s="144">
        <f t="shared" si="18"/>
        <v>0</v>
      </c>
      <c r="BJ191" s="16" t="s">
        <v>91</v>
      </c>
      <c r="BK191" s="144">
        <f t="shared" si="19"/>
        <v>0</v>
      </c>
      <c r="BL191" s="16" t="s">
        <v>187</v>
      </c>
      <c r="BM191" s="143" t="s">
        <v>468</v>
      </c>
    </row>
    <row r="192" spans="2:65" s="1" customFormat="1" ht="16.5" customHeight="1">
      <c r="B192" s="32"/>
      <c r="C192" s="132" t="s">
        <v>469</v>
      </c>
      <c r="D192" s="132" t="s">
        <v>139</v>
      </c>
      <c r="E192" s="133" t="s">
        <v>470</v>
      </c>
      <c r="F192" s="134" t="s">
        <v>471</v>
      </c>
      <c r="G192" s="135" t="s">
        <v>154</v>
      </c>
      <c r="H192" s="136">
        <v>1</v>
      </c>
      <c r="I192" s="137"/>
      <c r="J192" s="138">
        <f t="shared" si="10"/>
        <v>0</v>
      </c>
      <c r="K192" s="134" t="s">
        <v>149</v>
      </c>
      <c r="L192" s="32"/>
      <c r="M192" s="139" t="s">
        <v>1</v>
      </c>
      <c r="N192" s="140" t="s">
        <v>48</v>
      </c>
      <c r="P192" s="141">
        <f t="shared" si="11"/>
        <v>0</v>
      </c>
      <c r="Q192" s="141">
        <v>0</v>
      </c>
      <c r="R192" s="141">
        <f t="shared" si="12"/>
        <v>0</v>
      </c>
      <c r="S192" s="141">
        <v>0</v>
      </c>
      <c r="T192" s="142">
        <f t="shared" si="13"/>
        <v>0</v>
      </c>
      <c r="AR192" s="143" t="s">
        <v>187</v>
      </c>
      <c r="AT192" s="143" t="s">
        <v>139</v>
      </c>
      <c r="AU192" s="143" t="s">
        <v>93</v>
      </c>
      <c r="AY192" s="16" t="s">
        <v>136</v>
      </c>
      <c r="BE192" s="144">
        <f t="shared" si="14"/>
        <v>0</v>
      </c>
      <c r="BF192" s="144">
        <f t="shared" si="15"/>
        <v>0</v>
      </c>
      <c r="BG192" s="144">
        <f t="shared" si="16"/>
        <v>0</v>
      </c>
      <c r="BH192" s="144">
        <f t="shared" si="17"/>
        <v>0</v>
      </c>
      <c r="BI192" s="144">
        <f t="shared" si="18"/>
        <v>0</v>
      </c>
      <c r="BJ192" s="16" t="s">
        <v>91</v>
      </c>
      <c r="BK192" s="144">
        <f t="shared" si="19"/>
        <v>0</v>
      </c>
      <c r="BL192" s="16" t="s">
        <v>187</v>
      </c>
      <c r="BM192" s="143" t="s">
        <v>472</v>
      </c>
    </row>
    <row r="193" spans="2:65" s="1" customFormat="1" ht="16.5" customHeight="1">
      <c r="B193" s="32"/>
      <c r="C193" s="132" t="s">
        <v>473</v>
      </c>
      <c r="D193" s="132" t="s">
        <v>139</v>
      </c>
      <c r="E193" s="133" t="s">
        <v>474</v>
      </c>
      <c r="F193" s="134" t="s">
        <v>475</v>
      </c>
      <c r="G193" s="135" t="s">
        <v>154</v>
      </c>
      <c r="H193" s="136">
        <v>1</v>
      </c>
      <c r="I193" s="137"/>
      <c r="J193" s="138">
        <f t="shared" si="10"/>
        <v>0</v>
      </c>
      <c r="K193" s="134" t="s">
        <v>149</v>
      </c>
      <c r="L193" s="32"/>
      <c r="M193" s="139" t="s">
        <v>1</v>
      </c>
      <c r="N193" s="140" t="s">
        <v>48</v>
      </c>
      <c r="P193" s="141">
        <f t="shared" si="11"/>
        <v>0</v>
      </c>
      <c r="Q193" s="141">
        <v>0</v>
      </c>
      <c r="R193" s="141">
        <f t="shared" si="12"/>
        <v>0</v>
      </c>
      <c r="S193" s="141">
        <v>0</v>
      </c>
      <c r="T193" s="142">
        <f t="shared" si="13"/>
        <v>0</v>
      </c>
      <c r="AR193" s="143" t="s">
        <v>187</v>
      </c>
      <c r="AT193" s="143" t="s">
        <v>139</v>
      </c>
      <c r="AU193" s="143" t="s">
        <v>93</v>
      </c>
      <c r="AY193" s="16" t="s">
        <v>136</v>
      </c>
      <c r="BE193" s="144">
        <f t="shared" si="14"/>
        <v>0</v>
      </c>
      <c r="BF193" s="144">
        <f t="shared" si="15"/>
        <v>0</v>
      </c>
      <c r="BG193" s="144">
        <f t="shared" si="16"/>
        <v>0</v>
      </c>
      <c r="BH193" s="144">
        <f t="shared" si="17"/>
        <v>0</v>
      </c>
      <c r="BI193" s="144">
        <f t="shared" si="18"/>
        <v>0</v>
      </c>
      <c r="BJ193" s="16" t="s">
        <v>91</v>
      </c>
      <c r="BK193" s="144">
        <f t="shared" si="19"/>
        <v>0</v>
      </c>
      <c r="BL193" s="16" t="s">
        <v>187</v>
      </c>
      <c r="BM193" s="143" t="s">
        <v>476</v>
      </c>
    </row>
    <row r="194" spans="2:65" s="1" customFormat="1" ht="16.5" customHeight="1">
      <c r="B194" s="32"/>
      <c r="C194" s="132" t="s">
        <v>477</v>
      </c>
      <c r="D194" s="132" t="s">
        <v>139</v>
      </c>
      <c r="E194" s="133" t="s">
        <v>478</v>
      </c>
      <c r="F194" s="134" t="s">
        <v>479</v>
      </c>
      <c r="G194" s="135" t="s">
        <v>235</v>
      </c>
      <c r="H194" s="136">
        <v>2</v>
      </c>
      <c r="I194" s="137"/>
      <c r="J194" s="138">
        <f t="shared" si="10"/>
        <v>0</v>
      </c>
      <c r="K194" s="134" t="s">
        <v>149</v>
      </c>
      <c r="L194" s="32"/>
      <c r="M194" s="139" t="s">
        <v>1</v>
      </c>
      <c r="N194" s="140" t="s">
        <v>48</v>
      </c>
      <c r="P194" s="141">
        <f t="shared" si="11"/>
        <v>0</v>
      </c>
      <c r="Q194" s="141">
        <v>0</v>
      </c>
      <c r="R194" s="141">
        <f t="shared" si="12"/>
        <v>0</v>
      </c>
      <c r="S194" s="141">
        <v>0</v>
      </c>
      <c r="T194" s="142">
        <f t="shared" si="13"/>
        <v>0</v>
      </c>
      <c r="AR194" s="143" t="s">
        <v>187</v>
      </c>
      <c r="AT194" s="143" t="s">
        <v>139</v>
      </c>
      <c r="AU194" s="143" t="s">
        <v>93</v>
      </c>
      <c r="AY194" s="16" t="s">
        <v>136</v>
      </c>
      <c r="BE194" s="144">
        <f t="shared" si="14"/>
        <v>0</v>
      </c>
      <c r="BF194" s="144">
        <f t="shared" si="15"/>
        <v>0</v>
      </c>
      <c r="BG194" s="144">
        <f t="shared" si="16"/>
        <v>0</v>
      </c>
      <c r="BH194" s="144">
        <f t="shared" si="17"/>
        <v>0</v>
      </c>
      <c r="BI194" s="144">
        <f t="shared" si="18"/>
        <v>0</v>
      </c>
      <c r="BJ194" s="16" t="s">
        <v>91</v>
      </c>
      <c r="BK194" s="144">
        <f t="shared" si="19"/>
        <v>0</v>
      </c>
      <c r="BL194" s="16" t="s">
        <v>187</v>
      </c>
      <c r="BM194" s="143" t="s">
        <v>480</v>
      </c>
    </row>
    <row r="195" spans="2:65" s="1" customFormat="1" ht="49.15" customHeight="1">
      <c r="B195" s="32"/>
      <c r="C195" s="132" t="s">
        <v>481</v>
      </c>
      <c r="D195" s="132" t="s">
        <v>139</v>
      </c>
      <c r="E195" s="133" t="s">
        <v>482</v>
      </c>
      <c r="F195" s="134" t="s">
        <v>483</v>
      </c>
      <c r="G195" s="135" t="s">
        <v>160</v>
      </c>
      <c r="H195" s="136">
        <v>0.16200000000000001</v>
      </c>
      <c r="I195" s="137"/>
      <c r="J195" s="138">
        <f t="shared" si="10"/>
        <v>0</v>
      </c>
      <c r="K195" s="134" t="s">
        <v>143</v>
      </c>
      <c r="L195" s="32"/>
      <c r="M195" s="139" t="s">
        <v>1</v>
      </c>
      <c r="N195" s="140" t="s">
        <v>48</v>
      </c>
      <c r="P195" s="141">
        <f t="shared" si="11"/>
        <v>0</v>
      </c>
      <c r="Q195" s="141">
        <v>0</v>
      </c>
      <c r="R195" s="141">
        <f t="shared" si="12"/>
        <v>0</v>
      </c>
      <c r="S195" s="141">
        <v>0</v>
      </c>
      <c r="T195" s="142">
        <f t="shared" si="13"/>
        <v>0</v>
      </c>
      <c r="AR195" s="143" t="s">
        <v>187</v>
      </c>
      <c r="AT195" s="143" t="s">
        <v>139</v>
      </c>
      <c r="AU195" s="143" t="s">
        <v>93</v>
      </c>
      <c r="AY195" s="16" t="s">
        <v>136</v>
      </c>
      <c r="BE195" s="144">
        <f t="shared" si="14"/>
        <v>0</v>
      </c>
      <c r="BF195" s="144">
        <f t="shared" si="15"/>
        <v>0</v>
      </c>
      <c r="BG195" s="144">
        <f t="shared" si="16"/>
        <v>0</v>
      </c>
      <c r="BH195" s="144">
        <f t="shared" si="17"/>
        <v>0</v>
      </c>
      <c r="BI195" s="144">
        <f t="shared" si="18"/>
        <v>0</v>
      </c>
      <c r="BJ195" s="16" t="s">
        <v>91</v>
      </c>
      <c r="BK195" s="144">
        <f t="shared" si="19"/>
        <v>0</v>
      </c>
      <c r="BL195" s="16" t="s">
        <v>187</v>
      </c>
      <c r="BM195" s="143" t="s">
        <v>484</v>
      </c>
    </row>
    <row r="196" spans="2:65" s="1" customFormat="1" ht="49.15" customHeight="1">
      <c r="B196" s="32"/>
      <c r="C196" s="132" t="s">
        <v>485</v>
      </c>
      <c r="D196" s="132" t="s">
        <v>139</v>
      </c>
      <c r="E196" s="133" t="s">
        <v>486</v>
      </c>
      <c r="F196" s="134" t="s">
        <v>487</v>
      </c>
      <c r="G196" s="135" t="s">
        <v>160</v>
      </c>
      <c r="H196" s="136">
        <v>0.16200000000000001</v>
      </c>
      <c r="I196" s="137"/>
      <c r="J196" s="138">
        <f t="shared" si="10"/>
        <v>0</v>
      </c>
      <c r="K196" s="134" t="s">
        <v>143</v>
      </c>
      <c r="L196" s="32"/>
      <c r="M196" s="139" t="s">
        <v>1</v>
      </c>
      <c r="N196" s="140" t="s">
        <v>48</v>
      </c>
      <c r="P196" s="141">
        <f t="shared" si="11"/>
        <v>0</v>
      </c>
      <c r="Q196" s="141">
        <v>0</v>
      </c>
      <c r="R196" s="141">
        <f t="shared" si="12"/>
        <v>0</v>
      </c>
      <c r="S196" s="141">
        <v>0</v>
      </c>
      <c r="T196" s="142">
        <f t="shared" si="13"/>
        <v>0</v>
      </c>
      <c r="AR196" s="143" t="s">
        <v>187</v>
      </c>
      <c r="AT196" s="143" t="s">
        <v>139</v>
      </c>
      <c r="AU196" s="143" t="s">
        <v>93</v>
      </c>
      <c r="AY196" s="16" t="s">
        <v>136</v>
      </c>
      <c r="BE196" s="144">
        <f t="shared" si="14"/>
        <v>0</v>
      </c>
      <c r="BF196" s="144">
        <f t="shared" si="15"/>
        <v>0</v>
      </c>
      <c r="BG196" s="144">
        <f t="shared" si="16"/>
        <v>0</v>
      </c>
      <c r="BH196" s="144">
        <f t="shared" si="17"/>
        <v>0</v>
      </c>
      <c r="BI196" s="144">
        <f t="shared" si="18"/>
        <v>0</v>
      </c>
      <c r="BJ196" s="16" t="s">
        <v>91</v>
      </c>
      <c r="BK196" s="144">
        <f t="shared" si="19"/>
        <v>0</v>
      </c>
      <c r="BL196" s="16" t="s">
        <v>187</v>
      </c>
      <c r="BM196" s="143" t="s">
        <v>488</v>
      </c>
    </row>
    <row r="197" spans="2:65" s="11" customFormat="1" ht="22.9" customHeight="1">
      <c r="B197" s="120"/>
      <c r="D197" s="121" t="s">
        <v>82</v>
      </c>
      <c r="E197" s="130" t="s">
        <v>291</v>
      </c>
      <c r="F197" s="130" t="s">
        <v>292</v>
      </c>
      <c r="I197" s="123"/>
      <c r="J197" s="131">
        <f>BK197</f>
        <v>0</v>
      </c>
      <c r="L197" s="120"/>
      <c r="M197" s="125"/>
      <c r="P197" s="126">
        <f>SUM(P198:P211)</f>
        <v>0</v>
      </c>
      <c r="R197" s="126">
        <f>SUM(R198:R211)</f>
        <v>1.5439999999999999E-2</v>
      </c>
      <c r="T197" s="127">
        <f>SUM(T198:T211)</f>
        <v>0</v>
      </c>
      <c r="AR197" s="121" t="s">
        <v>93</v>
      </c>
      <c r="AT197" s="128" t="s">
        <v>82</v>
      </c>
      <c r="AU197" s="128" t="s">
        <v>91</v>
      </c>
      <c r="AY197" s="121" t="s">
        <v>136</v>
      </c>
      <c r="BK197" s="129">
        <f>SUM(BK198:BK211)</f>
        <v>0</v>
      </c>
    </row>
    <row r="198" spans="2:65" s="1" customFormat="1" ht="24.2" customHeight="1">
      <c r="B198" s="32"/>
      <c r="C198" s="132" t="s">
        <v>489</v>
      </c>
      <c r="D198" s="132" t="s">
        <v>139</v>
      </c>
      <c r="E198" s="133" t="s">
        <v>294</v>
      </c>
      <c r="F198" s="134" t="s">
        <v>295</v>
      </c>
      <c r="G198" s="135" t="s">
        <v>235</v>
      </c>
      <c r="H198" s="136">
        <v>3</v>
      </c>
      <c r="I198" s="137"/>
      <c r="J198" s="138">
        <f>ROUND(I198*H198,2)</f>
        <v>0</v>
      </c>
      <c r="K198" s="134" t="s">
        <v>143</v>
      </c>
      <c r="L198" s="32"/>
      <c r="M198" s="139" t="s">
        <v>1</v>
      </c>
      <c r="N198" s="140" t="s">
        <v>48</v>
      </c>
      <c r="P198" s="141">
        <f>O198*H198</f>
        <v>0</v>
      </c>
      <c r="Q198" s="141">
        <v>2.3000000000000001E-4</v>
      </c>
      <c r="R198" s="141">
        <f>Q198*H198</f>
        <v>6.9000000000000008E-4</v>
      </c>
      <c r="S198" s="141">
        <v>0</v>
      </c>
      <c r="T198" s="142">
        <f>S198*H198</f>
        <v>0</v>
      </c>
      <c r="AR198" s="143" t="s">
        <v>187</v>
      </c>
      <c r="AT198" s="143" t="s">
        <v>139</v>
      </c>
      <c r="AU198" s="143" t="s">
        <v>93</v>
      </c>
      <c r="AY198" s="16" t="s">
        <v>136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6" t="s">
        <v>91</v>
      </c>
      <c r="BK198" s="144">
        <f>ROUND(I198*H198,2)</f>
        <v>0</v>
      </c>
      <c r="BL198" s="16" t="s">
        <v>187</v>
      </c>
      <c r="BM198" s="143" t="s">
        <v>490</v>
      </c>
    </row>
    <row r="199" spans="2:65" s="12" customFormat="1" ht="11.25">
      <c r="B199" s="155"/>
      <c r="D199" s="156" t="s">
        <v>170</v>
      </c>
      <c r="E199" s="162" t="s">
        <v>1</v>
      </c>
      <c r="F199" s="157" t="s">
        <v>491</v>
      </c>
      <c r="H199" s="158">
        <v>3</v>
      </c>
      <c r="I199" s="159"/>
      <c r="L199" s="155"/>
      <c r="M199" s="160"/>
      <c r="T199" s="161"/>
      <c r="AT199" s="162" t="s">
        <v>170</v>
      </c>
      <c r="AU199" s="162" t="s">
        <v>93</v>
      </c>
      <c r="AV199" s="12" t="s">
        <v>93</v>
      </c>
      <c r="AW199" s="12" t="s">
        <v>38</v>
      </c>
      <c r="AX199" s="12" t="s">
        <v>91</v>
      </c>
      <c r="AY199" s="162" t="s">
        <v>136</v>
      </c>
    </row>
    <row r="200" spans="2:65" s="1" customFormat="1" ht="24.2" customHeight="1">
      <c r="B200" s="32"/>
      <c r="C200" s="132" t="s">
        <v>492</v>
      </c>
      <c r="D200" s="132" t="s">
        <v>139</v>
      </c>
      <c r="E200" s="133" t="s">
        <v>493</v>
      </c>
      <c r="F200" s="134" t="s">
        <v>494</v>
      </c>
      <c r="G200" s="135" t="s">
        <v>235</v>
      </c>
      <c r="H200" s="136">
        <v>6</v>
      </c>
      <c r="I200" s="137"/>
      <c r="J200" s="138">
        <f>ROUND(I200*H200,2)</f>
        <v>0</v>
      </c>
      <c r="K200" s="134" t="s">
        <v>143</v>
      </c>
      <c r="L200" s="32"/>
      <c r="M200" s="139" t="s">
        <v>1</v>
      </c>
      <c r="N200" s="140" t="s">
        <v>48</v>
      </c>
      <c r="P200" s="141">
        <f>O200*H200</f>
        <v>0</v>
      </c>
      <c r="Q200" s="141">
        <v>2.2000000000000001E-4</v>
      </c>
      <c r="R200" s="141">
        <f>Q200*H200</f>
        <v>1.32E-3</v>
      </c>
      <c r="S200" s="141">
        <v>0</v>
      </c>
      <c r="T200" s="142">
        <f>S200*H200</f>
        <v>0</v>
      </c>
      <c r="AR200" s="143" t="s">
        <v>187</v>
      </c>
      <c r="AT200" s="143" t="s">
        <v>139</v>
      </c>
      <c r="AU200" s="143" t="s">
        <v>93</v>
      </c>
      <c r="AY200" s="16" t="s">
        <v>136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6" t="s">
        <v>91</v>
      </c>
      <c r="BK200" s="144">
        <f>ROUND(I200*H200,2)</f>
        <v>0</v>
      </c>
      <c r="BL200" s="16" t="s">
        <v>187</v>
      </c>
      <c r="BM200" s="143" t="s">
        <v>495</v>
      </c>
    </row>
    <row r="201" spans="2:65" s="12" customFormat="1" ht="11.25">
      <c r="B201" s="155"/>
      <c r="D201" s="156" t="s">
        <v>170</v>
      </c>
      <c r="E201" s="162" t="s">
        <v>1</v>
      </c>
      <c r="F201" s="157" t="s">
        <v>496</v>
      </c>
      <c r="H201" s="158">
        <v>6</v>
      </c>
      <c r="I201" s="159"/>
      <c r="L201" s="155"/>
      <c r="M201" s="160"/>
      <c r="T201" s="161"/>
      <c r="AT201" s="162" t="s">
        <v>170</v>
      </c>
      <c r="AU201" s="162" t="s">
        <v>93</v>
      </c>
      <c r="AV201" s="12" t="s">
        <v>93</v>
      </c>
      <c r="AW201" s="12" t="s">
        <v>38</v>
      </c>
      <c r="AX201" s="12" t="s">
        <v>91</v>
      </c>
      <c r="AY201" s="162" t="s">
        <v>136</v>
      </c>
    </row>
    <row r="202" spans="2:65" s="1" customFormat="1" ht="24.2" customHeight="1">
      <c r="B202" s="32"/>
      <c r="C202" s="132" t="s">
        <v>497</v>
      </c>
      <c r="D202" s="132" t="s">
        <v>139</v>
      </c>
      <c r="E202" s="133" t="s">
        <v>498</v>
      </c>
      <c r="F202" s="134" t="s">
        <v>499</v>
      </c>
      <c r="G202" s="135" t="s">
        <v>235</v>
      </c>
      <c r="H202" s="136">
        <v>2</v>
      </c>
      <c r="I202" s="137"/>
      <c r="J202" s="138">
        <f>ROUND(I202*H202,2)</f>
        <v>0</v>
      </c>
      <c r="K202" s="134" t="s">
        <v>500</v>
      </c>
      <c r="L202" s="32"/>
      <c r="M202" s="139" t="s">
        <v>1</v>
      </c>
      <c r="N202" s="140" t="s">
        <v>48</v>
      </c>
      <c r="P202" s="141">
        <f>O202*H202</f>
        <v>0</v>
      </c>
      <c r="Q202" s="141">
        <v>1.24E-3</v>
      </c>
      <c r="R202" s="141">
        <f>Q202*H202</f>
        <v>2.48E-3</v>
      </c>
      <c r="S202" s="141">
        <v>0</v>
      </c>
      <c r="T202" s="142">
        <f>S202*H202</f>
        <v>0</v>
      </c>
      <c r="AR202" s="143" t="s">
        <v>187</v>
      </c>
      <c r="AT202" s="143" t="s">
        <v>139</v>
      </c>
      <c r="AU202" s="143" t="s">
        <v>93</v>
      </c>
      <c r="AY202" s="16" t="s">
        <v>136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6" t="s">
        <v>91</v>
      </c>
      <c r="BK202" s="144">
        <f>ROUND(I202*H202,2)</f>
        <v>0</v>
      </c>
      <c r="BL202" s="16" t="s">
        <v>187</v>
      </c>
      <c r="BM202" s="143" t="s">
        <v>501</v>
      </c>
    </row>
    <row r="203" spans="2:65" s="12" customFormat="1" ht="11.25">
      <c r="B203" s="155"/>
      <c r="D203" s="156" t="s">
        <v>170</v>
      </c>
      <c r="E203" s="162" t="s">
        <v>1</v>
      </c>
      <c r="F203" s="157" t="s">
        <v>502</v>
      </c>
      <c r="H203" s="158">
        <v>2</v>
      </c>
      <c r="I203" s="159"/>
      <c r="L203" s="155"/>
      <c r="M203" s="160"/>
      <c r="T203" s="161"/>
      <c r="AT203" s="162" t="s">
        <v>170</v>
      </c>
      <c r="AU203" s="162" t="s">
        <v>93</v>
      </c>
      <c r="AV203" s="12" t="s">
        <v>93</v>
      </c>
      <c r="AW203" s="12" t="s">
        <v>38</v>
      </c>
      <c r="AX203" s="12" t="s">
        <v>91</v>
      </c>
      <c r="AY203" s="162" t="s">
        <v>136</v>
      </c>
    </row>
    <row r="204" spans="2:65" s="1" customFormat="1" ht="24.2" customHeight="1">
      <c r="B204" s="32"/>
      <c r="C204" s="132" t="s">
        <v>503</v>
      </c>
      <c r="D204" s="132" t="s">
        <v>139</v>
      </c>
      <c r="E204" s="133" t="s">
        <v>504</v>
      </c>
      <c r="F204" s="134" t="s">
        <v>505</v>
      </c>
      <c r="G204" s="135" t="s">
        <v>235</v>
      </c>
      <c r="H204" s="136">
        <v>8</v>
      </c>
      <c r="I204" s="137"/>
      <c r="J204" s="138">
        <f>ROUND(I204*H204,2)</f>
        <v>0</v>
      </c>
      <c r="K204" s="134" t="s">
        <v>143</v>
      </c>
      <c r="L204" s="32"/>
      <c r="M204" s="139" t="s">
        <v>1</v>
      </c>
      <c r="N204" s="140" t="s">
        <v>48</v>
      </c>
      <c r="P204" s="141">
        <f>O204*H204</f>
        <v>0</v>
      </c>
      <c r="Q204" s="141">
        <v>6.9999999999999999E-4</v>
      </c>
      <c r="R204" s="141">
        <f>Q204*H204</f>
        <v>5.5999999999999999E-3</v>
      </c>
      <c r="S204" s="141">
        <v>0</v>
      </c>
      <c r="T204" s="142">
        <f>S204*H204</f>
        <v>0</v>
      </c>
      <c r="AR204" s="143" t="s">
        <v>187</v>
      </c>
      <c r="AT204" s="143" t="s">
        <v>139</v>
      </c>
      <c r="AU204" s="143" t="s">
        <v>93</v>
      </c>
      <c r="AY204" s="16" t="s">
        <v>136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6" t="s">
        <v>91</v>
      </c>
      <c r="BK204" s="144">
        <f>ROUND(I204*H204,2)</f>
        <v>0</v>
      </c>
      <c r="BL204" s="16" t="s">
        <v>187</v>
      </c>
      <c r="BM204" s="143" t="s">
        <v>506</v>
      </c>
    </row>
    <row r="205" spans="2:65" s="12" customFormat="1" ht="11.25">
      <c r="B205" s="155"/>
      <c r="D205" s="156" t="s">
        <v>170</v>
      </c>
      <c r="E205" s="162" t="s">
        <v>1</v>
      </c>
      <c r="F205" s="157" t="s">
        <v>507</v>
      </c>
      <c r="H205" s="158">
        <v>8</v>
      </c>
      <c r="I205" s="159"/>
      <c r="L205" s="155"/>
      <c r="M205" s="160"/>
      <c r="T205" s="161"/>
      <c r="AT205" s="162" t="s">
        <v>170</v>
      </c>
      <c r="AU205" s="162" t="s">
        <v>93</v>
      </c>
      <c r="AV205" s="12" t="s">
        <v>93</v>
      </c>
      <c r="AW205" s="12" t="s">
        <v>38</v>
      </c>
      <c r="AX205" s="12" t="s">
        <v>91</v>
      </c>
      <c r="AY205" s="162" t="s">
        <v>136</v>
      </c>
    </row>
    <row r="206" spans="2:65" s="1" customFormat="1" ht="24.2" customHeight="1">
      <c r="B206" s="32"/>
      <c r="C206" s="132" t="s">
        <v>508</v>
      </c>
      <c r="D206" s="132" t="s">
        <v>139</v>
      </c>
      <c r="E206" s="133" t="s">
        <v>509</v>
      </c>
      <c r="F206" s="134" t="s">
        <v>510</v>
      </c>
      <c r="G206" s="135" t="s">
        <v>235</v>
      </c>
      <c r="H206" s="136">
        <v>5</v>
      </c>
      <c r="I206" s="137"/>
      <c r="J206" s="138">
        <f>ROUND(I206*H206,2)</f>
        <v>0</v>
      </c>
      <c r="K206" s="134" t="s">
        <v>143</v>
      </c>
      <c r="L206" s="32"/>
      <c r="M206" s="139" t="s">
        <v>1</v>
      </c>
      <c r="N206" s="140" t="s">
        <v>48</v>
      </c>
      <c r="P206" s="141">
        <f>O206*H206</f>
        <v>0</v>
      </c>
      <c r="Q206" s="141">
        <v>1.07E-3</v>
      </c>
      <c r="R206" s="141">
        <f>Q206*H206</f>
        <v>5.3499999999999997E-3</v>
      </c>
      <c r="S206" s="141">
        <v>0</v>
      </c>
      <c r="T206" s="142">
        <f>S206*H206</f>
        <v>0</v>
      </c>
      <c r="AR206" s="143" t="s">
        <v>187</v>
      </c>
      <c r="AT206" s="143" t="s">
        <v>139</v>
      </c>
      <c r="AU206" s="143" t="s">
        <v>93</v>
      </c>
      <c r="AY206" s="16" t="s">
        <v>136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91</v>
      </c>
      <c r="BK206" s="144">
        <f>ROUND(I206*H206,2)</f>
        <v>0</v>
      </c>
      <c r="BL206" s="16" t="s">
        <v>187</v>
      </c>
      <c r="BM206" s="143" t="s">
        <v>511</v>
      </c>
    </row>
    <row r="207" spans="2:65" s="12" customFormat="1" ht="11.25">
      <c r="B207" s="155"/>
      <c r="D207" s="156" t="s">
        <v>170</v>
      </c>
      <c r="E207" s="162" t="s">
        <v>1</v>
      </c>
      <c r="F207" s="157" t="s">
        <v>512</v>
      </c>
      <c r="H207" s="158">
        <v>5</v>
      </c>
      <c r="I207" s="159"/>
      <c r="L207" s="155"/>
      <c r="M207" s="160"/>
      <c r="T207" s="161"/>
      <c r="AT207" s="162" t="s">
        <v>170</v>
      </c>
      <c r="AU207" s="162" t="s">
        <v>93</v>
      </c>
      <c r="AV207" s="12" t="s">
        <v>93</v>
      </c>
      <c r="AW207" s="12" t="s">
        <v>38</v>
      </c>
      <c r="AX207" s="12" t="s">
        <v>91</v>
      </c>
      <c r="AY207" s="162" t="s">
        <v>136</v>
      </c>
    </row>
    <row r="208" spans="2:65" s="1" customFormat="1" ht="24.2" customHeight="1">
      <c r="B208" s="32"/>
      <c r="C208" s="132" t="s">
        <v>513</v>
      </c>
      <c r="D208" s="132" t="s">
        <v>139</v>
      </c>
      <c r="E208" s="133" t="s">
        <v>514</v>
      </c>
      <c r="F208" s="134" t="s">
        <v>515</v>
      </c>
      <c r="G208" s="135" t="s">
        <v>154</v>
      </c>
      <c r="H208" s="136">
        <v>1</v>
      </c>
      <c r="I208" s="137"/>
      <c r="J208" s="138">
        <f>ROUND(I208*H208,2)</f>
        <v>0</v>
      </c>
      <c r="K208" s="134" t="s">
        <v>149</v>
      </c>
      <c r="L208" s="32"/>
      <c r="M208" s="139" t="s">
        <v>1</v>
      </c>
      <c r="N208" s="140" t="s">
        <v>48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187</v>
      </c>
      <c r="AT208" s="143" t="s">
        <v>139</v>
      </c>
      <c r="AU208" s="143" t="s">
        <v>93</v>
      </c>
      <c r="AY208" s="16" t="s">
        <v>136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6" t="s">
        <v>91</v>
      </c>
      <c r="BK208" s="144">
        <f>ROUND(I208*H208,2)</f>
        <v>0</v>
      </c>
      <c r="BL208" s="16" t="s">
        <v>187</v>
      </c>
      <c r="BM208" s="143" t="s">
        <v>516</v>
      </c>
    </row>
    <row r="209" spans="2:65" s="1" customFormat="1" ht="16.5" customHeight="1">
      <c r="B209" s="32"/>
      <c r="C209" s="132" t="s">
        <v>517</v>
      </c>
      <c r="D209" s="132" t="s">
        <v>139</v>
      </c>
      <c r="E209" s="133" t="s">
        <v>518</v>
      </c>
      <c r="F209" s="134" t="s">
        <v>519</v>
      </c>
      <c r="G209" s="135" t="s">
        <v>154</v>
      </c>
      <c r="H209" s="136">
        <v>1</v>
      </c>
      <c r="I209" s="137"/>
      <c r="J209" s="138">
        <f>ROUND(I209*H209,2)</f>
        <v>0</v>
      </c>
      <c r="K209" s="134" t="s">
        <v>149</v>
      </c>
      <c r="L209" s="32"/>
      <c r="M209" s="139" t="s">
        <v>1</v>
      </c>
      <c r="N209" s="140" t="s">
        <v>48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187</v>
      </c>
      <c r="AT209" s="143" t="s">
        <v>139</v>
      </c>
      <c r="AU209" s="143" t="s">
        <v>93</v>
      </c>
      <c r="AY209" s="16" t="s">
        <v>136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91</v>
      </c>
      <c r="BK209" s="144">
        <f>ROUND(I209*H209,2)</f>
        <v>0</v>
      </c>
      <c r="BL209" s="16" t="s">
        <v>187</v>
      </c>
      <c r="BM209" s="143" t="s">
        <v>520</v>
      </c>
    </row>
    <row r="210" spans="2:65" s="1" customFormat="1" ht="44.25" customHeight="1">
      <c r="B210" s="32"/>
      <c r="C210" s="132" t="s">
        <v>521</v>
      </c>
      <c r="D210" s="132" t="s">
        <v>139</v>
      </c>
      <c r="E210" s="133" t="s">
        <v>522</v>
      </c>
      <c r="F210" s="134" t="s">
        <v>523</v>
      </c>
      <c r="G210" s="135" t="s">
        <v>160</v>
      </c>
      <c r="H210" s="136">
        <v>1.4999999999999999E-2</v>
      </c>
      <c r="I210" s="137"/>
      <c r="J210" s="138">
        <f>ROUND(I210*H210,2)</f>
        <v>0</v>
      </c>
      <c r="K210" s="134" t="s">
        <v>143</v>
      </c>
      <c r="L210" s="32"/>
      <c r="M210" s="139" t="s">
        <v>1</v>
      </c>
      <c r="N210" s="140" t="s">
        <v>48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187</v>
      </c>
      <c r="AT210" s="143" t="s">
        <v>139</v>
      </c>
      <c r="AU210" s="143" t="s">
        <v>93</v>
      </c>
      <c r="AY210" s="16" t="s">
        <v>136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6" t="s">
        <v>91</v>
      </c>
      <c r="BK210" s="144">
        <f>ROUND(I210*H210,2)</f>
        <v>0</v>
      </c>
      <c r="BL210" s="16" t="s">
        <v>187</v>
      </c>
      <c r="BM210" s="143" t="s">
        <v>524</v>
      </c>
    </row>
    <row r="211" spans="2:65" s="1" customFormat="1" ht="49.15" customHeight="1">
      <c r="B211" s="32"/>
      <c r="C211" s="132" t="s">
        <v>525</v>
      </c>
      <c r="D211" s="132" t="s">
        <v>139</v>
      </c>
      <c r="E211" s="133" t="s">
        <v>526</v>
      </c>
      <c r="F211" s="134" t="s">
        <v>527</v>
      </c>
      <c r="G211" s="135" t="s">
        <v>160</v>
      </c>
      <c r="H211" s="136">
        <v>1.4999999999999999E-2</v>
      </c>
      <c r="I211" s="137"/>
      <c r="J211" s="138">
        <f>ROUND(I211*H211,2)</f>
        <v>0</v>
      </c>
      <c r="K211" s="134" t="s">
        <v>143</v>
      </c>
      <c r="L211" s="32"/>
      <c r="M211" s="139" t="s">
        <v>1</v>
      </c>
      <c r="N211" s="140" t="s">
        <v>48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187</v>
      </c>
      <c r="AT211" s="143" t="s">
        <v>139</v>
      </c>
      <c r="AU211" s="143" t="s">
        <v>93</v>
      </c>
      <c r="AY211" s="16" t="s">
        <v>136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6" t="s">
        <v>91</v>
      </c>
      <c r="BK211" s="144">
        <f>ROUND(I211*H211,2)</f>
        <v>0</v>
      </c>
      <c r="BL211" s="16" t="s">
        <v>187</v>
      </c>
      <c r="BM211" s="143" t="s">
        <v>528</v>
      </c>
    </row>
    <row r="212" spans="2:65" s="11" customFormat="1" ht="22.9" customHeight="1">
      <c r="B212" s="120"/>
      <c r="D212" s="121" t="s">
        <v>82</v>
      </c>
      <c r="E212" s="130" t="s">
        <v>529</v>
      </c>
      <c r="F212" s="130" t="s">
        <v>530</v>
      </c>
      <c r="I212" s="123"/>
      <c r="J212" s="131">
        <f>BK212</f>
        <v>0</v>
      </c>
      <c r="L212" s="120"/>
      <c r="M212" s="125"/>
      <c r="P212" s="126">
        <f>SUM(P213:P218)</f>
        <v>0</v>
      </c>
      <c r="R212" s="126">
        <f>SUM(R213:R218)</f>
        <v>0.10499380000000001</v>
      </c>
      <c r="T212" s="127">
        <f>SUM(T213:T218)</f>
        <v>0</v>
      </c>
      <c r="AR212" s="121" t="s">
        <v>93</v>
      </c>
      <c r="AT212" s="128" t="s">
        <v>82</v>
      </c>
      <c r="AU212" s="128" t="s">
        <v>91</v>
      </c>
      <c r="AY212" s="121" t="s">
        <v>136</v>
      </c>
      <c r="BK212" s="129">
        <f>SUM(BK213:BK218)</f>
        <v>0</v>
      </c>
    </row>
    <row r="213" spans="2:65" s="1" customFormat="1" ht="24.2" customHeight="1">
      <c r="B213" s="32"/>
      <c r="C213" s="132" t="s">
        <v>531</v>
      </c>
      <c r="D213" s="132" t="s">
        <v>139</v>
      </c>
      <c r="E213" s="133" t="s">
        <v>532</v>
      </c>
      <c r="F213" s="134" t="s">
        <v>533</v>
      </c>
      <c r="G213" s="135" t="s">
        <v>534</v>
      </c>
      <c r="H213" s="136">
        <v>99.876000000000005</v>
      </c>
      <c r="I213" s="137"/>
      <c r="J213" s="138">
        <f>ROUND(I213*H213,2)</f>
        <v>0</v>
      </c>
      <c r="K213" s="134" t="s">
        <v>535</v>
      </c>
      <c r="L213" s="32"/>
      <c r="M213" s="139" t="s">
        <v>1</v>
      </c>
      <c r="N213" s="140" t="s">
        <v>48</v>
      </c>
      <c r="P213" s="141">
        <f>O213*H213</f>
        <v>0</v>
      </c>
      <c r="Q213" s="141">
        <v>5.0000000000000002E-5</v>
      </c>
      <c r="R213" s="141">
        <f>Q213*H213</f>
        <v>4.9938000000000005E-3</v>
      </c>
      <c r="S213" s="141">
        <v>0</v>
      </c>
      <c r="T213" s="142">
        <f>S213*H213</f>
        <v>0</v>
      </c>
      <c r="AR213" s="143" t="s">
        <v>187</v>
      </c>
      <c r="AT213" s="143" t="s">
        <v>139</v>
      </c>
      <c r="AU213" s="143" t="s">
        <v>93</v>
      </c>
      <c r="AY213" s="16" t="s">
        <v>136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6" t="s">
        <v>91</v>
      </c>
      <c r="BK213" s="144">
        <f>ROUND(I213*H213,2)</f>
        <v>0</v>
      </c>
      <c r="BL213" s="16" t="s">
        <v>187</v>
      </c>
      <c r="BM213" s="143" t="s">
        <v>536</v>
      </c>
    </row>
    <row r="214" spans="2:65" s="13" customFormat="1" ht="11.25">
      <c r="B214" s="169"/>
      <c r="D214" s="156" t="s">
        <v>170</v>
      </c>
      <c r="E214" s="170" t="s">
        <v>1</v>
      </c>
      <c r="F214" s="171" t="s">
        <v>537</v>
      </c>
      <c r="H214" s="170" t="s">
        <v>1</v>
      </c>
      <c r="I214" s="172"/>
      <c r="L214" s="169"/>
      <c r="M214" s="173"/>
      <c r="T214" s="174"/>
      <c r="AT214" s="170" t="s">
        <v>170</v>
      </c>
      <c r="AU214" s="170" t="s">
        <v>93</v>
      </c>
      <c r="AV214" s="13" t="s">
        <v>91</v>
      </c>
      <c r="AW214" s="13" t="s">
        <v>38</v>
      </c>
      <c r="AX214" s="13" t="s">
        <v>83</v>
      </c>
      <c r="AY214" s="170" t="s">
        <v>136</v>
      </c>
    </row>
    <row r="215" spans="2:65" s="12" customFormat="1" ht="11.25">
      <c r="B215" s="155"/>
      <c r="D215" s="156" t="s">
        <v>170</v>
      </c>
      <c r="E215" s="162" t="s">
        <v>1</v>
      </c>
      <c r="F215" s="157" t="s">
        <v>538</v>
      </c>
      <c r="H215" s="158">
        <v>99.876000000000005</v>
      </c>
      <c r="I215" s="159"/>
      <c r="L215" s="155"/>
      <c r="M215" s="160"/>
      <c r="T215" s="161"/>
      <c r="AT215" s="162" t="s">
        <v>170</v>
      </c>
      <c r="AU215" s="162" t="s">
        <v>93</v>
      </c>
      <c r="AV215" s="12" t="s">
        <v>93</v>
      </c>
      <c r="AW215" s="12" t="s">
        <v>38</v>
      </c>
      <c r="AX215" s="12" t="s">
        <v>91</v>
      </c>
      <c r="AY215" s="162" t="s">
        <v>136</v>
      </c>
    </row>
    <row r="216" spans="2:65" s="1" customFormat="1" ht="49.15" customHeight="1">
      <c r="B216" s="32"/>
      <c r="C216" s="145" t="s">
        <v>539</v>
      </c>
      <c r="D216" s="145" t="s">
        <v>146</v>
      </c>
      <c r="E216" s="146" t="s">
        <v>540</v>
      </c>
      <c r="F216" s="147" t="s">
        <v>541</v>
      </c>
      <c r="G216" s="148" t="s">
        <v>235</v>
      </c>
      <c r="H216" s="149">
        <v>1</v>
      </c>
      <c r="I216" s="150"/>
      <c r="J216" s="151">
        <f>ROUND(I216*H216,2)</f>
        <v>0</v>
      </c>
      <c r="K216" s="147" t="s">
        <v>149</v>
      </c>
      <c r="L216" s="152"/>
      <c r="M216" s="153" t="s">
        <v>1</v>
      </c>
      <c r="N216" s="154" t="s">
        <v>48</v>
      </c>
      <c r="P216" s="141">
        <f>O216*H216</f>
        <v>0</v>
      </c>
      <c r="Q216" s="141">
        <v>0.1</v>
      </c>
      <c r="R216" s="141">
        <f>Q216*H216</f>
        <v>0.1</v>
      </c>
      <c r="S216" s="141">
        <v>0</v>
      </c>
      <c r="T216" s="142">
        <f>S216*H216</f>
        <v>0</v>
      </c>
      <c r="AR216" s="143" t="s">
        <v>150</v>
      </c>
      <c r="AT216" s="143" t="s">
        <v>146</v>
      </c>
      <c r="AU216" s="143" t="s">
        <v>93</v>
      </c>
      <c r="AY216" s="16" t="s">
        <v>136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6" t="s">
        <v>91</v>
      </c>
      <c r="BK216" s="144">
        <f>ROUND(I216*H216,2)</f>
        <v>0</v>
      </c>
      <c r="BL216" s="16" t="s">
        <v>144</v>
      </c>
      <c r="BM216" s="143" t="s">
        <v>542</v>
      </c>
    </row>
    <row r="217" spans="2:65" s="1" customFormat="1" ht="49.15" customHeight="1">
      <c r="B217" s="32"/>
      <c r="C217" s="132" t="s">
        <v>543</v>
      </c>
      <c r="D217" s="132" t="s">
        <v>139</v>
      </c>
      <c r="E217" s="133" t="s">
        <v>544</v>
      </c>
      <c r="F217" s="134" t="s">
        <v>545</v>
      </c>
      <c r="G217" s="135" t="s">
        <v>160</v>
      </c>
      <c r="H217" s="136">
        <v>0.105</v>
      </c>
      <c r="I217" s="137"/>
      <c r="J217" s="138">
        <f>ROUND(I217*H217,2)</f>
        <v>0</v>
      </c>
      <c r="K217" s="134" t="s">
        <v>535</v>
      </c>
      <c r="L217" s="32"/>
      <c r="M217" s="139" t="s">
        <v>1</v>
      </c>
      <c r="N217" s="140" t="s">
        <v>48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187</v>
      </c>
      <c r="AT217" s="143" t="s">
        <v>139</v>
      </c>
      <c r="AU217" s="143" t="s">
        <v>93</v>
      </c>
      <c r="AY217" s="16" t="s">
        <v>136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6" t="s">
        <v>91</v>
      </c>
      <c r="BK217" s="144">
        <f>ROUND(I217*H217,2)</f>
        <v>0</v>
      </c>
      <c r="BL217" s="16" t="s">
        <v>187</v>
      </c>
      <c r="BM217" s="143" t="s">
        <v>546</v>
      </c>
    </row>
    <row r="218" spans="2:65" s="1" customFormat="1" ht="49.15" customHeight="1">
      <c r="B218" s="32"/>
      <c r="C218" s="132" t="s">
        <v>547</v>
      </c>
      <c r="D218" s="132" t="s">
        <v>139</v>
      </c>
      <c r="E218" s="133" t="s">
        <v>548</v>
      </c>
      <c r="F218" s="134" t="s">
        <v>549</v>
      </c>
      <c r="G218" s="135" t="s">
        <v>160</v>
      </c>
      <c r="H218" s="136">
        <v>0.105</v>
      </c>
      <c r="I218" s="137"/>
      <c r="J218" s="138">
        <f>ROUND(I218*H218,2)</f>
        <v>0</v>
      </c>
      <c r="K218" s="134" t="s">
        <v>535</v>
      </c>
      <c r="L218" s="32"/>
      <c r="M218" s="164" t="s">
        <v>1</v>
      </c>
      <c r="N218" s="165" t="s">
        <v>48</v>
      </c>
      <c r="O218" s="166"/>
      <c r="P218" s="167">
        <f>O218*H218</f>
        <v>0</v>
      </c>
      <c r="Q218" s="167">
        <v>0</v>
      </c>
      <c r="R218" s="167">
        <f>Q218*H218</f>
        <v>0</v>
      </c>
      <c r="S218" s="167">
        <v>0</v>
      </c>
      <c r="T218" s="168">
        <f>S218*H218</f>
        <v>0</v>
      </c>
      <c r="AR218" s="143" t="s">
        <v>187</v>
      </c>
      <c r="AT218" s="143" t="s">
        <v>139</v>
      </c>
      <c r="AU218" s="143" t="s">
        <v>93</v>
      </c>
      <c r="AY218" s="16" t="s">
        <v>136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6" t="s">
        <v>91</v>
      </c>
      <c r="BK218" s="144">
        <f>ROUND(I218*H218,2)</f>
        <v>0</v>
      </c>
      <c r="BL218" s="16" t="s">
        <v>187</v>
      </c>
      <c r="BM218" s="143" t="s">
        <v>550</v>
      </c>
    </row>
    <row r="219" spans="2:65" s="1" customFormat="1" ht="6.95" customHeight="1">
      <c r="B219" s="44"/>
      <c r="C219" s="45"/>
      <c r="D219" s="45"/>
      <c r="E219" s="45"/>
      <c r="F219" s="45"/>
      <c r="G219" s="45"/>
      <c r="H219" s="45"/>
      <c r="I219" s="45"/>
      <c r="J219" s="45"/>
      <c r="K219" s="45"/>
      <c r="L219" s="32"/>
    </row>
  </sheetData>
  <sheetProtection algorithmName="SHA-512" hashValue="U4nBe69IsxafCVSSIuXr7PBlIHpRgaq7pdblNDdPkHC4eJFjrq6IKlIFBFxWL0Uulf8qJ9Y4w8EreKWcFScMUg==" saltValue="c7d6P5Bj6a+6dzT0sQIE3zW/ByJAZtfYGkQTILtxT8qc8aA2yRoFCxdk4PVUA9Xdl1GwKOkXgcMLxc0OLM8ZaQ==" spinCount="100000" sheet="1" objects="1" scenarios="1" formatColumns="0" formatRows="0" autoFilter="0"/>
  <autoFilter ref="C125:K218" xr:uid="{00000000-0009-0000-0000-000002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99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93</v>
      </c>
    </row>
    <row r="4" spans="2:46" ht="24.95" customHeight="1">
      <c r="B4" s="19"/>
      <c r="D4" s="20" t="s">
        <v>103</v>
      </c>
      <c r="L4" s="19"/>
      <c r="M4" s="88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3" t="str">
        <f>'Rekapitulace stavby'!K6</f>
        <v>Realizace úspor energie - Hornické muzeum v Krásně, Cínová 408, Krásno - VYTÁPĚNÍ</v>
      </c>
      <c r="F7" s="224"/>
      <c r="G7" s="224"/>
      <c r="H7" s="224"/>
      <c r="L7" s="19"/>
    </row>
    <row r="8" spans="2:46" s="1" customFormat="1" ht="12" customHeight="1">
      <c r="B8" s="32"/>
      <c r="D8" s="26" t="s">
        <v>104</v>
      </c>
      <c r="L8" s="32"/>
    </row>
    <row r="9" spans="2:46" s="1" customFormat="1" ht="16.5" customHeight="1">
      <c r="B9" s="32"/>
      <c r="E9" s="185" t="s">
        <v>551</v>
      </c>
      <c r="F9" s="225"/>
      <c r="G9" s="225"/>
      <c r="H9" s="225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18</v>
      </c>
      <c r="F11" s="24" t="s">
        <v>1</v>
      </c>
      <c r="I11" s="26" t="s">
        <v>20</v>
      </c>
      <c r="J11" s="24" t="s">
        <v>1</v>
      </c>
      <c r="L11" s="32"/>
    </row>
    <row r="12" spans="2:46" s="1" customFormat="1" ht="12" customHeight="1">
      <c r="B12" s="32"/>
      <c r="D12" s="26" t="s">
        <v>22</v>
      </c>
      <c r="F12" s="24" t="s">
        <v>23</v>
      </c>
      <c r="I12" s="26" t="s">
        <v>24</v>
      </c>
      <c r="J12" s="52" t="str">
        <f>'Rekapitulace stavby'!AN8</f>
        <v>28. 1. 2019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30</v>
      </c>
      <c r="I14" s="26" t="s">
        <v>31</v>
      </c>
      <c r="J14" s="24" t="s">
        <v>1</v>
      </c>
      <c r="L14" s="32"/>
    </row>
    <row r="15" spans="2:46" s="1" customFormat="1" ht="18" customHeight="1">
      <c r="B15" s="32"/>
      <c r="E15" s="24" t="s">
        <v>32</v>
      </c>
      <c r="I15" s="26" t="s">
        <v>33</v>
      </c>
      <c r="J15" s="24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34</v>
      </c>
      <c r="I17" s="26" t="s">
        <v>31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26" t="str">
        <f>'Rekapitulace stavby'!E14</f>
        <v>Vyplň údaj</v>
      </c>
      <c r="F18" s="207"/>
      <c r="G18" s="207"/>
      <c r="H18" s="207"/>
      <c r="I18" s="26" t="s">
        <v>33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36</v>
      </c>
      <c r="I20" s="26" t="s">
        <v>31</v>
      </c>
      <c r="J20" s="24" t="s">
        <v>1</v>
      </c>
      <c r="L20" s="32"/>
    </row>
    <row r="21" spans="2:12" s="1" customFormat="1" ht="18" customHeight="1">
      <c r="B21" s="32"/>
      <c r="E21" s="24" t="s">
        <v>37</v>
      </c>
      <c r="I21" s="26" t="s">
        <v>33</v>
      </c>
      <c r="J21" s="24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39</v>
      </c>
      <c r="I23" s="26" t="s">
        <v>31</v>
      </c>
      <c r="J23" s="24" t="s">
        <v>1</v>
      </c>
      <c r="L23" s="32"/>
    </row>
    <row r="24" spans="2:12" s="1" customFormat="1" ht="18" customHeight="1">
      <c r="B24" s="32"/>
      <c r="E24" s="24" t="s">
        <v>40</v>
      </c>
      <c r="I24" s="26" t="s">
        <v>33</v>
      </c>
      <c r="J24" s="24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41</v>
      </c>
      <c r="L26" s="32"/>
    </row>
    <row r="27" spans="2:12" s="7" customFormat="1" ht="16.5" customHeight="1">
      <c r="B27" s="89"/>
      <c r="E27" s="212" t="s">
        <v>1</v>
      </c>
      <c r="F27" s="212"/>
      <c r="G27" s="212"/>
      <c r="H27" s="21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43</v>
      </c>
      <c r="J30" s="66">
        <f>ROUND(J118,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45</v>
      </c>
      <c r="I32" s="35" t="s">
        <v>44</v>
      </c>
      <c r="J32" s="35" t="s">
        <v>46</v>
      </c>
      <c r="L32" s="32"/>
    </row>
    <row r="33" spans="2:12" s="1" customFormat="1" ht="14.45" customHeight="1">
      <c r="B33" s="32"/>
      <c r="D33" s="55" t="s">
        <v>47</v>
      </c>
      <c r="E33" s="26" t="s">
        <v>48</v>
      </c>
      <c r="F33" s="91">
        <f>ROUND((SUM(BE118:BE153)),  2)</f>
        <v>0</v>
      </c>
      <c r="I33" s="92">
        <v>0.21</v>
      </c>
      <c r="J33" s="91">
        <f>ROUND(((SUM(BE118:BE153))*I33),  2)</f>
        <v>0</v>
      </c>
      <c r="L33" s="32"/>
    </row>
    <row r="34" spans="2:12" s="1" customFormat="1" ht="14.45" customHeight="1">
      <c r="B34" s="32"/>
      <c r="E34" s="26" t="s">
        <v>49</v>
      </c>
      <c r="F34" s="91">
        <f>ROUND((SUM(BF118:BF153)),  2)</f>
        <v>0</v>
      </c>
      <c r="I34" s="92">
        <v>0.15</v>
      </c>
      <c r="J34" s="91">
        <f>ROUND(((SUM(BF118:BF153))*I34),  2)</f>
        <v>0</v>
      </c>
      <c r="L34" s="32"/>
    </row>
    <row r="35" spans="2:12" s="1" customFormat="1" ht="14.45" hidden="1" customHeight="1">
      <c r="B35" s="32"/>
      <c r="E35" s="26" t="s">
        <v>50</v>
      </c>
      <c r="F35" s="91">
        <f>ROUND((SUM(BG118:BG153)),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6" t="s">
        <v>51</v>
      </c>
      <c r="F36" s="91">
        <f>ROUND((SUM(BH118:BH153)),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6" t="s">
        <v>52</v>
      </c>
      <c r="F37" s="91">
        <f>ROUND((SUM(BI118:BI153)),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53</v>
      </c>
      <c r="E39" s="57"/>
      <c r="F39" s="57"/>
      <c r="G39" s="95" t="s">
        <v>54</v>
      </c>
      <c r="H39" s="96" t="s">
        <v>55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2"/>
      <c r="D61" s="43" t="s">
        <v>58</v>
      </c>
      <c r="E61" s="34"/>
      <c r="F61" s="99" t="s">
        <v>59</v>
      </c>
      <c r="G61" s="43" t="s">
        <v>58</v>
      </c>
      <c r="H61" s="34"/>
      <c r="I61" s="34"/>
      <c r="J61" s="100" t="s">
        <v>59</v>
      </c>
      <c r="K61" s="34"/>
      <c r="L61" s="32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2"/>
      <c r="D76" s="43" t="s">
        <v>58</v>
      </c>
      <c r="E76" s="34"/>
      <c r="F76" s="99" t="s">
        <v>59</v>
      </c>
      <c r="G76" s="43" t="s">
        <v>58</v>
      </c>
      <c r="H76" s="34"/>
      <c r="I76" s="34"/>
      <c r="J76" s="100" t="s">
        <v>59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0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6" t="s">
        <v>16</v>
      </c>
      <c r="L84" s="32"/>
    </row>
    <row r="85" spans="2:47" s="1" customFormat="1" ht="26.25" customHeight="1">
      <c r="B85" s="32"/>
      <c r="E85" s="223" t="str">
        <f>E7</f>
        <v>Realizace úspor energie - Hornické muzeum v Krásně, Cínová 408, Krásno - VYTÁPĚNÍ</v>
      </c>
      <c r="F85" s="224"/>
      <c r="G85" s="224"/>
      <c r="H85" s="224"/>
      <c r="L85" s="32"/>
    </row>
    <row r="86" spans="2:47" s="1" customFormat="1" ht="12" customHeight="1">
      <c r="B86" s="32"/>
      <c r="C86" s="26" t="s">
        <v>104</v>
      </c>
      <c r="L86" s="32"/>
    </row>
    <row r="87" spans="2:47" s="1" customFormat="1" ht="16.5" customHeight="1">
      <c r="B87" s="32"/>
      <c r="E87" s="185" t="str">
        <f>E9</f>
        <v>SIP - Silnoproud</v>
      </c>
      <c r="F87" s="225"/>
      <c r="G87" s="225"/>
      <c r="H87" s="22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6" t="s">
        <v>22</v>
      </c>
      <c r="F89" s="24" t="str">
        <f>F12</f>
        <v>Krásno</v>
      </c>
      <c r="I89" s="26" t="s">
        <v>24</v>
      </c>
      <c r="J89" s="52" t="str">
        <f>IF(J12="","",J12)</f>
        <v>28. 1. 2019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6" t="s">
        <v>30</v>
      </c>
      <c r="F91" s="24" t="str">
        <f>E15</f>
        <v>Muzeum Sokolov</v>
      </c>
      <c r="I91" s="26" t="s">
        <v>36</v>
      </c>
      <c r="J91" s="30" t="str">
        <f>E21</f>
        <v>Jurica a.s. - Ateliér Sokolov</v>
      </c>
      <c r="L91" s="32"/>
    </row>
    <row r="92" spans="2:47" s="1" customFormat="1" ht="15.2" customHeight="1">
      <c r="B92" s="32"/>
      <c r="C92" s="26" t="s">
        <v>34</v>
      </c>
      <c r="F92" s="24" t="str">
        <f>IF(E18="","",E18)</f>
        <v>Vyplň údaj</v>
      </c>
      <c r="I92" s="26" t="s">
        <v>39</v>
      </c>
      <c r="J92" s="30" t="str">
        <f>E24</f>
        <v>Eva Marková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J118</f>
        <v>0</v>
      </c>
      <c r="L96" s="32"/>
      <c r="AU96" s="16" t="s">
        <v>110</v>
      </c>
    </row>
    <row r="97" spans="2:12" s="8" customFormat="1" ht="24.95" customHeight="1">
      <c r="B97" s="104"/>
      <c r="D97" s="105" t="s">
        <v>115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9" customFormat="1" ht="19.899999999999999" customHeight="1">
      <c r="B98" s="108"/>
      <c r="D98" s="109" t="s">
        <v>552</v>
      </c>
      <c r="E98" s="110"/>
      <c r="F98" s="110"/>
      <c r="G98" s="110"/>
      <c r="H98" s="110"/>
      <c r="I98" s="110"/>
      <c r="J98" s="111">
        <f>J120</f>
        <v>0</v>
      </c>
      <c r="L98" s="108"/>
    </row>
    <row r="99" spans="2:12" s="1" customFormat="1" ht="21.75" customHeight="1">
      <c r="B99" s="32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>
      <c r="B105" s="32"/>
      <c r="C105" s="20" t="s">
        <v>121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6" t="s">
        <v>16</v>
      </c>
      <c r="L107" s="32"/>
    </row>
    <row r="108" spans="2:12" s="1" customFormat="1" ht="26.25" customHeight="1">
      <c r="B108" s="32"/>
      <c r="E108" s="223" t="str">
        <f>E7</f>
        <v>Realizace úspor energie - Hornické muzeum v Krásně, Cínová 408, Krásno - VYTÁPĚNÍ</v>
      </c>
      <c r="F108" s="224"/>
      <c r="G108" s="224"/>
      <c r="H108" s="224"/>
      <c r="L108" s="32"/>
    </row>
    <row r="109" spans="2:12" s="1" customFormat="1" ht="12" customHeight="1">
      <c r="B109" s="32"/>
      <c r="C109" s="26" t="s">
        <v>104</v>
      </c>
      <c r="L109" s="32"/>
    </row>
    <row r="110" spans="2:12" s="1" customFormat="1" ht="16.5" customHeight="1">
      <c r="B110" s="32"/>
      <c r="E110" s="185" t="str">
        <f>E9</f>
        <v>SIP - Silnoproud</v>
      </c>
      <c r="F110" s="225"/>
      <c r="G110" s="225"/>
      <c r="H110" s="225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6" t="s">
        <v>22</v>
      </c>
      <c r="F112" s="24" t="str">
        <f>F12</f>
        <v>Krásno</v>
      </c>
      <c r="I112" s="26" t="s">
        <v>24</v>
      </c>
      <c r="J112" s="52" t="str">
        <f>IF(J12="","",J12)</f>
        <v>28. 1. 2019</v>
      </c>
      <c r="L112" s="32"/>
    </row>
    <row r="113" spans="2:65" s="1" customFormat="1" ht="6.95" customHeight="1">
      <c r="B113" s="32"/>
      <c r="L113" s="32"/>
    </row>
    <row r="114" spans="2:65" s="1" customFormat="1" ht="25.7" customHeight="1">
      <c r="B114" s="32"/>
      <c r="C114" s="26" t="s">
        <v>30</v>
      </c>
      <c r="F114" s="24" t="str">
        <f>E15</f>
        <v>Muzeum Sokolov</v>
      </c>
      <c r="I114" s="26" t="s">
        <v>36</v>
      </c>
      <c r="J114" s="30" t="str">
        <f>E21</f>
        <v>Jurica a.s. - Ateliér Sokolov</v>
      </c>
      <c r="L114" s="32"/>
    </row>
    <row r="115" spans="2:65" s="1" customFormat="1" ht="15.2" customHeight="1">
      <c r="B115" s="32"/>
      <c r="C115" s="26" t="s">
        <v>34</v>
      </c>
      <c r="F115" s="24" t="str">
        <f>IF(E18="","",E18)</f>
        <v>Vyplň údaj</v>
      </c>
      <c r="I115" s="26" t="s">
        <v>39</v>
      </c>
      <c r="J115" s="30" t="str">
        <f>E24</f>
        <v>Eva Marková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2"/>
      <c r="C117" s="113" t="s">
        <v>122</v>
      </c>
      <c r="D117" s="114" t="s">
        <v>68</v>
      </c>
      <c r="E117" s="114" t="s">
        <v>64</v>
      </c>
      <c r="F117" s="114" t="s">
        <v>65</v>
      </c>
      <c r="G117" s="114" t="s">
        <v>123</v>
      </c>
      <c r="H117" s="114" t="s">
        <v>124</v>
      </c>
      <c r="I117" s="114" t="s">
        <v>125</v>
      </c>
      <c r="J117" s="114" t="s">
        <v>108</v>
      </c>
      <c r="K117" s="115" t="s">
        <v>126</v>
      </c>
      <c r="L117" s="112"/>
      <c r="M117" s="59" t="s">
        <v>1</v>
      </c>
      <c r="N117" s="60" t="s">
        <v>47</v>
      </c>
      <c r="O117" s="60" t="s">
        <v>127</v>
      </c>
      <c r="P117" s="60" t="s">
        <v>128</v>
      </c>
      <c r="Q117" s="60" t="s">
        <v>129</v>
      </c>
      <c r="R117" s="60" t="s">
        <v>130</v>
      </c>
      <c r="S117" s="60" t="s">
        <v>131</v>
      </c>
      <c r="T117" s="61" t="s">
        <v>132</v>
      </c>
    </row>
    <row r="118" spans="2:65" s="1" customFormat="1" ht="22.9" customHeight="1">
      <c r="B118" s="32"/>
      <c r="C118" s="64" t="s">
        <v>133</v>
      </c>
      <c r="J118" s="116">
        <f>BK118</f>
        <v>0</v>
      </c>
      <c r="L118" s="32"/>
      <c r="M118" s="62"/>
      <c r="N118" s="53"/>
      <c r="O118" s="53"/>
      <c r="P118" s="117">
        <f>P119</f>
        <v>0</v>
      </c>
      <c r="Q118" s="53"/>
      <c r="R118" s="117">
        <f>R119</f>
        <v>7.3719999999999994E-2</v>
      </c>
      <c r="S118" s="53"/>
      <c r="T118" s="118">
        <f>T119</f>
        <v>0</v>
      </c>
      <c r="AT118" s="16" t="s">
        <v>82</v>
      </c>
      <c r="AU118" s="16" t="s">
        <v>110</v>
      </c>
      <c r="BK118" s="119">
        <f>BK119</f>
        <v>0</v>
      </c>
    </row>
    <row r="119" spans="2:65" s="11" customFormat="1" ht="25.9" customHeight="1">
      <c r="B119" s="120"/>
      <c r="D119" s="121" t="s">
        <v>82</v>
      </c>
      <c r="E119" s="122" t="s">
        <v>181</v>
      </c>
      <c r="F119" s="122" t="s">
        <v>182</v>
      </c>
      <c r="I119" s="123"/>
      <c r="J119" s="124">
        <f>BK119</f>
        <v>0</v>
      </c>
      <c r="L119" s="120"/>
      <c r="M119" s="125"/>
      <c r="P119" s="126">
        <f>P120</f>
        <v>0</v>
      </c>
      <c r="R119" s="126">
        <f>R120</f>
        <v>7.3719999999999994E-2</v>
      </c>
      <c r="T119" s="127">
        <f>T120</f>
        <v>0</v>
      </c>
      <c r="AR119" s="121" t="s">
        <v>93</v>
      </c>
      <c r="AT119" s="128" t="s">
        <v>82</v>
      </c>
      <c r="AU119" s="128" t="s">
        <v>83</v>
      </c>
      <c r="AY119" s="121" t="s">
        <v>136</v>
      </c>
      <c r="BK119" s="129">
        <f>BK120</f>
        <v>0</v>
      </c>
    </row>
    <row r="120" spans="2:65" s="11" customFormat="1" ht="22.9" customHeight="1">
      <c r="B120" s="120"/>
      <c r="D120" s="121" t="s">
        <v>82</v>
      </c>
      <c r="E120" s="130" t="s">
        <v>553</v>
      </c>
      <c r="F120" s="130" t="s">
        <v>554</v>
      </c>
      <c r="I120" s="123"/>
      <c r="J120" s="131">
        <f>BK120</f>
        <v>0</v>
      </c>
      <c r="L120" s="120"/>
      <c r="M120" s="125"/>
      <c r="P120" s="126">
        <f>SUM(P121:P153)</f>
        <v>0</v>
      </c>
      <c r="R120" s="126">
        <f>SUM(R121:R153)</f>
        <v>7.3719999999999994E-2</v>
      </c>
      <c r="T120" s="127">
        <f>SUM(T121:T153)</f>
        <v>0</v>
      </c>
      <c r="AR120" s="121" t="s">
        <v>93</v>
      </c>
      <c r="AT120" s="128" t="s">
        <v>82</v>
      </c>
      <c r="AU120" s="128" t="s">
        <v>91</v>
      </c>
      <c r="AY120" s="121" t="s">
        <v>136</v>
      </c>
      <c r="BK120" s="129">
        <f>SUM(BK121:BK153)</f>
        <v>0</v>
      </c>
    </row>
    <row r="121" spans="2:65" s="1" customFormat="1" ht="37.9" customHeight="1">
      <c r="B121" s="32"/>
      <c r="C121" s="132" t="s">
        <v>91</v>
      </c>
      <c r="D121" s="132" t="s">
        <v>139</v>
      </c>
      <c r="E121" s="133" t="s">
        <v>555</v>
      </c>
      <c r="F121" s="134" t="s">
        <v>556</v>
      </c>
      <c r="G121" s="135" t="s">
        <v>142</v>
      </c>
      <c r="H121" s="136">
        <v>10</v>
      </c>
      <c r="I121" s="137"/>
      <c r="J121" s="138">
        <f>ROUND(I121*H121,2)</f>
        <v>0</v>
      </c>
      <c r="K121" s="134" t="s">
        <v>143</v>
      </c>
      <c r="L121" s="32"/>
      <c r="M121" s="139" t="s">
        <v>1</v>
      </c>
      <c r="N121" s="140" t="s">
        <v>48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187</v>
      </c>
      <c r="AT121" s="143" t="s">
        <v>139</v>
      </c>
      <c r="AU121" s="143" t="s">
        <v>93</v>
      </c>
      <c r="AY121" s="16" t="s">
        <v>136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6" t="s">
        <v>91</v>
      </c>
      <c r="BK121" s="144">
        <f>ROUND(I121*H121,2)</f>
        <v>0</v>
      </c>
      <c r="BL121" s="16" t="s">
        <v>187</v>
      </c>
      <c r="BM121" s="143" t="s">
        <v>557</v>
      </c>
    </row>
    <row r="122" spans="2:65" s="12" customFormat="1" ht="11.25">
      <c r="B122" s="155"/>
      <c r="D122" s="156" t="s">
        <v>170</v>
      </c>
      <c r="E122" s="162" t="s">
        <v>1</v>
      </c>
      <c r="F122" s="157" t="s">
        <v>189</v>
      </c>
      <c r="H122" s="158">
        <v>10</v>
      </c>
      <c r="I122" s="159"/>
      <c r="L122" s="155"/>
      <c r="M122" s="160"/>
      <c r="T122" s="161"/>
      <c r="AT122" s="162" t="s">
        <v>170</v>
      </c>
      <c r="AU122" s="162" t="s">
        <v>93</v>
      </c>
      <c r="AV122" s="12" t="s">
        <v>93</v>
      </c>
      <c r="AW122" s="12" t="s">
        <v>38</v>
      </c>
      <c r="AX122" s="12" t="s">
        <v>91</v>
      </c>
      <c r="AY122" s="162" t="s">
        <v>136</v>
      </c>
    </row>
    <row r="123" spans="2:65" s="1" customFormat="1" ht="16.5" customHeight="1">
      <c r="B123" s="32"/>
      <c r="C123" s="145" t="s">
        <v>93</v>
      </c>
      <c r="D123" s="145" t="s">
        <v>146</v>
      </c>
      <c r="E123" s="146" t="s">
        <v>558</v>
      </c>
      <c r="F123" s="147" t="s">
        <v>559</v>
      </c>
      <c r="G123" s="148" t="s">
        <v>235</v>
      </c>
      <c r="H123" s="149">
        <v>10</v>
      </c>
      <c r="I123" s="150"/>
      <c r="J123" s="151">
        <f t="shared" ref="J123:J130" si="0">ROUND(I123*H123,2)</f>
        <v>0</v>
      </c>
      <c r="K123" s="147" t="s">
        <v>560</v>
      </c>
      <c r="L123" s="152"/>
      <c r="M123" s="153" t="s">
        <v>1</v>
      </c>
      <c r="N123" s="154" t="s">
        <v>48</v>
      </c>
      <c r="P123" s="141">
        <f t="shared" ref="P123:P130" si="1">O123*H123</f>
        <v>0</v>
      </c>
      <c r="Q123" s="141">
        <v>1E-4</v>
      </c>
      <c r="R123" s="141">
        <f t="shared" ref="R123:R130" si="2">Q123*H123</f>
        <v>1E-3</v>
      </c>
      <c r="S123" s="141">
        <v>0</v>
      </c>
      <c r="T123" s="142">
        <f t="shared" ref="T123:T130" si="3">S123*H123</f>
        <v>0</v>
      </c>
      <c r="AR123" s="143" t="s">
        <v>192</v>
      </c>
      <c r="AT123" s="143" t="s">
        <v>146</v>
      </c>
      <c r="AU123" s="143" t="s">
        <v>93</v>
      </c>
      <c r="AY123" s="16" t="s">
        <v>136</v>
      </c>
      <c r="BE123" s="144">
        <f t="shared" ref="BE123:BE130" si="4">IF(N123="základní",J123,0)</f>
        <v>0</v>
      </c>
      <c r="BF123" s="144">
        <f t="shared" ref="BF123:BF130" si="5">IF(N123="snížená",J123,0)</f>
        <v>0</v>
      </c>
      <c r="BG123" s="144">
        <f t="shared" ref="BG123:BG130" si="6">IF(N123="zákl. přenesená",J123,0)</f>
        <v>0</v>
      </c>
      <c r="BH123" s="144">
        <f t="shared" ref="BH123:BH130" si="7">IF(N123="sníž. přenesená",J123,0)</f>
        <v>0</v>
      </c>
      <c r="BI123" s="144">
        <f t="shared" ref="BI123:BI130" si="8">IF(N123="nulová",J123,0)</f>
        <v>0</v>
      </c>
      <c r="BJ123" s="16" t="s">
        <v>91</v>
      </c>
      <c r="BK123" s="144">
        <f t="shared" ref="BK123:BK130" si="9">ROUND(I123*H123,2)</f>
        <v>0</v>
      </c>
      <c r="BL123" s="16" t="s">
        <v>187</v>
      </c>
      <c r="BM123" s="143" t="s">
        <v>561</v>
      </c>
    </row>
    <row r="124" spans="2:65" s="1" customFormat="1" ht="37.9" customHeight="1">
      <c r="B124" s="32"/>
      <c r="C124" s="132" t="s">
        <v>152</v>
      </c>
      <c r="D124" s="132" t="s">
        <v>139</v>
      </c>
      <c r="E124" s="133" t="s">
        <v>562</v>
      </c>
      <c r="F124" s="134" t="s">
        <v>563</v>
      </c>
      <c r="G124" s="135" t="s">
        <v>142</v>
      </c>
      <c r="H124" s="136">
        <v>20</v>
      </c>
      <c r="I124" s="137"/>
      <c r="J124" s="138">
        <f t="shared" si="0"/>
        <v>0</v>
      </c>
      <c r="K124" s="134" t="s">
        <v>143</v>
      </c>
      <c r="L124" s="32"/>
      <c r="M124" s="139" t="s">
        <v>1</v>
      </c>
      <c r="N124" s="140" t="s">
        <v>48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187</v>
      </c>
      <c r="AT124" s="143" t="s">
        <v>139</v>
      </c>
      <c r="AU124" s="143" t="s">
        <v>93</v>
      </c>
      <c r="AY124" s="16" t="s">
        <v>136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6" t="s">
        <v>91</v>
      </c>
      <c r="BK124" s="144">
        <f t="shared" si="9"/>
        <v>0</v>
      </c>
      <c r="BL124" s="16" t="s">
        <v>187</v>
      </c>
      <c r="BM124" s="143" t="s">
        <v>564</v>
      </c>
    </row>
    <row r="125" spans="2:65" s="1" customFormat="1" ht="16.5" customHeight="1">
      <c r="B125" s="32"/>
      <c r="C125" s="145" t="s">
        <v>144</v>
      </c>
      <c r="D125" s="145" t="s">
        <v>146</v>
      </c>
      <c r="E125" s="146" t="s">
        <v>565</v>
      </c>
      <c r="F125" s="147" t="s">
        <v>566</v>
      </c>
      <c r="G125" s="148" t="s">
        <v>142</v>
      </c>
      <c r="H125" s="149">
        <v>20</v>
      </c>
      <c r="I125" s="150"/>
      <c r="J125" s="151">
        <f t="shared" si="0"/>
        <v>0</v>
      </c>
      <c r="K125" s="147" t="s">
        <v>500</v>
      </c>
      <c r="L125" s="152"/>
      <c r="M125" s="153" t="s">
        <v>1</v>
      </c>
      <c r="N125" s="154" t="s">
        <v>48</v>
      </c>
      <c r="P125" s="141">
        <f t="shared" si="1"/>
        <v>0</v>
      </c>
      <c r="Q125" s="141">
        <v>5.0000000000000002E-5</v>
      </c>
      <c r="R125" s="141">
        <f t="shared" si="2"/>
        <v>1E-3</v>
      </c>
      <c r="S125" s="141">
        <v>0</v>
      </c>
      <c r="T125" s="142">
        <f t="shared" si="3"/>
        <v>0</v>
      </c>
      <c r="AR125" s="143" t="s">
        <v>192</v>
      </c>
      <c r="AT125" s="143" t="s">
        <v>146</v>
      </c>
      <c r="AU125" s="143" t="s">
        <v>93</v>
      </c>
      <c r="AY125" s="16" t="s">
        <v>136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6" t="s">
        <v>91</v>
      </c>
      <c r="BK125" s="144">
        <f t="shared" si="9"/>
        <v>0</v>
      </c>
      <c r="BL125" s="16" t="s">
        <v>187</v>
      </c>
      <c r="BM125" s="143" t="s">
        <v>567</v>
      </c>
    </row>
    <row r="126" spans="2:65" s="1" customFormat="1" ht="37.9" customHeight="1">
      <c r="B126" s="32"/>
      <c r="C126" s="132" t="s">
        <v>162</v>
      </c>
      <c r="D126" s="132" t="s">
        <v>139</v>
      </c>
      <c r="E126" s="133" t="s">
        <v>568</v>
      </c>
      <c r="F126" s="134" t="s">
        <v>569</v>
      </c>
      <c r="G126" s="135" t="s">
        <v>142</v>
      </c>
      <c r="H126" s="136">
        <v>35</v>
      </c>
      <c r="I126" s="137"/>
      <c r="J126" s="138">
        <f t="shared" si="0"/>
        <v>0</v>
      </c>
      <c r="K126" s="134" t="s">
        <v>143</v>
      </c>
      <c r="L126" s="32"/>
      <c r="M126" s="139" t="s">
        <v>1</v>
      </c>
      <c r="N126" s="140" t="s">
        <v>48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187</v>
      </c>
      <c r="AT126" s="143" t="s">
        <v>139</v>
      </c>
      <c r="AU126" s="143" t="s">
        <v>93</v>
      </c>
      <c r="AY126" s="16" t="s">
        <v>136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6" t="s">
        <v>91</v>
      </c>
      <c r="BK126" s="144">
        <f t="shared" si="9"/>
        <v>0</v>
      </c>
      <c r="BL126" s="16" t="s">
        <v>187</v>
      </c>
      <c r="BM126" s="143" t="s">
        <v>570</v>
      </c>
    </row>
    <row r="127" spans="2:65" s="1" customFormat="1" ht="16.5" customHeight="1">
      <c r="B127" s="32"/>
      <c r="C127" s="145" t="s">
        <v>166</v>
      </c>
      <c r="D127" s="145" t="s">
        <v>146</v>
      </c>
      <c r="E127" s="146" t="s">
        <v>571</v>
      </c>
      <c r="F127" s="147" t="s">
        <v>572</v>
      </c>
      <c r="G127" s="148" t="s">
        <v>142</v>
      </c>
      <c r="H127" s="149">
        <v>35</v>
      </c>
      <c r="I127" s="150"/>
      <c r="J127" s="151">
        <f t="shared" si="0"/>
        <v>0</v>
      </c>
      <c r="K127" s="147" t="s">
        <v>500</v>
      </c>
      <c r="L127" s="152"/>
      <c r="M127" s="153" t="s">
        <v>1</v>
      </c>
      <c r="N127" s="154" t="s">
        <v>48</v>
      </c>
      <c r="P127" s="141">
        <f t="shared" si="1"/>
        <v>0</v>
      </c>
      <c r="Q127" s="141">
        <v>1.2E-4</v>
      </c>
      <c r="R127" s="141">
        <f t="shared" si="2"/>
        <v>4.1999999999999997E-3</v>
      </c>
      <c r="S127" s="141">
        <v>0</v>
      </c>
      <c r="T127" s="142">
        <f t="shared" si="3"/>
        <v>0</v>
      </c>
      <c r="AR127" s="143" t="s">
        <v>192</v>
      </c>
      <c r="AT127" s="143" t="s">
        <v>146</v>
      </c>
      <c r="AU127" s="143" t="s">
        <v>93</v>
      </c>
      <c r="AY127" s="16" t="s">
        <v>136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6" t="s">
        <v>91</v>
      </c>
      <c r="BK127" s="144">
        <f t="shared" si="9"/>
        <v>0</v>
      </c>
      <c r="BL127" s="16" t="s">
        <v>187</v>
      </c>
      <c r="BM127" s="143" t="s">
        <v>573</v>
      </c>
    </row>
    <row r="128" spans="2:65" s="1" customFormat="1" ht="37.9" customHeight="1">
      <c r="B128" s="32"/>
      <c r="C128" s="132" t="s">
        <v>172</v>
      </c>
      <c r="D128" s="132" t="s">
        <v>139</v>
      </c>
      <c r="E128" s="133" t="s">
        <v>574</v>
      </c>
      <c r="F128" s="134" t="s">
        <v>575</v>
      </c>
      <c r="G128" s="135" t="s">
        <v>142</v>
      </c>
      <c r="H128" s="136">
        <v>35</v>
      </c>
      <c r="I128" s="137"/>
      <c r="J128" s="138">
        <f t="shared" si="0"/>
        <v>0</v>
      </c>
      <c r="K128" s="134" t="s">
        <v>143</v>
      </c>
      <c r="L128" s="32"/>
      <c r="M128" s="139" t="s">
        <v>1</v>
      </c>
      <c r="N128" s="140" t="s">
        <v>48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187</v>
      </c>
      <c r="AT128" s="143" t="s">
        <v>139</v>
      </c>
      <c r="AU128" s="143" t="s">
        <v>93</v>
      </c>
      <c r="AY128" s="16" t="s">
        <v>136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6" t="s">
        <v>91</v>
      </c>
      <c r="BK128" s="144">
        <f t="shared" si="9"/>
        <v>0</v>
      </c>
      <c r="BL128" s="16" t="s">
        <v>187</v>
      </c>
      <c r="BM128" s="143" t="s">
        <v>576</v>
      </c>
    </row>
    <row r="129" spans="2:65" s="1" customFormat="1" ht="16.5" customHeight="1">
      <c r="B129" s="32"/>
      <c r="C129" s="145" t="s">
        <v>150</v>
      </c>
      <c r="D129" s="145" t="s">
        <v>146</v>
      </c>
      <c r="E129" s="146" t="s">
        <v>577</v>
      </c>
      <c r="F129" s="147" t="s">
        <v>578</v>
      </c>
      <c r="G129" s="148" t="s">
        <v>142</v>
      </c>
      <c r="H129" s="149">
        <v>35</v>
      </c>
      <c r="I129" s="150"/>
      <c r="J129" s="151">
        <f t="shared" si="0"/>
        <v>0</v>
      </c>
      <c r="K129" s="147" t="s">
        <v>500</v>
      </c>
      <c r="L129" s="152"/>
      <c r="M129" s="153" t="s">
        <v>1</v>
      </c>
      <c r="N129" s="154" t="s">
        <v>48</v>
      </c>
      <c r="P129" s="141">
        <f t="shared" si="1"/>
        <v>0</v>
      </c>
      <c r="Q129" s="141">
        <v>6.3000000000000003E-4</v>
      </c>
      <c r="R129" s="141">
        <f t="shared" si="2"/>
        <v>2.205E-2</v>
      </c>
      <c r="S129" s="141">
        <v>0</v>
      </c>
      <c r="T129" s="142">
        <f t="shared" si="3"/>
        <v>0</v>
      </c>
      <c r="AR129" s="143" t="s">
        <v>192</v>
      </c>
      <c r="AT129" s="143" t="s">
        <v>146</v>
      </c>
      <c r="AU129" s="143" t="s">
        <v>93</v>
      </c>
      <c r="AY129" s="16" t="s">
        <v>136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6" t="s">
        <v>91</v>
      </c>
      <c r="BK129" s="144">
        <f t="shared" si="9"/>
        <v>0</v>
      </c>
      <c r="BL129" s="16" t="s">
        <v>187</v>
      </c>
      <c r="BM129" s="143" t="s">
        <v>579</v>
      </c>
    </row>
    <row r="130" spans="2:65" s="1" customFormat="1" ht="37.9" customHeight="1">
      <c r="B130" s="32"/>
      <c r="C130" s="132" t="s">
        <v>137</v>
      </c>
      <c r="D130" s="132" t="s">
        <v>139</v>
      </c>
      <c r="E130" s="133" t="s">
        <v>580</v>
      </c>
      <c r="F130" s="134" t="s">
        <v>581</v>
      </c>
      <c r="G130" s="135" t="s">
        <v>142</v>
      </c>
      <c r="H130" s="136">
        <v>13</v>
      </c>
      <c r="I130" s="137"/>
      <c r="J130" s="138">
        <f t="shared" si="0"/>
        <v>0</v>
      </c>
      <c r="K130" s="134" t="s">
        <v>143</v>
      </c>
      <c r="L130" s="32"/>
      <c r="M130" s="139" t="s">
        <v>1</v>
      </c>
      <c r="N130" s="140" t="s">
        <v>48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187</v>
      </c>
      <c r="AT130" s="143" t="s">
        <v>139</v>
      </c>
      <c r="AU130" s="143" t="s">
        <v>93</v>
      </c>
      <c r="AY130" s="16" t="s">
        <v>136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6" t="s">
        <v>91</v>
      </c>
      <c r="BK130" s="144">
        <f t="shared" si="9"/>
        <v>0</v>
      </c>
      <c r="BL130" s="16" t="s">
        <v>187</v>
      </c>
      <c r="BM130" s="143" t="s">
        <v>582</v>
      </c>
    </row>
    <row r="131" spans="2:65" s="12" customFormat="1" ht="11.25">
      <c r="B131" s="155"/>
      <c r="D131" s="156" t="s">
        <v>170</v>
      </c>
      <c r="E131" s="162" t="s">
        <v>1</v>
      </c>
      <c r="F131" s="157" t="s">
        <v>583</v>
      </c>
      <c r="H131" s="158">
        <v>13</v>
      </c>
      <c r="I131" s="159"/>
      <c r="L131" s="155"/>
      <c r="M131" s="160"/>
      <c r="T131" s="161"/>
      <c r="AT131" s="162" t="s">
        <v>170</v>
      </c>
      <c r="AU131" s="162" t="s">
        <v>93</v>
      </c>
      <c r="AV131" s="12" t="s">
        <v>93</v>
      </c>
      <c r="AW131" s="12" t="s">
        <v>38</v>
      </c>
      <c r="AX131" s="12" t="s">
        <v>91</v>
      </c>
      <c r="AY131" s="162" t="s">
        <v>136</v>
      </c>
    </row>
    <row r="132" spans="2:65" s="1" customFormat="1" ht="16.5" customHeight="1">
      <c r="B132" s="32"/>
      <c r="C132" s="145" t="s">
        <v>189</v>
      </c>
      <c r="D132" s="145" t="s">
        <v>146</v>
      </c>
      <c r="E132" s="146" t="s">
        <v>584</v>
      </c>
      <c r="F132" s="147" t="s">
        <v>585</v>
      </c>
      <c r="G132" s="148" t="s">
        <v>142</v>
      </c>
      <c r="H132" s="149">
        <v>13</v>
      </c>
      <c r="I132" s="150"/>
      <c r="J132" s="151">
        <f>ROUND(I132*H132,2)</f>
        <v>0</v>
      </c>
      <c r="K132" s="147" t="s">
        <v>500</v>
      </c>
      <c r="L132" s="152"/>
      <c r="M132" s="153" t="s">
        <v>1</v>
      </c>
      <c r="N132" s="154" t="s">
        <v>48</v>
      </c>
      <c r="P132" s="141">
        <f>O132*H132</f>
        <v>0</v>
      </c>
      <c r="Q132" s="141">
        <v>8.9999999999999998E-4</v>
      </c>
      <c r="R132" s="141">
        <f>Q132*H132</f>
        <v>1.17E-2</v>
      </c>
      <c r="S132" s="141">
        <v>0</v>
      </c>
      <c r="T132" s="142">
        <f>S132*H132</f>
        <v>0</v>
      </c>
      <c r="AR132" s="143" t="s">
        <v>192</v>
      </c>
      <c r="AT132" s="143" t="s">
        <v>146</v>
      </c>
      <c r="AU132" s="143" t="s">
        <v>93</v>
      </c>
      <c r="AY132" s="16" t="s">
        <v>136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6" t="s">
        <v>91</v>
      </c>
      <c r="BK132" s="144">
        <f>ROUND(I132*H132,2)</f>
        <v>0</v>
      </c>
      <c r="BL132" s="16" t="s">
        <v>187</v>
      </c>
      <c r="BM132" s="143" t="s">
        <v>586</v>
      </c>
    </row>
    <row r="133" spans="2:65" s="1" customFormat="1" ht="37.9" customHeight="1">
      <c r="B133" s="32"/>
      <c r="C133" s="132" t="s">
        <v>195</v>
      </c>
      <c r="D133" s="132" t="s">
        <v>139</v>
      </c>
      <c r="E133" s="133" t="s">
        <v>587</v>
      </c>
      <c r="F133" s="134" t="s">
        <v>588</v>
      </c>
      <c r="G133" s="135" t="s">
        <v>142</v>
      </c>
      <c r="H133" s="136">
        <v>55</v>
      </c>
      <c r="I133" s="137"/>
      <c r="J133" s="138">
        <f>ROUND(I133*H133,2)</f>
        <v>0</v>
      </c>
      <c r="K133" s="134" t="s">
        <v>143</v>
      </c>
      <c r="L133" s="32"/>
      <c r="M133" s="139" t="s">
        <v>1</v>
      </c>
      <c r="N133" s="140" t="s">
        <v>48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187</v>
      </c>
      <c r="AT133" s="143" t="s">
        <v>139</v>
      </c>
      <c r="AU133" s="143" t="s">
        <v>93</v>
      </c>
      <c r="AY133" s="16" t="s">
        <v>136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91</v>
      </c>
      <c r="BK133" s="144">
        <f>ROUND(I133*H133,2)</f>
        <v>0</v>
      </c>
      <c r="BL133" s="16" t="s">
        <v>187</v>
      </c>
      <c r="BM133" s="143" t="s">
        <v>589</v>
      </c>
    </row>
    <row r="134" spans="2:65" s="12" customFormat="1" ht="11.25">
      <c r="B134" s="155"/>
      <c r="D134" s="156" t="s">
        <v>170</v>
      </c>
      <c r="E134" s="162" t="s">
        <v>1</v>
      </c>
      <c r="F134" s="157" t="s">
        <v>590</v>
      </c>
      <c r="H134" s="158">
        <v>55</v>
      </c>
      <c r="I134" s="159"/>
      <c r="L134" s="155"/>
      <c r="M134" s="160"/>
      <c r="T134" s="161"/>
      <c r="AT134" s="162" t="s">
        <v>170</v>
      </c>
      <c r="AU134" s="162" t="s">
        <v>93</v>
      </c>
      <c r="AV134" s="12" t="s">
        <v>93</v>
      </c>
      <c r="AW134" s="12" t="s">
        <v>38</v>
      </c>
      <c r="AX134" s="12" t="s">
        <v>91</v>
      </c>
      <c r="AY134" s="162" t="s">
        <v>136</v>
      </c>
    </row>
    <row r="135" spans="2:65" s="1" customFormat="1" ht="16.5" customHeight="1">
      <c r="B135" s="32"/>
      <c r="C135" s="145" t="s">
        <v>199</v>
      </c>
      <c r="D135" s="145" t="s">
        <v>146</v>
      </c>
      <c r="E135" s="146" t="s">
        <v>591</v>
      </c>
      <c r="F135" s="147" t="s">
        <v>592</v>
      </c>
      <c r="G135" s="148" t="s">
        <v>142</v>
      </c>
      <c r="H135" s="149">
        <v>30</v>
      </c>
      <c r="I135" s="150"/>
      <c r="J135" s="151">
        <f t="shared" ref="J135:J145" si="10">ROUND(I135*H135,2)</f>
        <v>0</v>
      </c>
      <c r="K135" s="147" t="s">
        <v>500</v>
      </c>
      <c r="L135" s="152"/>
      <c r="M135" s="153" t="s">
        <v>1</v>
      </c>
      <c r="N135" s="154" t="s">
        <v>48</v>
      </c>
      <c r="P135" s="141">
        <f t="shared" ref="P135:P145" si="11">O135*H135</f>
        <v>0</v>
      </c>
      <c r="Q135" s="141">
        <v>1.6000000000000001E-4</v>
      </c>
      <c r="R135" s="141">
        <f t="shared" ref="R135:R145" si="12">Q135*H135</f>
        <v>4.8000000000000004E-3</v>
      </c>
      <c r="S135" s="141">
        <v>0</v>
      </c>
      <c r="T135" s="142">
        <f t="shared" ref="T135:T145" si="13">S135*H135</f>
        <v>0</v>
      </c>
      <c r="AR135" s="143" t="s">
        <v>192</v>
      </c>
      <c r="AT135" s="143" t="s">
        <v>146</v>
      </c>
      <c r="AU135" s="143" t="s">
        <v>93</v>
      </c>
      <c r="AY135" s="16" t="s">
        <v>136</v>
      </c>
      <c r="BE135" s="144">
        <f t="shared" ref="BE135:BE145" si="14">IF(N135="základní",J135,0)</f>
        <v>0</v>
      </c>
      <c r="BF135" s="144">
        <f t="shared" ref="BF135:BF145" si="15">IF(N135="snížená",J135,0)</f>
        <v>0</v>
      </c>
      <c r="BG135" s="144">
        <f t="shared" ref="BG135:BG145" si="16">IF(N135="zákl. přenesená",J135,0)</f>
        <v>0</v>
      </c>
      <c r="BH135" s="144">
        <f t="shared" ref="BH135:BH145" si="17">IF(N135="sníž. přenesená",J135,0)</f>
        <v>0</v>
      </c>
      <c r="BI135" s="144">
        <f t="shared" ref="BI135:BI145" si="18">IF(N135="nulová",J135,0)</f>
        <v>0</v>
      </c>
      <c r="BJ135" s="16" t="s">
        <v>91</v>
      </c>
      <c r="BK135" s="144">
        <f t="shared" ref="BK135:BK145" si="19">ROUND(I135*H135,2)</f>
        <v>0</v>
      </c>
      <c r="BL135" s="16" t="s">
        <v>187</v>
      </c>
      <c r="BM135" s="143" t="s">
        <v>593</v>
      </c>
    </row>
    <row r="136" spans="2:65" s="1" customFormat="1" ht="16.5" customHeight="1">
      <c r="B136" s="32"/>
      <c r="C136" s="145" t="s">
        <v>206</v>
      </c>
      <c r="D136" s="145" t="s">
        <v>146</v>
      </c>
      <c r="E136" s="146" t="s">
        <v>594</v>
      </c>
      <c r="F136" s="147" t="s">
        <v>595</v>
      </c>
      <c r="G136" s="148" t="s">
        <v>142</v>
      </c>
      <c r="H136" s="149">
        <v>25</v>
      </c>
      <c r="I136" s="150"/>
      <c r="J136" s="151">
        <f t="shared" si="10"/>
        <v>0</v>
      </c>
      <c r="K136" s="147" t="s">
        <v>500</v>
      </c>
      <c r="L136" s="152"/>
      <c r="M136" s="153" t="s">
        <v>1</v>
      </c>
      <c r="N136" s="154" t="s">
        <v>48</v>
      </c>
      <c r="P136" s="141">
        <f t="shared" si="11"/>
        <v>0</v>
      </c>
      <c r="Q136" s="141">
        <v>2.5000000000000001E-4</v>
      </c>
      <c r="R136" s="141">
        <f t="shared" si="12"/>
        <v>6.2500000000000003E-3</v>
      </c>
      <c r="S136" s="141">
        <v>0</v>
      </c>
      <c r="T136" s="142">
        <f t="shared" si="13"/>
        <v>0</v>
      </c>
      <c r="AR136" s="143" t="s">
        <v>192</v>
      </c>
      <c r="AT136" s="143" t="s">
        <v>146</v>
      </c>
      <c r="AU136" s="143" t="s">
        <v>93</v>
      </c>
      <c r="AY136" s="16" t="s">
        <v>136</v>
      </c>
      <c r="BE136" s="144">
        <f t="shared" si="14"/>
        <v>0</v>
      </c>
      <c r="BF136" s="144">
        <f t="shared" si="15"/>
        <v>0</v>
      </c>
      <c r="BG136" s="144">
        <f t="shared" si="16"/>
        <v>0</v>
      </c>
      <c r="BH136" s="144">
        <f t="shared" si="17"/>
        <v>0</v>
      </c>
      <c r="BI136" s="144">
        <f t="shared" si="18"/>
        <v>0</v>
      </c>
      <c r="BJ136" s="16" t="s">
        <v>91</v>
      </c>
      <c r="BK136" s="144">
        <f t="shared" si="19"/>
        <v>0</v>
      </c>
      <c r="BL136" s="16" t="s">
        <v>187</v>
      </c>
      <c r="BM136" s="143" t="s">
        <v>596</v>
      </c>
    </row>
    <row r="137" spans="2:65" s="1" customFormat="1" ht="37.9" customHeight="1">
      <c r="B137" s="32"/>
      <c r="C137" s="132" t="s">
        <v>211</v>
      </c>
      <c r="D137" s="132" t="s">
        <v>139</v>
      </c>
      <c r="E137" s="133" t="s">
        <v>597</v>
      </c>
      <c r="F137" s="134" t="s">
        <v>598</v>
      </c>
      <c r="G137" s="135" t="s">
        <v>235</v>
      </c>
      <c r="H137" s="136">
        <v>2</v>
      </c>
      <c r="I137" s="137"/>
      <c r="J137" s="138">
        <f t="shared" si="10"/>
        <v>0</v>
      </c>
      <c r="K137" s="134" t="s">
        <v>143</v>
      </c>
      <c r="L137" s="32"/>
      <c r="M137" s="139" t="s">
        <v>1</v>
      </c>
      <c r="N137" s="140" t="s">
        <v>48</v>
      </c>
      <c r="P137" s="141">
        <f t="shared" si="11"/>
        <v>0</v>
      </c>
      <c r="Q137" s="141">
        <v>0</v>
      </c>
      <c r="R137" s="141">
        <f t="shared" si="12"/>
        <v>0</v>
      </c>
      <c r="S137" s="141">
        <v>0</v>
      </c>
      <c r="T137" s="142">
        <f t="shared" si="13"/>
        <v>0</v>
      </c>
      <c r="AR137" s="143" t="s">
        <v>187</v>
      </c>
      <c r="AT137" s="143" t="s">
        <v>139</v>
      </c>
      <c r="AU137" s="143" t="s">
        <v>93</v>
      </c>
      <c r="AY137" s="16" t="s">
        <v>136</v>
      </c>
      <c r="BE137" s="144">
        <f t="shared" si="14"/>
        <v>0</v>
      </c>
      <c r="BF137" s="144">
        <f t="shared" si="15"/>
        <v>0</v>
      </c>
      <c r="BG137" s="144">
        <f t="shared" si="16"/>
        <v>0</v>
      </c>
      <c r="BH137" s="144">
        <f t="shared" si="17"/>
        <v>0</v>
      </c>
      <c r="BI137" s="144">
        <f t="shared" si="18"/>
        <v>0</v>
      </c>
      <c r="BJ137" s="16" t="s">
        <v>91</v>
      </c>
      <c r="BK137" s="144">
        <f t="shared" si="19"/>
        <v>0</v>
      </c>
      <c r="BL137" s="16" t="s">
        <v>187</v>
      </c>
      <c r="BM137" s="143" t="s">
        <v>599</v>
      </c>
    </row>
    <row r="138" spans="2:65" s="1" customFormat="1" ht="24.2" customHeight="1">
      <c r="B138" s="32"/>
      <c r="C138" s="145" t="s">
        <v>8</v>
      </c>
      <c r="D138" s="145" t="s">
        <v>146</v>
      </c>
      <c r="E138" s="146" t="s">
        <v>600</v>
      </c>
      <c r="F138" s="147" t="s">
        <v>601</v>
      </c>
      <c r="G138" s="148" t="s">
        <v>235</v>
      </c>
      <c r="H138" s="149">
        <v>1</v>
      </c>
      <c r="I138" s="150"/>
      <c r="J138" s="151">
        <f t="shared" si="10"/>
        <v>0</v>
      </c>
      <c r="K138" s="147" t="s">
        <v>560</v>
      </c>
      <c r="L138" s="152"/>
      <c r="M138" s="153" t="s">
        <v>1</v>
      </c>
      <c r="N138" s="154" t="s">
        <v>48</v>
      </c>
      <c r="P138" s="141">
        <f t="shared" si="11"/>
        <v>0</v>
      </c>
      <c r="Q138" s="141">
        <v>0.01</v>
      </c>
      <c r="R138" s="141">
        <f t="shared" si="12"/>
        <v>0.01</v>
      </c>
      <c r="S138" s="141">
        <v>0</v>
      </c>
      <c r="T138" s="142">
        <f t="shared" si="13"/>
        <v>0</v>
      </c>
      <c r="AR138" s="143" t="s">
        <v>192</v>
      </c>
      <c r="AT138" s="143" t="s">
        <v>146</v>
      </c>
      <c r="AU138" s="143" t="s">
        <v>93</v>
      </c>
      <c r="AY138" s="16" t="s">
        <v>136</v>
      </c>
      <c r="BE138" s="144">
        <f t="shared" si="14"/>
        <v>0</v>
      </c>
      <c r="BF138" s="144">
        <f t="shared" si="15"/>
        <v>0</v>
      </c>
      <c r="BG138" s="144">
        <f t="shared" si="16"/>
        <v>0</v>
      </c>
      <c r="BH138" s="144">
        <f t="shared" si="17"/>
        <v>0</v>
      </c>
      <c r="BI138" s="144">
        <f t="shared" si="18"/>
        <v>0</v>
      </c>
      <c r="BJ138" s="16" t="s">
        <v>91</v>
      </c>
      <c r="BK138" s="144">
        <f t="shared" si="19"/>
        <v>0</v>
      </c>
      <c r="BL138" s="16" t="s">
        <v>187</v>
      </c>
      <c r="BM138" s="143" t="s">
        <v>602</v>
      </c>
    </row>
    <row r="139" spans="2:65" s="1" customFormat="1" ht="16.5" customHeight="1">
      <c r="B139" s="32"/>
      <c r="C139" s="145" t="s">
        <v>187</v>
      </c>
      <c r="D139" s="145" t="s">
        <v>146</v>
      </c>
      <c r="E139" s="146" t="s">
        <v>603</v>
      </c>
      <c r="F139" s="147" t="s">
        <v>604</v>
      </c>
      <c r="G139" s="148" t="s">
        <v>235</v>
      </c>
      <c r="H139" s="149">
        <v>1</v>
      </c>
      <c r="I139" s="150"/>
      <c r="J139" s="151">
        <f t="shared" si="10"/>
        <v>0</v>
      </c>
      <c r="K139" s="147" t="s">
        <v>560</v>
      </c>
      <c r="L139" s="152"/>
      <c r="M139" s="153" t="s">
        <v>1</v>
      </c>
      <c r="N139" s="154" t="s">
        <v>48</v>
      </c>
      <c r="P139" s="141">
        <f t="shared" si="11"/>
        <v>0</v>
      </c>
      <c r="Q139" s="141">
        <v>0.01</v>
      </c>
      <c r="R139" s="141">
        <f t="shared" si="12"/>
        <v>0.01</v>
      </c>
      <c r="S139" s="141">
        <v>0</v>
      </c>
      <c r="T139" s="142">
        <f t="shared" si="13"/>
        <v>0</v>
      </c>
      <c r="AR139" s="143" t="s">
        <v>192</v>
      </c>
      <c r="AT139" s="143" t="s">
        <v>146</v>
      </c>
      <c r="AU139" s="143" t="s">
        <v>93</v>
      </c>
      <c r="AY139" s="16" t="s">
        <v>136</v>
      </c>
      <c r="BE139" s="144">
        <f t="shared" si="14"/>
        <v>0</v>
      </c>
      <c r="BF139" s="144">
        <f t="shared" si="15"/>
        <v>0</v>
      </c>
      <c r="BG139" s="144">
        <f t="shared" si="16"/>
        <v>0</v>
      </c>
      <c r="BH139" s="144">
        <f t="shared" si="17"/>
        <v>0</v>
      </c>
      <c r="BI139" s="144">
        <f t="shared" si="18"/>
        <v>0</v>
      </c>
      <c r="BJ139" s="16" t="s">
        <v>91</v>
      </c>
      <c r="BK139" s="144">
        <f t="shared" si="19"/>
        <v>0</v>
      </c>
      <c r="BL139" s="16" t="s">
        <v>187</v>
      </c>
      <c r="BM139" s="143" t="s">
        <v>605</v>
      </c>
    </row>
    <row r="140" spans="2:65" s="1" customFormat="1" ht="24.2" customHeight="1">
      <c r="B140" s="32"/>
      <c r="C140" s="132" t="s">
        <v>222</v>
      </c>
      <c r="D140" s="132" t="s">
        <v>139</v>
      </c>
      <c r="E140" s="133" t="s">
        <v>606</v>
      </c>
      <c r="F140" s="134" t="s">
        <v>607</v>
      </c>
      <c r="G140" s="135" t="s">
        <v>235</v>
      </c>
      <c r="H140" s="136">
        <v>6</v>
      </c>
      <c r="I140" s="137"/>
      <c r="J140" s="138">
        <f t="shared" si="10"/>
        <v>0</v>
      </c>
      <c r="K140" s="134" t="s">
        <v>143</v>
      </c>
      <c r="L140" s="32"/>
      <c r="M140" s="139" t="s">
        <v>1</v>
      </c>
      <c r="N140" s="140" t="s">
        <v>48</v>
      </c>
      <c r="P140" s="141">
        <f t="shared" si="11"/>
        <v>0</v>
      </c>
      <c r="Q140" s="141">
        <v>0</v>
      </c>
      <c r="R140" s="141">
        <f t="shared" si="12"/>
        <v>0</v>
      </c>
      <c r="S140" s="141">
        <v>0</v>
      </c>
      <c r="T140" s="142">
        <f t="shared" si="13"/>
        <v>0</v>
      </c>
      <c r="AR140" s="143" t="s">
        <v>187</v>
      </c>
      <c r="AT140" s="143" t="s">
        <v>139</v>
      </c>
      <c r="AU140" s="143" t="s">
        <v>93</v>
      </c>
      <c r="AY140" s="16" t="s">
        <v>136</v>
      </c>
      <c r="BE140" s="144">
        <f t="shared" si="14"/>
        <v>0</v>
      </c>
      <c r="BF140" s="144">
        <f t="shared" si="15"/>
        <v>0</v>
      </c>
      <c r="BG140" s="144">
        <f t="shared" si="16"/>
        <v>0</v>
      </c>
      <c r="BH140" s="144">
        <f t="shared" si="17"/>
        <v>0</v>
      </c>
      <c r="BI140" s="144">
        <f t="shared" si="18"/>
        <v>0</v>
      </c>
      <c r="BJ140" s="16" t="s">
        <v>91</v>
      </c>
      <c r="BK140" s="144">
        <f t="shared" si="19"/>
        <v>0</v>
      </c>
      <c r="BL140" s="16" t="s">
        <v>187</v>
      </c>
      <c r="BM140" s="143" t="s">
        <v>608</v>
      </c>
    </row>
    <row r="141" spans="2:65" s="1" customFormat="1" ht="16.5" customHeight="1">
      <c r="B141" s="32"/>
      <c r="C141" s="145" t="s">
        <v>228</v>
      </c>
      <c r="D141" s="145" t="s">
        <v>146</v>
      </c>
      <c r="E141" s="146" t="s">
        <v>609</v>
      </c>
      <c r="F141" s="147" t="s">
        <v>610</v>
      </c>
      <c r="G141" s="148" t="s">
        <v>235</v>
      </c>
      <c r="H141" s="149">
        <v>6</v>
      </c>
      <c r="I141" s="150"/>
      <c r="J141" s="151">
        <f t="shared" si="10"/>
        <v>0</v>
      </c>
      <c r="K141" s="147" t="s">
        <v>560</v>
      </c>
      <c r="L141" s="152"/>
      <c r="M141" s="153" t="s">
        <v>1</v>
      </c>
      <c r="N141" s="154" t="s">
        <v>48</v>
      </c>
      <c r="P141" s="141">
        <f t="shared" si="11"/>
        <v>0</v>
      </c>
      <c r="Q141" s="141">
        <v>2.7999999999999998E-4</v>
      </c>
      <c r="R141" s="141">
        <f t="shared" si="12"/>
        <v>1.6799999999999999E-3</v>
      </c>
      <c r="S141" s="141">
        <v>0</v>
      </c>
      <c r="T141" s="142">
        <f t="shared" si="13"/>
        <v>0</v>
      </c>
      <c r="AR141" s="143" t="s">
        <v>192</v>
      </c>
      <c r="AT141" s="143" t="s">
        <v>146</v>
      </c>
      <c r="AU141" s="143" t="s">
        <v>93</v>
      </c>
      <c r="AY141" s="16" t="s">
        <v>136</v>
      </c>
      <c r="BE141" s="144">
        <f t="shared" si="14"/>
        <v>0</v>
      </c>
      <c r="BF141" s="144">
        <f t="shared" si="15"/>
        <v>0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6" t="s">
        <v>91</v>
      </c>
      <c r="BK141" s="144">
        <f t="shared" si="19"/>
        <v>0</v>
      </c>
      <c r="BL141" s="16" t="s">
        <v>187</v>
      </c>
      <c r="BM141" s="143" t="s">
        <v>611</v>
      </c>
    </row>
    <row r="142" spans="2:65" s="1" customFormat="1" ht="24.2" customHeight="1">
      <c r="B142" s="32"/>
      <c r="C142" s="132" t="s">
        <v>232</v>
      </c>
      <c r="D142" s="132" t="s">
        <v>139</v>
      </c>
      <c r="E142" s="133" t="s">
        <v>612</v>
      </c>
      <c r="F142" s="134" t="s">
        <v>613</v>
      </c>
      <c r="G142" s="135" t="s">
        <v>235</v>
      </c>
      <c r="H142" s="136">
        <v>2</v>
      </c>
      <c r="I142" s="137"/>
      <c r="J142" s="138">
        <f t="shared" si="10"/>
        <v>0</v>
      </c>
      <c r="K142" s="134" t="s">
        <v>143</v>
      </c>
      <c r="L142" s="32"/>
      <c r="M142" s="139" t="s">
        <v>1</v>
      </c>
      <c r="N142" s="140" t="s">
        <v>48</v>
      </c>
      <c r="P142" s="141">
        <f t="shared" si="11"/>
        <v>0</v>
      </c>
      <c r="Q142" s="141">
        <v>0</v>
      </c>
      <c r="R142" s="141">
        <f t="shared" si="12"/>
        <v>0</v>
      </c>
      <c r="S142" s="141">
        <v>0</v>
      </c>
      <c r="T142" s="142">
        <f t="shared" si="13"/>
        <v>0</v>
      </c>
      <c r="AR142" s="143" t="s">
        <v>187</v>
      </c>
      <c r="AT142" s="143" t="s">
        <v>139</v>
      </c>
      <c r="AU142" s="143" t="s">
        <v>93</v>
      </c>
      <c r="AY142" s="16" t="s">
        <v>136</v>
      </c>
      <c r="BE142" s="144">
        <f t="shared" si="14"/>
        <v>0</v>
      </c>
      <c r="BF142" s="144">
        <f t="shared" si="15"/>
        <v>0</v>
      </c>
      <c r="BG142" s="144">
        <f t="shared" si="16"/>
        <v>0</v>
      </c>
      <c r="BH142" s="144">
        <f t="shared" si="17"/>
        <v>0</v>
      </c>
      <c r="BI142" s="144">
        <f t="shared" si="18"/>
        <v>0</v>
      </c>
      <c r="BJ142" s="16" t="s">
        <v>91</v>
      </c>
      <c r="BK142" s="144">
        <f t="shared" si="19"/>
        <v>0</v>
      </c>
      <c r="BL142" s="16" t="s">
        <v>187</v>
      </c>
      <c r="BM142" s="143" t="s">
        <v>614</v>
      </c>
    </row>
    <row r="143" spans="2:65" s="1" customFormat="1" ht="16.5" customHeight="1">
      <c r="B143" s="32"/>
      <c r="C143" s="145" t="s">
        <v>237</v>
      </c>
      <c r="D143" s="145" t="s">
        <v>146</v>
      </c>
      <c r="E143" s="146" t="s">
        <v>615</v>
      </c>
      <c r="F143" s="147" t="s">
        <v>616</v>
      </c>
      <c r="G143" s="148" t="s">
        <v>235</v>
      </c>
      <c r="H143" s="149">
        <v>2</v>
      </c>
      <c r="I143" s="150"/>
      <c r="J143" s="151">
        <f t="shared" si="10"/>
        <v>0</v>
      </c>
      <c r="K143" s="147" t="s">
        <v>143</v>
      </c>
      <c r="L143" s="152"/>
      <c r="M143" s="153" t="s">
        <v>1</v>
      </c>
      <c r="N143" s="154" t="s">
        <v>48</v>
      </c>
      <c r="P143" s="141">
        <f t="shared" si="11"/>
        <v>0</v>
      </c>
      <c r="Q143" s="141">
        <v>4.0000000000000002E-4</v>
      </c>
      <c r="R143" s="141">
        <f t="shared" si="12"/>
        <v>8.0000000000000004E-4</v>
      </c>
      <c r="S143" s="141">
        <v>0</v>
      </c>
      <c r="T143" s="142">
        <f t="shared" si="13"/>
        <v>0</v>
      </c>
      <c r="AR143" s="143" t="s">
        <v>192</v>
      </c>
      <c r="AT143" s="143" t="s">
        <v>146</v>
      </c>
      <c r="AU143" s="143" t="s">
        <v>93</v>
      </c>
      <c r="AY143" s="16" t="s">
        <v>136</v>
      </c>
      <c r="BE143" s="144">
        <f t="shared" si="14"/>
        <v>0</v>
      </c>
      <c r="BF143" s="144">
        <f t="shared" si="15"/>
        <v>0</v>
      </c>
      <c r="BG143" s="144">
        <f t="shared" si="16"/>
        <v>0</v>
      </c>
      <c r="BH143" s="144">
        <f t="shared" si="17"/>
        <v>0</v>
      </c>
      <c r="BI143" s="144">
        <f t="shared" si="18"/>
        <v>0</v>
      </c>
      <c r="BJ143" s="16" t="s">
        <v>91</v>
      </c>
      <c r="BK143" s="144">
        <f t="shared" si="19"/>
        <v>0</v>
      </c>
      <c r="BL143" s="16" t="s">
        <v>187</v>
      </c>
      <c r="BM143" s="143" t="s">
        <v>617</v>
      </c>
    </row>
    <row r="144" spans="2:65" s="1" customFormat="1" ht="24.2" customHeight="1">
      <c r="B144" s="32"/>
      <c r="C144" s="132" t="s">
        <v>7</v>
      </c>
      <c r="D144" s="132" t="s">
        <v>139</v>
      </c>
      <c r="E144" s="133" t="s">
        <v>618</v>
      </c>
      <c r="F144" s="134" t="s">
        <v>619</v>
      </c>
      <c r="G144" s="135" t="s">
        <v>235</v>
      </c>
      <c r="H144" s="136">
        <v>1</v>
      </c>
      <c r="I144" s="137"/>
      <c r="J144" s="138">
        <f t="shared" si="10"/>
        <v>0</v>
      </c>
      <c r="K144" s="134" t="s">
        <v>143</v>
      </c>
      <c r="L144" s="32"/>
      <c r="M144" s="139" t="s">
        <v>1</v>
      </c>
      <c r="N144" s="140" t="s">
        <v>48</v>
      </c>
      <c r="P144" s="141">
        <f t="shared" si="11"/>
        <v>0</v>
      </c>
      <c r="Q144" s="141">
        <v>0</v>
      </c>
      <c r="R144" s="141">
        <f t="shared" si="12"/>
        <v>0</v>
      </c>
      <c r="S144" s="141">
        <v>0</v>
      </c>
      <c r="T144" s="142">
        <f t="shared" si="13"/>
        <v>0</v>
      </c>
      <c r="AR144" s="143" t="s">
        <v>187</v>
      </c>
      <c r="AT144" s="143" t="s">
        <v>139</v>
      </c>
      <c r="AU144" s="143" t="s">
        <v>93</v>
      </c>
      <c r="AY144" s="16" t="s">
        <v>136</v>
      </c>
      <c r="BE144" s="144">
        <f t="shared" si="14"/>
        <v>0</v>
      </c>
      <c r="BF144" s="144">
        <f t="shared" si="15"/>
        <v>0</v>
      </c>
      <c r="BG144" s="144">
        <f t="shared" si="16"/>
        <v>0</v>
      </c>
      <c r="BH144" s="144">
        <f t="shared" si="17"/>
        <v>0</v>
      </c>
      <c r="BI144" s="144">
        <f t="shared" si="18"/>
        <v>0</v>
      </c>
      <c r="BJ144" s="16" t="s">
        <v>91</v>
      </c>
      <c r="BK144" s="144">
        <f t="shared" si="19"/>
        <v>0</v>
      </c>
      <c r="BL144" s="16" t="s">
        <v>187</v>
      </c>
      <c r="BM144" s="143" t="s">
        <v>620</v>
      </c>
    </row>
    <row r="145" spans="2:65" s="1" customFormat="1" ht="24.2" customHeight="1">
      <c r="B145" s="32"/>
      <c r="C145" s="145" t="s">
        <v>244</v>
      </c>
      <c r="D145" s="145" t="s">
        <v>146</v>
      </c>
      <c r="E145" s="146" t="s">
        <v>621</v>
      </c>
      <c r="F145" s="147" t="s">
        <v>622</v>
      </c>
      <c r="G145" s="148" t="s">
        <v>235</v>
      </c>
      <c r="H145" s="149">
        <v>1</v>
      </c>
      <c r="I145" s="150"/>
      <c r="J145" s="151">
        <f t="shared" si="10"/>
        <v>0</v>
      </c>
      <c r="K145" s="147" t="s">
        <v>560</v>
      </c>
      <c r="L145" s="152"/>
      <c r="M145" s="153" t="s">
        <v>1</v>
      </c>
      <c r="N145" s="154" t="s">
        <v>48</v>
      </c>
      <c r="P145" s="141">
        <f t="shared" si="11"/>
        <v>0</v>
      </c>
      <c r="Q145" s="141">
        <v>2.4000000000000001E-4</v>
      </c>
      <c r="R145" s="141">
        <f t="shared" si="12"/>
        <v>2.4000000000000001E-4</v>
      </c>
      <c r="S145" s="141">
        <v>0</v>
      </c>
      <c r="T145" s="142">
        <f t="shared" si="13"/>
        <v>0</v>
      </c>
      <c r="AR145" s="143" t="s">
        <v>192</v>
      </c>
      <c r="AT145" s="143" t="s">
        <v>146</v>
      </c>
      <c r="AU145" s="143" t="s">
        <v>93</v>
      </c>
      <c r="AY145" s="16" t="s">
        <v>136</v>
      </c>
      <c r="BE145" s="144">
        <f t="shared" si="14"/>
        <v>0</v>
      </c>
      <c r="BF145" s="144">
        <f t="shared" si="15"/>
        <v>0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6" t="s">
        <v>91</v>
      </c>
      <c r="BK145" s="144">
        <f t="shared" si="19"/>
        <v>0</v>
      </c>
      <c r="BL145" s="16" t="s">
        <v>187</v>
      </c>
      <c r="BM145" s="143" t="s">
        <v>623</v>
      </c>
    </row>
    <row r="146" spans="2:65" s="1" customFormat="1" ht="19.5">
      <c r="B146" s="32"/>
      <c r="D146" s="156" t="s">
        <v>624</v>
      </c>
      <c r="F146" s="182" t="s">
        <v>625</v>
      </c>
      <c r="I146" s="183"/>
      <c r="L146" s="32"/>
      <c r="M146" s="184"/>
      <c r="T146" s="56"/>
      <c r="AT146" s="16" t="s">
        <v>624</v>
      </c>
      <c r="AU146" s="16" t="s">
        <v>93</v>
      </c>
    </row>
    <row r="147" spans="2:65" s="1" customFormat="1" ht="44.25" customHeight="1">
      <c r="B147" s="32"/>
      <c r="C147" s="132" t="s">
        <v>248</v>
      </c>
      <c r="D147" s="132" t="s">
        <v>139</v>
      </c>
      <c r="E147" s="133" t="s">
        <v>626</v>
      </c>
      <c r="F147" s="134" t="s">
        <v>627</v>
      </c>
      <c r="G147" s="135" t="s">
        <v>235</v>
      </c>
      <c r="H147" s="136">
        <v>1</v>
      </c>
      <c r="I147" s="137"/>
      <c r="J147" s="138">
        <f t="shared" ref="J147:J153" si="20">ROUND(I147*H147,2)</f>
        <v>0</v>
      </c>
      <c r="K147" s="134" t="s">
        <v>143</v>
      </c>
      <c r="L147" s="32"/>
      <c r="M147" s="139" t="s">
        <v>1</v>
      </c>
      <c r="N147" s="140" t="s">
        <v>48</v>
      </c>
      <c r="P147" s="141">
        <f t="shared" ref="P147:P153" si="21">O147*H147</f>
        <v>0</v>
      </c>
      <c r="Q147" s="141">
        <v>0</v>
      </c>
      <c r="R147" s="141">
        <f t="shared" ref="R147:R153" si="22">Q147*H147</f>
        <v>0</v>
      </c>
      <c r="S147" s="141">
        <v>0</v>
      </c>
      <c r="T147" s="142">
        <f t="shared" ref="T147:T153" si="23">S147*H147</f>
        <v>0</v>
      </c>
      <c r="AR147" s="143" t="s">
        <v>187</v>
      </c>
      <c r="AT147" s="143" t="s">
        <v>139</v>
      </c>
      <c r="AU147" s="143" t="s">
        <v>93</v>
      </c>
      <c r="AY147" s="16" t="s">
        <v>136</v>
      </c>
      <c r="BE147" s="144">
        <f t="shared" ref="BE147:BE153" si="24">IF(N147="základní",J147,0)</f>
        <v>0</v>
      </c>
      <c r="BF147" s="144">
        <f t="shared" ref="BF147:BF153" si="25">IF(N147="snížená",J147,0)</f>
        <v>0</v>
      </c>
      <c r="BG147" s="144">
        <f t="shared" ref="BG147:BG153" si="26">IF(N147="zákl. přenesená",J147,0)</f>
        <v>0</v>
      </c>
      <c r="BH147" s="144">
        <f t="shared" ref="BH147:BH153" si="27">IF(N147="sníž. přenesená",J147,0)</f>
        <v>0</v>
      </c>
      <c r="BI147" s="144">
        <f t="shared" ref="BI147:BI153" si="28">IF(N147="nulová",J147,0)</f>
        <v>0</v>
      </c>
      <c r="BJ147" s="16" t="s">
        <v>91</v>
      </c>
      <c r="BK147" s="144">
        <f t="shared" ref="BK147:BK153" si="29">ROUND(I147*H147,2)</f>
        <v>0</v>
      </c>
      <c r="BL147" s="16" t="s">
        <v>187</v>
      </c>
      <c r="BM147" s="143" t="s">
        <v>628</v>
      </c>
    </row>
    <row r="148" spans="2:65" s="1" customFormat="1" ht="16.5" customHeight="1">
      <c r="B148" s="32"/>
      <c r="C148" s="132" t="s">
        <v>252</v>
      </c>
      <c r="D148" s="132" t="s">
        <v>139</v>
      </c>
      <c r="E148" s="133" t="s">
        <v>629</v>
      </c>
      <c r="F148" s="134" t="s">
        <v>630</v>
      </c>
      <c r="G148" s="135" t="s">
        <v>154</v>
      </c>
      <c r="H148" s="136">
        <v>1</v>
      </c>
      <c r="I148" s="137"/>
      <c r="J148" s="138">
        <f t="shared" si="20"/>
        <v>0</v>
      </c>
      <c r="K148" s="134" t="s">
        <v>560</v>
      </c>
      <c r="L148" s="32"/>
      <c r="M148" s="139" t="s">
        <v>1</v>
      </c>
      <c r="N148" s="140" t="s">
        <v>48</v>
      </c>
      <c r="P148" s="141">
        <f t="shared" si="21"/>
        <v>0</v>
      </c>
      <c r="Q148" s="141">
        <v>0</v>
      </c>
      <c r="R148" s="141">
        <f t="shared" si="22"/>
        <v>0</v>
      </c>
      <c r="S148" s="141">
        <v>0</v>
      </c>
      <c r="T148" s="142">
        <f t="shared" si="23"/>
        <v>0</v>
      </c>
      <c r="AR148" s="143" t="s">
        <v>187</v>
      </c>
      <c r="AT148" s="143" t="s">
        <v>139</v>
      </c>
      <c r="AU148" s="143" t="s">
        <v>93</v>
      </c>
      <c r="AY148" s="16" t="s">
        <v>136</v>
      </c>
      <c r="BE148" s="144">
        <f t="shared" si="24"/>
        <v>0</v>
      </c>
      <c r="BF148" s="144">
        <f t="shared" si="25"/>
        <v>0</v>
      </c>
      <c r="BG148" s="144">
        <f t="shared" si="26"/>
        <v>0</v>
      </c>
      <c r="BH148" s="144">
        <f t="shared" si="27"/>
        <v>0</v>
      </c>
      <c r="BI148" s="144">
        <f t="shared" si="28"/>
        <v>0</v>
      </c>
      <c r="BJ148" s="16" t="s">
        <v>91</v>
      </c>
      <c r="BK148" s="144">
        <f t="shared" si="29"/>
        <v>0</v>
      </c>
      <c r="BL148" s="16" t="s">
        <v>187</v>
      </c>
      <c r="BM148" s="143" t="s">
        <v>631</v>
      </c>
    </row>
    <row r="149" spans="2:65" s="1" customFormat="1" ht="16.5" customHeight="1">
      <c r="B149" s="32"/>
      <c r="C149" s="145" t="s">
        <v>256</v>
      </c>
      <c r="D149" s="145" t="s">
        <v>146</v>
      </c>
      <c r="E149" s="146" t="s">
        <v>632</v>
      </c>
      <c r="F149" s="147" t="s">
        <v>633</v>
      </c>
      <c r="G149" s="148" t="s">
        <v>235</v>
      </c>
      <c r="H149" s="149">
        <v>4</v>
      </c>
      <c r="I149" s="150"/>
      <c r="J149" s="151">
        <f t="shared" si="20"/>
        <v>0</v>
      </c>
      <c r="K149" s="147" t="s">
        <v>560</v>
      </c>
      <c r="L149" s="152"/>
      <c r="M149" s="153" t="s">
        <v>1</v>
      </c>
      <c r="N149" s="154" t="s">
        <v>48</v>
      </c>
      <c r="P149" s="141">
        <f t="shared" si="21"/>
        <v>0</v>
      </c>
      <c r="Q149" s="141">
        <v>0</v>
      </c>
      <c r="R149" s="141">
        <f t="shared" si="22"/>
        <v>0</v>
      </c>
      <c r="S149" s="141">
        <v>0</v>
      </c>
      <c r="T149" s="142">
        <f t="shared" si="23"/>
        <v>0</v>
      </c>
      <c r="AR149" s="143" t="s">
        <v>192</v>
      </c>
      <c r="AT149" s="143" t="s">
        <v>146</v>
      </c>
      <c r="AU149" s="143" t="s">
        <v>93</v>
      </c>
      <c r="AY149" s="16" t="s">
        <v>136</v>
      </c>
      <c r="BE149" s="144">
        <f t="shared" si="24"/>
        <v>0</v>
      </c>
      <c r="BF149" s="144">
        <f t="shared" si="25"/>
        <v>0</v>
      </c>
      <c r="BG149" s="144">
        <f t="shared" si="26"/>
        <v>0</v>
      </c>
      <c r="BH149" s="144">
        <f t="shared" si="27"/>
        <v>0</v>
      </c>
      <c r="BI149" s="144">
        <f t="shared" si="28"/>
        <v>0</v>
      </c>
      <c r="BJ149" s="16" t="s">
        <v>91</v>
      </c>
      <c r="BK149" s="144">
        <f t="shared" si="29"/>
        <v>0</v>
      </c>
      <c r="BL149" s="16" t="s">
        <v>187</v>
      </c>
      <c r="BM149" s="143" t="s">
        <v>634</v>
      </c>
    </row>
    <row r="150" spans="2:65" s="1" customFormat="1" ht="16.5" customHeight="1">
      <c r="B150" s="32"/>
      <c r="C150" s="145" t="s">
        <v>261</v>
      </c>
      <c r="D150" s="145" t="s">
        <v>146</v>
      </c>
      <c r="E150" s="146" t="s">
        <v>635</v>
      </c>
      <c r="F150" s="147" t="s">
        <v>636</v>
      </c>
      <c r="G150" s="148" t="s">
        <v>235</v>
      </c>
      <c r="H150" s="149">
        <v>1</v>
      </c>
      <c r="I150" s="150"/>
      <c r="J150" s="151">
        <f t="shared" si="20"/>
        <v>0</v>
      </c>
      <c r="K150" s="147" t="s">
        <v>560</v>
      </c>
      <c r="L150" s="152"/>
      <c r="M150" s="153" t="s">
        <v>1</v>
      </c>
      <c r="N150" s="154" t="s">
        <v>48</v>
      </c>
      <c r="P150" s="141">
        <f t="shared" si="21"/>
        <v>0</v>
      </c>
      <c r="Q150" s="141">
        <v>0</v>
      </c>
      <c r="R150" s="141">
        <f t="shared" si="22"/>
        <v>0</v>
      </c>
      <c r="S150" s="141">
        <v>0</v>
      </c>
      <c r="T150" s="142">
        <f t="shared" si="23"/>
        <v>0</v>
      </c>
      <c r="AR150" s="143" t="s">
        <v>192</v>
      </c>
      <c r="AT150" s="143" t="s">
        <v>146</v>
      </c>
      <c r="AU150" s="143" t="s">
        <v>93</v>
      </c>
      <c r="AY150" s="16" t="s">
        <v>136</v>
      </c>
      <c r="BE150" s="144">
        <f t="shared" si="24"/>
        <v>0</v>
      </c>
      <c r="BF150" s="144">
        <f t="shared" si="25"/>
        <v>0</v>
      </c>
      <c r="BG150" s="144">
        <f t="shared" si="26"/>
        <v>0</v>
      </c>
      <c r="BH150" s="144">
        <f t="shared" si="27"/>
        <v>0</v>
      </c>
      <c r="BI150" s="144">
        <f t="shared" si="28"/>
        <v>0</v>
      </c>
      <c r="BJ150" s="16" t="s">
        <v>91</v>
      </c>
      <c r="BK150" s="144">
        <f t="shared" si="29"/>
        <v>0</v>
      </c>
      <c r="BL150" s="16" t="s">
        <v>187</v>
      </c>
      <c r="BM150" s="143" t="s">
        <v>637</v>
      </c>
    </row>
    <row r="151" spans="2:65" s="1" customFormat="1" ht="16.5" customHeight="1">
      <c r="B151" s="32"/>
      <c r="C151" s="145" t="s">
        <v>265</v>
      </c>
      <c r="D151" s="145" t="s">
        <v>146</v>
      </c>
      <c r="E151" s="146" t="s">
        <v>638</v>
      </c>
      <c r="F151" s="147" t="s">
        <v>639</v>
      </c>
      <c r="G151" s="148" t="s">
        <v>154</v>
      </c>
      <c r="H151" s="149">
        <v>1</v>
      </c>
      <c r="I151" s="150"/>
      <c r="J151" s="151">
        <f t="shared" si="20"/>
        <v>0</v>
      </c>
      <c r="K151" s="147" t="s">
        <v>560</v>
      </c>
      <c r="L151" s="152"/>
      <c r="M151" s="153" t="s">
        <v>1</v>
      </c>
      <c r="N151" s="154" t="s">
        <v>48</v>
      </c>
      <c r="P151" s="141">
        <f t="shared" si="21"/>
        <v>0</v>
      </c>
      <c r="Q151" s="141">
        <v>0</v>
      </c>
      <c r="R151" s="141">
        <f t="shared" si="22"/>
        <v>0</v>
      </c>
      <c r="S151" s="141">
        <v>0</v>
      </c>
      <c r="T151" s="142">
        <f t="shared" si="23"/>
        <v>0</v>
      </c>
      <c r="AR151" s="143" t="s">
        <v>192</v>
      </c>
      <c r="AT151" s="143" t="s">
        <v>146</v>
      </c>
      <c r="AU151" s="143" t="s">
        <v>93</v>
      </c>
      <c r="AY151" s="16" t="s">
        <v>136</v>
      </c>
      <c r="BE151" s="144">
        <f t="shared" si="24"/>
        <v>0</v>
      </c>
      <c r="BF151" s="144">
        <f t="shared" si="25"/>
        <v>0</v>
      </c>
      <c r="BG151" s="144">
        <f t="shared" si="26"/>
        <v>0</v>
      </c>
      <c r="BH151" s="144">
        <f t="shared" si="27"/>
        <v>0</v>
      </c>
      <c r="BI151" s="144">
        <f t="shared" si="28"/>
        <v>0</v>
      </c>
      <c r="BJ151" s="16" t="s">
        <v>91</v>
      </c>
      <c r="BK151" s="144">
        <f t="shared" si="29"/>
        <v>0</v>
      </c>
      <c r="BL151" s="16" t="s">
        <v>187</v>
      </c>
      <c r="BM151" s="143" t="s">
        <v>640</v>
      </c>
    </row>
    <row r="152" spans="2:65" s="1" customFormat="1" ht="44.25" customHeight="1">
      <c r="B152" s="32"/>
      <c r="C152" s="132" t="s">
        <v>269</v>
      </c>
      <c r="D152" s="132" t="s">
        <v>139</v>
      </c>
      <c r="E152" s="133" t="s">
        <v>641</v>
      </c>
      <c r="F152" s="134" t="s">
        <v>642</v>
      </c>
      <c r="G152" s="135" t="s">
        <v>160</v>
      </c>
      <c r="H152" s="136">
        <v>7.3999999999999996E-2</v>
      </c>
      <c r="I152" s="137"/>
      <c r="J152" s="138">
        <f t="shared" si="20"/>
        <v>0</v>
      </c>
      <c r="K152" s="134" t="s">
        <v>143</v>
      </c>
      <c r="L152" s="32"/>
      <c r="M152" s="139" t="s">
        <v>1</v>
      </c>
      <c r="N152" s="140" t="s">
        <v>48</v>
      </c>
      <c r="P152" s="141">
        <f t="shared" si="21"/>
        <v>0</v>
      </c>
      <c r="Q152" s="141">
        <v>0</v>
      </c>
      <c r="R152" s="141">
        <f t="shared" si="22"/>
        <v>0</v>
      </c>
      <c r="S152" s="141">
        <v>0</v>
      </c>
      <c r="T152" s="142">
        <f t="shared" si="23"/>
        <v>0</v>
      </c>
      <c r="AR152" s="143" t="s">
        <v>187</v>
      </c>
      <c r="AT152" s="143" t="s">
        <v>139</v>
      </c>
      <c r="AU152" s="143" t="s">
        <v>93</v>
      </c>
      <c r="AY152" s="16" t="s">
        <v>136</v>
      </c>
      <c r="BE152" s="144">
        <f t="shared" si="24"/>
        <v>0</v>
      </c>
      <c r="BF152" s="144">
        <f t="shared" si="25"/>
        <v>0</v>
      </c>
      <c r="BG152" s="144">
        <f t="shared" si="26"/>
        <v>0</v>
      </c>
      <c r="BH152" s="144">
        <f t="shared" si="27"/>
        <v>0</v>
      </c>
      <c r="BI152" s="144">
        <f t="shared" si="28"/>
        <v>0</v>
      </c>
      <c r="BJ152" s="16" t="s">
        <v>91</v>
      </c>
      <c r="BK152" s="144">
        <f t="shared" si="29"/>
        <v>0</v>
      </c>
      <c r="BL152" s="16" t="s">
        <v>187</v>
      </c>
      <c r="BM152" s="143" t="s">
        <v>643</v>
      </c>
    </row>
    <row r="153" spans="2:65" s="1" customFormat="1" ht="49.15" customHeight="1">
      <c r="B153" s="32"/>
      <c r="C153" s="132" t="s">
        <v>274</v>
      </c>
      <c r="D153" s="132" t="s">
        <v>139</v>
      </c>
      <c r="E153" s="133" t="s">
        <v>644</v>
      </c>
      <c r="F153" s="134" t="s">
        <v>645</v>
      </c>
      <c r="G153" s="135" t="s">
        <v>160</v>
      </c>
      <c r="H153" s="136">
        <v>7.3999999999999996E-2</v>
      </c>
      <c r="I153" s="137"/>
      <c r="J153" s="138">
        <f t="shared" si="20"/>
        <v>0</v>
      </c>
      <c r="K153" s="134" t="s">
        <v>143</v>
      </c>
      <c r="L153" s="32"/>
      <c r="M153" s="164" t="s">
        <v>1</v>
      </c>
      <c r="N153" s="165" t="s">
        <v>48</v>
      </c>
      <c r="O153" s="166"/>
      <c r="P153" s="167">
        <f t="shared" si="21"/>
        <v>0</v>
      </c>
      <c r="Q153" s="167">
        <v>0</v>
      </c>
      <c r="R153" s="167">
        <f t="shared" si="22"/>
        <v>0</v>
      </c>
      <c r="S153" s="167">
        <v>0</v>
      </c>
      <c r="T153" s="168">
        <f t="shared" si="23"/>
        <v>0</v>
      </c>
      <c r="AR153" s="143" t="s">
        <v>187</v>
      </c>
      <c r="AT153" s="143" t="s">
        <v>139</v>
      </c>
      <c r="AU153" s="143" t="s">
        <v>93</v>
      </c>
      <c r="AY153" s="16" t="s">
        <v>136</v>
      </c>
      <c r="BE153" s="144">
        <f t="shared" si="24"/>
        <v>0</v>
      </c>
      <c r="BF153" s="144">
        <f t="shared" si="25"/>
        <v>0</v>
      </c>
      <c r="BG153" s="144">
        <f t="shared" si="26"/>
        <v>0</v>
      </c>
      <c r="BH153" s="144">
        <f t="shared" si="27"/>
        <v>0</v>
      </c>
      <c r="BI153" s="144">
        <f t="shared" si="28"/>
        <v>0</v>
      </c>
      <c r="BJ153" s="16" t="s">
        <v>91</v>
      </c>
      <c r="BK153" s="144">
        <f t="shared" si="29"/>
        <v>0</v>
      </c>
      <c r="BL153" s="16" t="s">
        <v>187</v>
      </c>
      <c r="BM153" s="143" t="s">
        <v>646</v>
      </c>
    </row>
    <row r="154" spans="2:65" s="1" customFormat="1" ht="6.95" customHeight="1">
      <c r="B154" s="44"/>
      <c r="C154" s="45"/>
      <c r="D154" s="45"/>
      <c r="E154" s="45"/>
      <c r="F154" s="45"/>
      <c r="G154" s="45"/>
      <c r="H154" s="45"/>
      <c r="I154" s="45"/>
      <c r="J154" s="45"/>
      <c r="K154" s="45"/>
      <c r="L154" s="32"/>
    </row>
  </sheetData>
  <sheetProtection algorithmName="SHA-512" hashValue="BccSvHvGeQdTNtLOKqyDR2MbSFi96bDArLFzJCZrJlF8nkprte9qc7gVIgSgwICISwb30jfQBeaxL3p0F3+9IA==" saltValue="5uhACGXlBwQXCArNLWvj3k7MBzW0uWEuyPLh3Ah0kr9xFCVRpI2Boopp3tAydofYOkhZQofNJ4LjSHOR3jEtLQ==" spinCount="100000" sheet="1" objects="1" scenarios="1" formatColumns="0" formatRows="0" autoFilter="0"/>
  <autoFilter ref="C117:K153" xr:uid="{00000000-0009-0000-0000-00000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102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93</v>
      </c>
    </row>
    <row r="4" spans="2:46" ht="24.95" customHeight="1">
      <c r="B4" s="19"/>
      <c r="D4" s="20" t="s">
        <v>103</v>
      </c>
      <c r="L4" s="19"/>
      <c r="M4" s="88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3" t="str">
        <f>'Rekapitulace stavby'!K6</f>
        <v>Realizace úspor energie - Hornické muzeum v Krásně, Cínová 408, Krásno - VYTÁPĚNÍ</v>
      </c>
      <c r="F7" s="224"/>
      <c r="G7" s="224"/>
      <c r="H7" s="224"/>
      <c r="L7" s="19"/>
    </row>
    <row r="8" spans="2:46" s="1" customFormat="1" ht="12" customHeight="1">
      <c r="B8" s="32"/>
      <c r="D8" s="26" t="s">
        <v>104</v>
      </c>
      <c r="L8" s="32"/>
    </row>
    <row r="9" spans="2:46" s="1" customFormat="1" ht="16.5" customHeight="1">
      <c r="B9" s="32"/>
      <c r="E9" s="185" t="s">
        <v>647</v>
      </c>
      <c r="F9" s="225"/>
      <c r="G9" s="225"/>
      <c r="H9" s="225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18</v>
      </c>
      <c r="F11" s="24" t="s">
        <v>1</v>
      </c>
      <c r="I11" s="26" t="s">
        <v>20</v>
      </c>
      <c r="J11" s="24" t="s">
        <v>1</v>
      </c>
      <c r="L11" s="32"/>
    </row>
    <row r="12" spans="2:46" s="1" customFormat="1" ht="12" customHeight="1">
      <c r="B12" s="32"/>
      <c r="D12" s="26" t="s">
        <v>22</v>
      </c>
      <c r="F12" s="24" t="s">
        <v>23</v>
      </c>
      <c r="I12" s="26" t="s">
        <v>24</v>
      </c>
      <c r="J12" s="52" t="str">
        <f>'Rekapitulace stavby'!AN8</f>
        <v>28. 1. 2019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30</v>
      </c>
      <c r="I14" s="26" t="s">
        <v>31</v>
      </c>
      <c r="J14" s="24" t="s">
        <v>1</v>
      </c>
      <c r="L14" s="32"/>
    </row>
    <row r="15" spans="2:46" s="1" customFormat="1" ht="18" customHeight="1">
      <c r="B15" s="32"/>
      <c r="E15" s="24" t="s">
        <v>32</v>
      </c>
      <c r="I15" s="26" t="s">
        <v>33</v>
      </c>
      <c r="J15" s="24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34</v>
      </c>
      <c r="I17" s="26" t="s">
        <v>31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26" t="str">
        <f>'Rekapitulace stavby'!E14</f>
        <v>Vyplň údaj</v>
      </c>
      <c r="F18" s="207"/>
      <c r="G18" s="207"/>
      <c r="H18" s="207"/>
      <c r="I18" s="26" t="s">
        <v>33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36</v>
      </c>
      <c r="I20" s="26" t="s">
        <v>31</v>
      </c>
      <c r="J20" s="24" t="s">
        <v>1</v>
      </c>
      <c r="L20" s="32"/>
    </row>
    <row r="21" spans="2:12" s="1" customFormat="1" ht="18" customHeight="1">
      <c r="B21" s="32"/>
      <c r="E21" s="24" t="s">
        <v>37</v>
      </c>
      <c r="I21" s="26" t="s">
        <v>33</v>
      </c>
      <c r="J21" s="24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39</v>
      </c>
      <c r="I23" s="26" t="s">
        <v>31</v>
      </c>
      <c r="J23" s="24" t="s">
        <v>1</v>
      </c>
      <c r="L23" s="32"/>
    </row>
    <row r="24" spans="2:12" s="1" customFormat="1" ht="18" customHeight="1">
      <c r="B24" s="32"/>
      <c r="E24" s="24" t="s">
        <v>40</v>
      </c>
      <c r="I24" s="26" t="s">
        <v>33</v>
      </c>
      <c r="J24" s="24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41</v>
      </c>
      <c r="L26" s="32"/>
    </row>
    <row r="27" spans="2:12" s="7" customFormat="1" ht="16.5" customHeight="1">
      <c r="B27" s="89"/>
      <c r="E27" s="212" t="s">
        <v>1</v>
      </c>
      <c r="F27" s="212"/>
      <c r="G27" s="212"/>
      <c r="H27" s="21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43</v>
      </c>
      <c r="J30" s="66">
        <f>ROUND(J121,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45</v>
      </c>
      <c r="I32" s="35" t="s">
        <v>44</v>
      </c>
      <c r="J32" s="35" t="s">
        <v>46</v>
      </c>
      <c r="L32" s="32"/>
    </row>
    <row r="33" spans="2:12" s="1" customFormat="1" ht="14.45" customHeight="1">
      <c r="B33" s="32"/>
      <c r="D33" s="55" t="s">
        <v>47</v>
      </c>
      <c r="E33" s="26" t="s">
        <v>48</v>
      </c>
      <c r="F33" s="91">
        <f>ROUND((SUM(BE121:BE130)),  2)</f>
        <v>0</v>
      </c>
      <c r="I33" s="92">
        <v>0.21</v>
      </c>
      <c r="J33" s="91">
        <f>ROUND(((SUM(BE121:BE130))*I33),  2)</f>
        <v>0</v>
      </c>
      <c r="L33" s="32"/>
    </row>
    <row r="34" spans="2:12" s="1" customFormat="1" ht="14.45" customHeight="1">
      <c r="B34" s="32"/>
      <c r="E34" s="26" t="s">
        <v>49</v>
      </c>
      <c r="F34" s="91">
        <f>ROUND((SUM(BF121:BF130)),  2)</f>
        <v>0</v>
      </c>
      <c r="I34" s="92">
        <v>0.15</v>
      </c>
      <c r="J34" s="91">
        <f>ROUND(((SUM(BF121:BF130))*I34),  2)</f>
        <v>0</v>
      </c>
      <c r="L34" s="32"/>
    </row>
    <row r="35" spans="2:12" s="1" customFormat="1" ht="14.45" hidden="1" customHeight="1">
      <c r="B35" s="32"/>
      <c r="E35" s="26" t="s">
        <v>50</v>
      </c>
      <c r="F35" s="91">
        <f>ROUND((SUM(BG121:BG130)),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6" t="s">
        <v>51</v>
      </c>
      <c r="F36" s="91">
        <f>ROUND((SUM(BH121:BH130)),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6" t="s">
        <v>52</v>
      </c>
      <c r="F37" s="91">
        <f>ROUND((SUM(BI121:BI130)),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53</v>
      </c>
      <c r="E39" s="57"/>
      <c r="F39" s="57"/>
      <c r="G39" s="95" t="s">
        <v>54</v>
      </c>
      <c r="H39" s="96" t="s">
        <v>55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2"/>
      <c r="D61" s="43" t="s">
        <v>58</v>
      </c>
      <c r="E61" s="34"/>
      <c r="F61" s="99" t="s">
        <v>59</v>
      </c>
      <c r="G61" s="43" t="s">
        <v>58</v>
      </c>
      <c r="H61" s="34"/>
      <c r="I61" s="34"/>
      <c r="J61" s="100" t="s">
        <v>59</v>
      </c>
      <c r="K61" s="34"/>
      <c r="L61" s="32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2"/>
      <c r="D76" s="43" t="s">
        <v>58</v>
      </c>
      <c r="E76" s="34"/>
      <c r="F76" s="99" t="s">
        <v>59</v>
      </c>
      <c r="G76" s="43" t="s">
        <v>58</v>
      </c>
      <c r="H76" s="34"/>
      <c r="I76" s="34"/>
      <c r="J76" s="100" t="s">
        <v>59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0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6" t="s">
        <v>16</v>
      </c>
      <c r="L84" s="32"/>
    </row>
    <row r="85" spans="2:47" s="1" customFormat="1" ht="26.25" customHeight="1">
      <c r="B85" s="32"/>
      <c r="E85" s="223" t="str">
        <f>E7</f>
        <v>Realizace úspor energie - Hornické muzeum v Krásně, Cínová 408, Krásno - VYTÁPĚNÍ</v>
      </c>
      <c r="F85" s="224"/>
      <c r="G85" s="224"/>
      <c r="H85" s="224"/>
      <c r="L85" s="32"/>
    </row>
    <row r="86" spans="2:47" s="1" customFormat="1" ht="12" customHeight="1">
      <c r="B86" s="32"/>
      <c r="C86" s="26" t="s">
        <v>104</v>
      </c>
      <c r="L86" s="32"/>
    </row>
    <row r="87" spans="2:47" s="1" customFormat="1" ht="16.5" customHeight="1">
      <c r="B87" s="32"/>
      <c r="E87" s="185" t="str">
        <f>E9</f>
        <v>VRN - Vedlejší rozpočtové náklady</v>
      </c>
      <c r="F87" s="225"/>
      <c r="G87" s="225"/>
      <c r="H87" s="22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6" t="s">
        <v>22</v>
      </c>
      <c r="F89" s="24" t="str">
        <f>F12</f>
        <v>Krásno</v>
      </c>
      <c r="I89" s="26" t="s">
        <v>24</v>
      </c>
      <c r="J89" s="52" t="str">
        <f>IF(J12="","",J12)</f>
        <v>28. 1. 2019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6" t="s">
        <v>30</v>
      </c>
      <c r="F91" s="24" t="str">
        <f>E15</f>
        <v>Muzeum Sokolov</v>
      </c>
      <c r="I91" s="26" t="s">
        <v>36</v>
      </c>
      <c r="J91" s="30" t="str">
        <f>E21</f>
        <v>Jurica a.s. - Ateliér Sokolov</v>
      </c>
      <c r="L91" s="32"/>
    </row>
    <row r="92" spans="2:47" s="1" customFormat="1" ht="15.2" customHeight="1">
      <c r="B92" s="32"/>
      <c r="C92" s="26" t="s">
        <v>34</v>
      </c>
      <c r="F92" s="24" t="str">
        <f>IF(E18="","",E18)</f>
        <v>Vyplň údaj</v>
      </c>
      <c r="I92" s="26" t="s">
        <v>39</v>
      </c>
      <c r="J92" s="30" t="str">
        <f>E24</f>
        <v>Eva Marková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J121</f>
        <v>0</v>
      </c>
      <c r="L96" s="32"/>
      <c r="AU96" s="16" t="s">
        <v>110</v>
      </c>
    </row>
    <row r="97" spans="2:12" s="8" customFormat="1" ht="24.95" customHeight="1">
      <c r="B97" s="104"/>
      <c r="D97" s="105" t="s">
        <v>647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899999999999999" customHeight="1">
      <c r="B98" s="108"/>
      <c r="D98" s="109" t="s">
        <v>648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19.899999999999999" customHeight="1">
      <c r="B99" s="108"/>
      <c r="D99" s="109" t="s">
        <v>649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12" s="9" customFormat="1" ht="19.899999999999999" customHeight="1">
      <c r="B100" s="108"/>
      <c r="D100" s="109" t="s">
        <v>650</v>
      </c>
      <c r="E100" s="110"/>
      <c r="F100" s="110"/>
      <c r="G100" s="110"/>
      <c r="H100" s="110"/>
      <c r="I100" s="110"/>
      <c r="J100" s="111">
        <f>J127</f>
        <v>0</v>
      </c>
      <c r="L100" s="108"/>
    </row>
    <row r="101" spans="2:12" s="9" customFormat="1" ht="19.899999999999999" customHeight="1">
      <c r="B101" s="108"/>
      <c r="D101" s="109" t="s">
        <v>651</v>
      </c>
      <c r="E101" s="110"/>
      <c r="F101" s="110"/>
      <c r="G101" s="110"/>
      <c r="H101" s="110"/>
      <c r="I101" s="110"/>
      <c r="J101" s="111">
        <f>J129</f>
        <v>0</v>
      </c>
      <c r="L101" s="108"/>
    </row>
    <row r="102" spans="2:12" s="1" customFormat="1" ht="21.75" customHeight="1">
      <c r="B102" s="32"/>
      <c r="L102" s="32"/>
    </row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>
      <c r="B108" s="32"/>
      <c r="C108" s="20" t="s">
        <v>121</v>
      </c>
      <c r="L108" s="32"/>
    </row>
    <row r="109" spans="2:12" s="1" customFormat="1" ht="6.95" customHeight="1">
      <c r="B109" s="32"/>
      <c r="L109" s="32"/>
    </row>
    <row r="110" spans="2:12" s="1" customFormat="1" ht="12" customHeight="1">
      <c r="B110" s="32"/>
      <c r="C110" s="26" t="s">
        <v>16</v>
      </c>
      <c r="L110" s="32"/>
    </row>
    <row r="111" spans="2:12" s="1" customFormat="1" ht="26.25" customHeight="1">
      <c r="B111" s="32"/>
      <c r="E111" s="223" t="str">
        <f>E7</f>
        <v>Realizace úspor energie - Hornické muzeum v Krásně, Cínová 408, Krásno - VYTÁPĚNÍ</v>
      </c>
      <c r="F111" s="224"/>
      <c r="G111" s="224"/>
      <c r="H111" s="224"/>
      <c r="L111" s="32"/>
    </row>
    <row r="112" spans="2:12" s="1" customFormat="1" ht="12" customHeight="1">
      <c r="B112" s="32"/>
      <c r="C112" s="26" t="s">
        <v>104</v>
      </c>
      <c r="L112" s="32"/>
    </row>
    <row r="113" spans="2:65" s="1" customFormat="1" ht="16.5" customHeight="1">
      <c r="B113" s="32"/>
      <c r="E113" s="185" t="str">
        <f>E9</f>
        <v>VRN - Vedlejší rozpočtové náklady</v>
      </c>
      <c r="F113" s="225"/>
      <c r="G113" s="225"/>
      <c r="H113" s="225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6" t="s">
        <v>22</v>
      </c>
      <c r="F115" s="24" t="str">
        <f>F12</f>
        <v>Krásno</v>
      </c>
      <c r="I115" s="26" t="s">
        <v>24</v>
      </c>
      <c r="J115" s="52" t="str">
        <f>IF(J12="","",J12)</f>
        <v>28. 1. 2019</v>
      </c>
      <c r="L115" s="32"/>
    </row>
    <row r="116" spans="2:65" s="1" customFormat="1" ht="6.95" customHeight="1">
      <c r="B116" s="32"/>
      <c r="L116" s="32"/>
    </row>
    <row r="117" spans="2:65" s="1" customFormat="1" ht="25.7" customHeight="1">
      <c r="B117" s="32"/>
      <c r="C117" s="26" t="s">
        <v>30</v>
      </c>
      <c r="F117" s="24" t="str">
        <f>E15</f>
        <v>Muzeum Sokolov</v>
      </c>
      <c r="I117" s="26" t="s">
        <v>36</v>
      </c>
      <c r="J117" s="30" t="str">
        <f>E21</f>
        <v>Jurica a.s. - Ateliér Sokolov</v>
      </c>
      <c r="L117" s="32"/>
    </row>
    <row r="118" spans="2:65" s="1" customFormat="1" ht="15.2" customHeight="1">
      <c r="B118" s="32"/>
      <c r="C118" s="26" t="s">
        <v>34</v>
      </c>
      <c r="F118" s="24" t="str">
        <f>IF(E18="","",E18)</f>
        <v>Vyplň údaj</v>
      </c>
      <c r="I118" s="26" t="s">
        <v>39</v>
      </c>
      <c r="J118" s="30" t="str">
        <f>E24</f>
        <v>Eva Marková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2"/>
      <c r="C120" s="113" t="s">
        <v>122</v>
      </c>
      <c r="D120" s="114" t="s">
        <v>68</v>
      </c>
      <c r="E120" s="114" t="s">
        <v>64</v>
      </c>
      <c r="F120" s="114" t="s">
        <v>65</v>
      </c>
      <c r="G120" s="114" t="s">
        <v>123</v>
      </c>
      <c r="H120" s="114" t="s">
        <v>124</v>
      </c>
      <c r="I120" s="114" t="s">
        <v>125</v>
      </c>
      <c r="J120" s="114" t="s">
        <v>108</v>
      </c>
      <c r="K120" s="115" t="s">
        <v>126</v>
      </c>
      <c r="L120" s="112"/>
      <c r="M120" s="59" t="s">
        <v>1</v>
      </c>
      <c r="N120" s="60" t="s">
        <v>47</v>
      </c>
      <c r="O120" s="60" t="s">
        <v>127</v>
      </c>
      <c r="P120" s="60" t="s">
        <v>128</v>
      </c>
      <c r="Q120" s="60" t="s">
        <v>129</v>
      </c>
      <c r="R120" s="60" t="s">
        <v>130</v>
      </c>
      <c r="S120" s="60" t="s">
        <v>131</v>
      </c>
      <c r="T120" s="61" t="s">
        <v>132</v>
      </c>
    </row>
    <row r="121" spans="2:65" s="1" customFormat="1" ht="22.9" customHeight="1">
      <c r="B121" s="32"/>
      <c r="C121" s="64" t="s">
        <v>133</v>
      </c>
      <c r="J121" s="116">
        <f>BK121</f>
        <v>0</v>
      </c>
      <c r="L121" s="32"/>
      <c r="M121" s="62"/>
      <c r="N121" s="53"/>
      <c r="O121" s="53"/>
      <c r="P121" s="117">
        <f>P122</f>
        <v>0</v>
      </c>
      <c r="Q121" s="53"/>
      <c r="R121" s="117">
        <f>R122</f>
        <v>0</v>
      </c>
      <c r="S121" s="53"/>
      <c r="T121" s="118">
        <f>T122</f>
        <v>0</v>
      </c>
      <c r="AT121" s="16" t="s">
        <v>82</v>
      </c>
      <c r="AU121" s="16" t="s">
        <v>110</v>
      </c>
      <c r="BK121" s="119">
        <f>BK122</f>
        <v>0</v>
      </c>
    </row>
    <row r="122" spans="2:65" s="11" customFormat="1" ht="25.9" customHeight="1">
      <c r="B122" s="120"/>
      <c r="D122" s="121" t="s">
        <v>82</v>
      </c>
      <c r="E122" s="122" t="s">
        <v>100</v>
      </c>
      <c r="F122" s="122" t="s">
        <v>101</v>
      </c>
      <c r="I122" s="123"/>
      <c r="J122" s="124">
        <f>BK122</f>
        <v>0</v>
      </c>
      <c r="L122" s="120"/>
      <c r="M122" s="125"/>
      <c r="P122" s="126">
        <f>P123+P125+P127+P129</f>
        <v>0</v>
      </c>
      <c r="R122" s="126">
        <f>R123+R125+R127+R129</f>
        <v>0</v>
      </c>
      <c r="T122" s="127">
        <f>T123+T125+T127+T129</f>
        <v>0</v>
      </c>
      <c r="AR122" s="121" t="s">
        <v>162</v>
      </c>
      <c r="AT122" s="128" t="s">
        <v>82</v>
      </c>
      <c r="AU122" s="128" t="s">
        <v>83</v>
      </c>
      <c r="AY122" s="121" t="s">
        <v>136</v>
      </c>
      <c r="BK122" s="129">
        <f>BK123+BK125+BK127+BK129</f>
        <v>0</v>
      </c>
    </row>
    <row r="123" spans="2:65" s="11" customFormat="1" ht="22.9" customHeight="1">
      <c r="B123" s="120"/>
      <c r="D123" s="121" t="s">
        <v>82</v>
      </c>
      <c r="E123" s="130" t="s">
        <v>652</v>
      </c>
      <c r="F123" s="130" t="s">
        <v>653</v>
      </c>
      <c r="I123" s="123"/>
      <c r="J123" s="131">
        <f>BK123</f>
        <v>0</v>
      </c>
      <c r="L123" s="120"/>
      <c r="M123" s="125"/>
      <c r="P123" s="126">
        <f>P124</f>
        <v>0</v>
      </c>
      <c r="R123" s="126">
        <f>R124</f>
        <v>0</v>
      </c>
      <c r="T123" s="127">
        <f>T124</f>
        <v>0</v>
      </c>
      <c r="AR123" s="121" t="s">
        <v>162</v>
      </c>
      <c r="AT123" s="128" t="s">
        <v>82</v>
      </c>
      <c r="AU123" s="128" t="s">
        <v>91</v>
      </c>
      <c r="AY123" s="121" t="s">
        <v>136</v>
      </c>
      <c r="BK123" s="129">
        <f>BK124</f>
        <v>0</v>
      </c>
    </row>
    <row r="124" spans="2:65" s="1" customFormat="1" ht="16.5" customHeight="1">
      <c r="B124" s="32"/>
      <c r="C124" s="132" t="s">
        <v>91</v>
      </c>
      <c r="D124" s="132" t="s">
        <v>139</v>
      </c>
      <c r="E124" s="133" t="s">
        <v>654</v>
      </c>
      <c r="F124" s="134" t="s">
        <v>655</v>
      </c>
      <c r="G124" s="135" t="s">
        <v>154</v>
      </c>
      <c r="H124" s="136">
        <v>1</v>
      </c>
      <c r="I124" s="137"/>
      <c r="J124" s="138">
        <f>ROUND(I124*H124,2)</f>
        <v>0</v>
      </c>
      <c r="K124" s="134" t="s">
        <v>500</v>
      </c>
      <c r="L124" s="32"/>
      <c r="M124" s="139" t="s">
        <v>1</v>
      </c>
      <c r="N124" s="140" t="s">
        <v>48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656</v>
      </c>
      <c r="AT124" s="143" t="s">
        <v>139</v>
      </c>
      <c r="AU124" s="143" t="s">
        <v>93</v>
      </c>
      <c r="AY124" s="16" t="s">
        <v>136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6" t="s">
        <v>91</v>
      </c>
      <c r="BK124" s="144">
        <f>ROUND(I124*H124,2)</f>
        <v>0</v>
      </c>
      <c r="BL124" s="16" t="s">
        <v>656</v>
      </c>
      <c r="BM124" s="143" t="s">
        <v>657</v>
      </c>
    </row>
    <row r="125" spans="2:65" s="11" customFormat="1" ht="22.9" customHeight="1">
      <c r="B125" s="120"/>
      <c r="D125" s="121" t="s">
        <v>82</v>
      </c>
      <c r="E125" s="130" t="s">
        <v>658</v>
      </c>
      <c r="F125" s="130" t="s">
        <v>659</v>
      </c>
      <c r="I125" s="123"/>
      <c r="J125" s="131">
        <f>BK125</f>
        <v>0</v>
      </c>
      <c r="L125" s="120"/>
      <c r="M125" s="125"/>
      <c r="P125" s="126">
        <f>P126</f>
        <v>0</v>
      </c>
      <c r="R125" s="126">
        <f>R126</f>
        <v>0</v>
      </c>
      <c r="T125" s="127">
        <f>T126</f>
        <v>0</v>
      </c>
      <c r="AR125" s="121" t="s">
        <v>162</v>
      </c>
      <c r="AT125" s="128" t="s">
        <v>82</v>
      </c>
      <c r="AU125" s="128" t="s">
        <v>91</v>
      </c>
      <c r="AY125" s="121" t="s">
        <v>136</v>
      </c>
      <c r="BK125" s="129">
        <f>BK126</f>
        <v>0</v>
      </c>
    </row>
    <row r="126" spans="2:65" s="1" customFormat="1" ht="16.5" customHeight="1">
      <c r="B126" s="32"/>
      <c r="C126" s="132" t="s">
        <v>93</v>
      </c>
      <c r="D126" s="132" t="s">
        <v>139</v>
      </c>
      <c r="E126" s="133" t="s">
        <v>660</v>
      </c>
      <c r="F126" s="134" t="s">
        <v>659</v>
      </c>
      <c r="G126" s="135" t="s">
        <v>154</v>
      </c>
      <c r="H126" s="136">
        <v>1</v>
      </c>
      <c r="I126" s="137"/>
      <c r="J126" s="138">
        <f>ROUND(I126*H126,2)</f>
        <v>0</v>
      </c>
      <c r="K126" s="134" t="s">
        <v>500</v>
      </c>
      <c r="L126" s="32"/>
      <c r="M126" s="139" t="s">
        <v>1</v>
      </c>
      <c r="N126" s="140" t="s">
        <v>48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656</v>
      </c>
      <c r="AT126" s="143" t="s">
        <v>139</v>
      </c>
      <c r="AU126" s="143" t="s">
        <v>93</v>
      </c>
      <c r="AY126" s="16" t="s">
        <v>136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6" t="s">
        <v>91</v>
      </c>
      <c r="BK126" s="144">
        <f>ROUND(I126*H126,2)</f>
        <v>0</v>
      </c>
      <c r="BL126" s="16" t="s">
        <v>656</v>
      </c>
      <c r="BM126" s="143" t="s">
        <v>661</v>
      </c>
    </row>
    <row r="127" spans="2:65" s="11" customFormat="1" ht="22.9" customHeight="1">
      <c r="B127" s="120"/>
      <c r="D127" s="121" t="s">
        <v>82</v>
      </c>
      <c r="E127" s="130" t="s">
        <v>662</v>
      </c>
      <c r="F127" s="130" t="s">
        <v>663</v>
      </c>
      <c r="I127" s="123"/>
      <c r="J127" s="131">
        <f>BK127</f>
        <v>0</v>
      </c>
      <c r="L127" s="120"/>
      <c r="M127" s="125"/>
      <c r="P127" s="126">
        <f>P128</f>
        <v>0</v>
      </c>
      <c r="R127" s="126">
        <f>R128</f>
        <v>0</v>
      </c>
      <c r="T127" s="127">
        <f>T128</f>
        <v>0</v>
      </c>
      <c r="AR127" s="121" t="s">
        <v>162</v>
      </c>
      <c r="AT127" s="128" t="s">
        <v>82</v>
      </c>
      <c r="AU127" s="128" t="s">
        <v>91</v>
      </c>
      <c r="AY127" s="121" t="s">
        <v>136</v>
      </c>
      <c r="BK127" s="129">
        <f>BK128</f>
        <v>0</v>
      </c>
    </row>
    <row r="128" spans="2:65" s="1" customFormat="1" ht="16.5" customHeight="1">
      <c r="B128" s="32"/>
      <c r="C128" s="132" t="s">
        <v>152</v>
      </c>
      <c r="D128" s="132" t="s">
        <v>139</v>
      </c>
      <c r="E128" s="133" t="s">
        <v>664</v>
      </c>
      <c r="F128" s="134" t="s">
        <v>665</v>
      </c>
      <c r="G128" s="135" t="s">
        <v>154</v>
      </c>
      <c r="H128" s="136">
        <v>1</v>
      </c>
      <c r="I128" s="137"/>
      <c r="J128" s="138">
        <f>ROUND(I128*H128,2)</f>
        <v>0</v>
      </c>
      <c r="K128" s="134" t="s">
        <v>500</v>
      </c>
      <c r="L128" s="32"/>
      <c r="M128" s="139" t="s">
        <v>1</v>
      </c>
      <c r="N128" s="140" t="s">
        <v>48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656</v>
      </c>
      <c r="AT128" s="143" t="s">
        <v>139</v>
      </c>
      <c r="AU128" s="143" t="s">
        <v>93</v>
      </c>
      <c r="AY128" s="16" t="s">
        <v>136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6" t="s">
        <v>91</v>
      </c>
      <c r="BK128" s="144">
        <f>ROUND(I128*H128,2)</f>
        <v>0</v>
      </c>
      <c r="BL128" s="16" t="s">
        <v>656</v>
      </c>
      <c r="BM128" s="143" t="s">
        <v>666</v>
      </c>
    </row>
    <row r="129" spans="2:65" s="11" customFormat="1" ht="22.9" customHeight="1">
      <c r="B129" s="120"/>
      <c r="D129" s="121" t="s">
        <v>82</v>
      </c>
      <c r="E129" s="130" t="s">
        <v>667</v>
      </c>
      <c r="F129" s="130" t="s">
        <v>668</v>
      </c>
      <c r="I129" s="123"/>
      <c r="J129" s="131">
        <f>BK129</f>
        <v>0</v>
      </c>
      <c r="L129" s="120"/>
      <c r="M129" s="125"/>
      <c r="P129" s="126">
        <f>P130</f>
        <v>0</v>
      </c>
      <c r="R129" s="126">
        <f>R130</f>
        <v>0</v>
      </c>
      <c r="T129" s="127">
        <f>T130</f>
        <v>0</v>
      </c>
      <c r="AR129" s="121" t="s">
        <v>162</v>
      </c>
      <c r="AT129" s="128" t="s">
        <v>82</v>
      </c>
      <c r="AU129" s="128" t="s">
        <v>91</v>
      </c>
      <c r="AY129" s="121" t="s">
        <v>136</v>
      </c>
      <c r="BK129" s="129">
        <f>BK130</f>
        <v>0</v>
      </c>
    </row>
    <row r="130" spans="2:65" s="1" customFormat="1" ht="16.5" customHeight="1">
      <c r="B130" s="32"/>
      <c r="C130" s="132" t="s">
        <v>162</v>
      </c>
      <c r="D130" s="132" t="s">
        <v>139</v>
      </c>
      <c r="E130" s="133" t="s">
        <v>669</v>
      </c>
      <c r="F130" s="134" t="s">
        <v>670</v>
      </c>
      <c r="G130" s="135" t="s">
        <v>154</v>
      </c>
      <c r="H130" s="136">
        <v>0.8</v>
      </c>
      <c r="I130" s="137"/>
      <c r="J130" s="138">
        <f>ROUND(I130*H130,2)</f>
        <v>0</v>
      </c>
      <c r="K130" s="134" t="s">
        <v>500</v>
      </c>
      <c r="L130" s="32"/>
      <c r="M130" s="164" t="s">
        <v>1</v>
      </c>
      <c r="N130" s="165" t="s">
        <v>48</v>
      </c>
      <c r="O130" s="166"/>
      <c r="P130" s="167">
        <f>O130*H130</f>
        <v>0</v>
      </c>
      <c r="Q130" s="167">
        <v>0</v>
      </c>
      <c r="R130" s="167">
        <f>Q130*H130</f>
        <v>0</v>
      </c>
      <c r="S130" s="167">
        <v>0</v>
      </c>
      <c r="T130" s="168">
        <f>S130*H130</f>
        <v>0</v>
      </c>
      <c r="AR130" s="143" t="s">
        <v>656</v>
      </c>
      <c r="AT130" s="143" t="s">
        <v>139</v>
      </c>
      <c r="AU130" s="143" t="s">
        <v>93</v>
      </c>
      <c r="AY130" s="16" t="s">
        <v>136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6" t="s">
        <v>91</v>
      </c>
      <c r="BK130" s="144">
        <f>ROUND(I130*H130,2)</f>
        <v>0</v>
      </c>
      <c r="BL130" s="16" t="s">
        <v>656</v>
      </c>
      <c r="BM130" s="143" t="s">
        <v>671</v>
      </c>
    </row>
    <row r="131" spans="2:65" s="1" customFormat="1" ht="6.95" customHeight="1"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32"/>
    </row>
  </sheetData>
  <sheetProtection algorithmName="SHA-512" hashValue="dAwPH/WC5jBgRJiaOpiEWxZHYXwPBHBjnpXCIO/MjZ8VIV8y44mvZhcPE9cUlXzRzn4aIIFG3S2DK6PAwHXuvw==" saltValue="uuUnC0WhXpimVsDuEix0Jn4m81nOk39zxfyudsoT5ziVbsKdApazCsD/+Ib6+O5UlOQDwPcY++IOI/QTISqvog==" spinCount="100000" sheet="1" objects="1" scenarios="1" formatColumns="0" formatRows="0" autoFilter="0"/>
  <autoFilter ref="C120:K130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ZTI - Zdravotně technické...</vt:lpstr>
      <vt:lpstr>VYT - Vytápění</vt:lpstr>
      <vt:lpstr>SIP - Silnoproud</vt:lpstr>
      <vt:lpstr>VRN - Vedlejší rozpočtové...</vt:lpstr>
      <vt:lpstr>'Rekapitulace stavby'!Názvy_tisku</vt:lpstr>
      <vt:lpstr>'SIP - Silnoproud'!Názvy_tisku</vt:lpstr>
      <vt:lpstr>'VRN - Vedlejší rozpočtové...'!Názvy_tisku</vt:lpstr>
      <vt:lpstr>'VYT - Vytápění'!Názvy_tisku</vt:lpstr>
      <vt:lpstr>'ZTI - Zdravotně technické...'!Názvy_tisku</vt:lpstr>
      <vt:lpstr>'Rekapitulace stavby'!Oblast_tisku</vt:lpstr>
      <vt:lpstr>'SIP - Silnoproud'!Oblast_tisku</vt:lpstr>
      <vt:lpstr>'VRN - Vedlejší rozpočtové...'!Oblast_tisku</vt:lpstr>
      <vt:lpstr>'VYT - Vytápění'!Oblast_tisku</vt:lpstr>
      <vt:lpstr>'ZTI - Zdravotně technické...'!Oblast_tisku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kalivoda</cp:lastModifiedBy>
  <dcterms:created xsi:type="dcterms:W3CDTF">2023-08-10T09:08:50Z</dcterms:created>
  <dcterms:modified xsi:type="dcterms:W3CDTF">2023-08-10T12:24:46Z</dcterms:modified>
</cp:coreProperties>
</file>