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ČO\2022-03 Přebuz\"/>
    </mc:Choice>
  </mc:AlternateContent>
  <xr:revisionPtr revIDLastSave="0" documentId="13_ncr:1_{BC02DB52-7A0F-4B7A-8181-45CB7BE4510E}" xr6:coauthVersionLast="47" xr6:coauthVersionMax="47" xr10:uidLastSave="{00000000-0000-0000-0000-000000000000}"/>
  <workbookProtection lockStructure="1"/>
  <bookViews>
    <workbookView xWindow="14145" yWindow="585" windowWidth="24360" windowHeight="19680" activeTab="1" xr2:uid="{00000000-000D-0000-FFFF-FFFF00000000}"/>
  </bookViews>
  <sheets>
    <sheet name="Rekapitulace" sheetId="4" r:id="rId1"/>
    <sheet name="obsah" sheetId="9" r:id="rId2"/>
  </sheets>
  <definedNames>
    <definedName name="_xlnm._FilterDatabase" localSheetId="1" hidden="1">obsah!$A$4:$I$341</definedName>
    <definedName name="_xlnm.Print_Titles" localSheetId="1">obsah!$4:$6</definedName>
    <definedName name="_xlnm.Print_Area" localSheetId="1">obsah!$A$1:$I$314</definedName>
    <definedName name="_xlnm.Print_Area" localSheetId="0">Rekapitulace!$A$1:$D$10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9" i="9" l="1"/>
  <c r="I309" i="9" s="1"/>
  <c r="G304" i="9"/>
  <c r="I304" i="9" s="1"/>
  <c r="G143" i="9"/>
  <c r="I143" i="9" s="1"/>
  <c r="G138" i="9"/>
  <c r="I138" i="9" s="1"/>
  <c r="G128" i="9"/>
  <c r="I128" i="9" s="1"/>
  <c r="G254" i="9"/>
  <c r="I254" i="9" s="1"/>
  <c r="I163" i="9"/>
  <c r="G219" i="9"/>
  <c r="I219" i="9" s="1"/>
  <c r="G148" i="9"/>
  <c r="I148" i="9" s="1"/>
  <c r="I23" i="9"/>
  <c r="G284" i="9"/>
  <c r="I284" i="9" s="1"/>
  <c r="G214" i="9"/>
  <c r="I214" i="9" s="1"/>
  <c r="G18" i="9"/>
  <c r="I18" i="9" s="1"/>
  <c r="G13" i="9"/>
  <c r="I13" i="9" s="1"/>
  <c r="G239" i="9"/>
  <c r="G244" i="9"/>
  <c r="G8" i="9"/>
  <c r="I8" i="9" s="1"/>
  <c r="G133" i="9"/>
  <c r="G249" i="9"/>
  <c r="G259" i="9" s="1"/>
  <c r="I259" i="9" s="1"/>
  <c r="G229" i="9"/>
  <c r="G224" i="9"/>
  <c r="I224" i="9" s="1"/>
  <c r="G174" i="9"/>
  <c r="I174" i="9" s="1"/>
  <c r="I169" i="9"/>
  <c r="G88" i="9"/>
  <c r="I88" i="9" s="1"/>
  <c r="G204" i="9"/>
  <c r="I204" i="9" s="1"/>
  <c r="G78" i="9"/>
  <c r="I78" i="9" s="1"/>
  <c r="G289" i="9"/>
  <c r="G294" i="9"/>
  <c r="I294" i="9" s="1"/>
  <c r="G299" i="9"/>
  <c r="G189" i="9"/>
  <c r="G179" i="9"/>
  <c r="G184" i="9" s="1"/>
  <c r="G153" i="9"/>
  <c r="G158" i="9" s="1"/>
  <c r="G113" i="9"/>
  <c r="I113" i="9" s="1"/>
  <c r="G108" i="9"/>
  <c r="G118" i="9" s="1"/>
  <c r="G123" i="9" s="1"/>
  <c r="G103" i="9"/>
  <c r="G98" i="9"/>
  <c r="G93" i="9"/>
  <c r="I33" i="9"/>
  <c r="I133" i="9" l="1"/>
  <c r="I249" i="9"/>
  <c r="I194" i="9"/>
  <c r="I189" i="9"/>
  <c r="I199" i="9"/>
  <c r="I38" i="9" l="1"/>
  <c r="I289" i="9" l="1"/>
  <c r="I299" i="9"/>
  <c r="I279" i="9"/>
  <c r="I274" i="9"/>
  <c r="I269" i="9"/>
  <c r="I264" i="9"/>
  <c r="I239" i="9"/>
  <c r="I234" i="9"/>
  <c r="I229" i="9"/>
  <c r="I209" i="9"/>
  <c r="I179" i="9"/>
  <c r="I153" i="9"/>
  <c r="I123" i="9"/>
  <c r="I108" i="9"/>
  <c r="I103" i="9"/>
  <c r="I93" i="9"/>
  <c r="I83" i="9"/>
  <c r="I73" i="9"/>
  <c r="I68" i="9"/>
  <c r="I63" i="9"/>
  <c r="I58" i="9"/>
  <c r="I53" i="9"/>
  <c r="I48" i="9"/>
  <c r="I43" i="9"/>
  <c r="I28" i="9"/>
  <c r="I118" i="9" l="1"/>
  <c r="I158" i="9"/>
  <c r="I244" i="9"/>
  <c r="I98" i="9"/>
  <c r="I184" i="9"/>
  <c r="K1" i="9" l="1"/>
  <c r="I314" i="9"/>
  <c r="B10" i="4" s="1"/>
  <c r="C10" i="4" s="1"/>
  <c r="D10" i="4" l="1"/>
  <c r="B5" i="4"/>
  <c r="B7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tc={129CBC4A-1D89-45FE-B792-715FE27230CC}</author>
  </authors>
  <commentList>
    <comment ref="H33" authorId="0" shapeId="0" xr:uid="{00000000-0006-0000-01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461,00 dle OTSKP</t>
        </r>
      </text>
    </comment>
    <comment ref="H189" authorId="0" shapeId="0" xr:uid="{00000000-0006-0000-01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461,00 dle OTSKP</t>
        </r>
      </text>
    </comment>
    <comment ref="H194" authorId="0" shapeId="0" xr:uid="{00000000-0006-0000-01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461,00 dle OTSKP</t>
        </r>
      </text>
    </comment>
    <comment ref="H199" authorId="0" shapeId="0" xr:uid="{00000000-0006-0000-01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461,00 dle OTSKP</t>
        </r>
      </text>
    </comment>
  </commentList>
</comments>
</file>

<file path=xl/sharedStrings.xml><?xml version="1.0" encoding="utf-8"?>
<sst xmlns="http://schemas.openxmlformats.org/spreadsheetml/2006/main" count="628" uniqueCount="307">
  <si>
    <t>2</t>
  </si>
  <si>
    <t>Poř. číslo</t>
  </si>
  <si>
    <t>Kód položky</t>
  </si>
  <si>
    <t>Název položky</t>
  </si>
  <si>
    <t>MJ</t>
  </si>
  <si>
    <t>Množství</t>
  </si>
  <si>
    <t>Jednotková</t>
  </si>
  <si>
    <t>Celkem</t>
  </si>
  <si>
    <t>1</t>
  </si>
  <si>
    <t>22</t>
  </si>
  <si>
    <t>23</t>
  </si>
  <si>
    <t>24</t>
  </si>
  <si>
    <t>25</t>
  </si>
  <si>
    <t>28</t>
  </si>
  <si>
    <t>Cena</t>
  </si>
  <si>
    <t xml:space="preserve">M3 </t>
  </si>
  <si>
    <t xml:space="preserve">MOSTNÍ OPĚRY A KŘÍDLA ZE ŽELEZOVÉHO BETONU DO C30/37 </t>
  </si>
  <si>
    <t xml:space="preserve">ZÁKLADY ZE ŽELEZOBETONU DO C30/37 </t>
  </si>
  <si>
    <t xml:space="preserve">VÝZTUŽ MOSTNÍCH OPĚR A KŘÍDEL Z OCELI 10505, B500B </t>
  </si>
  <si>
    <t xml:space="preserve">T </t>
  </si>
  <si>
    <t xml:space="preserve">VÝZTUŽ ZÁKLADŮ Z OCELI 10505, B500B </t>
  </si>
  <si>
    <t xml:space="preserve">M2 </t>
  </si>
  <si>
    <t xml:space="preserve">ROVNANINA Z LOMOVÉHO KAMENE </t>
  </si>
  <si>
    <t xml:space="preserve">ZÁSYP JAM A RÝH ZEMINOU SE ZHUTNĚNÍM </t>
  </si>
  <si>
    <t xml:space="preserve">ÚPRAVA POVRCHŮ SROVNÁNÍM ÚZEMÍ V TL DO 0,25M </t>
  </si>
  <si>
    <t>Cenová
soustava</t>
  </si>
  <si>
    <t>CELKEM</t>
  </si>
  <si>
    <t>Cena bez DPH:</t>
  </si>
  <si>
    <t>DPH:</t>
  </si>
  <si>
    <t>Cena s DPH:</t>
  </si>
  <si>
    <t>Název</t>
  </si>
  <si>
    <t>CENA bez DPH
[Kč]</t>
  </si>
  <si>
    <t>DPH (21%)
[Kč]</t>
  </si>
  <si>
    <t>CENA s DPH
[Kč]</t>
  </si>
  <si>
    <t>KUS</t>
  </si>
  <si>
    <t>DOPRAVNÍ ZNAČKY ZÁKLADNÍ VELIKOSTI OCELOVÉ NEREFLEXNÍ - DOD A MONTÁŽ</t>
  </si>
  <si>
    <t>34</t>
  </si>
  <si>
    <t>35</t>
  </si>
  <si>
    <t xml:space="preserve">HLOUBENÍ JAM ZAPAŽ I NEPAŽ TŘ. I, ODVOZ DO 1KM </t>
  </si>
  <si>
    <t>SOUPIS PRACÍ</t>
  </si>
  <si>
    <t>02911</t>
  </si>
  <si>
    <t>OSTATNÍ POŽADAVKY - GEODETICKÉ ZAMĚŘENÍ</t>
  </si>
  <si>
    <t xml:space="preserve">KUS       </t>
  </si>
  <si>
    <t>vytyčení stavby v rozsahu projektové dokumentace s napojením na S-JTSK a Bpv, vytyčení sítí, zaměření skutečného provedení stavby jako podklad pro zpracování DSPS</t>
  </si>
  <si>
    <t>029412</t>
  </si>
  <si>
    <t>OSTATNÍ POŽADAVKY - VYPRACOVÁNÍ MOSTNÍHO LISTU</t>
  </si>
  <si>
    <t>02943</t>
  </si>
  <si>
    <t>OSTATNÍ POŽADAVKY - VYPRACOVÁNÍ RDS</t>
  </si>
  <si>
    <t xml:space="preserve">KPL       </t>
  </si>
  <si>
    <t>dokumentace vypracovana v počtu 6 paré v tištěné formě + 1 el. forma na CD</t>
  </si>
  <si>
    <t>02944</t>
  </si>
  <si>
    <t>OSTAT POŽADAVKY - DOKUMENTACE SKUTEČ PROVEDENÍ V DIGIT FORMĚ</t>
  </si>
  <si>
    <t>02945</t>
  </si>
  <si>
    <t>OSTAT POŽADAVKY - GEOMETRICKÝ PLÁN</t>
  </si>
  <si>
    <t>vypracování geometrického oddělovacího plánu pro trvalé zábory, vypracování v 6 vyhotoveních</t>
  </si>
  <si>
    <t>02950</t>
  </si>
  <si>
    <t>OSTATNÍ POŽADAVKY - POSUDKY, KONTROLY, REVIZNÍ ZPRÁVY</t>
  </si>
  <si>
    <t>vypracování 1. hlavní mostní prohlídky po rekonstrukci vč. zajištění zpřístupnění konstrukce</t>
  </si>
  <si>
    <t>02991</t>
  </si>
  <si>
    <t>OSTATNÍ POŽADAVKY - INFORMAČNÍ TABULE</t>
  </si>
  <si>
    <t>základní informační tabule o stavbě</t>
  </si>
  <si>
    <t>Varianta
položky</t>
  </si>
  <si>
    <t>02960</t>
  </si>
  <si>
    <t>OSTATNÍ POŽADAVKY - ODBORNÝ DOZOR</t>
  </si>
  <si>
    <t>Ověření geologie základové spáry odborně způsobilým geologem v oboru inženýrská geologie</t>
  </si>
  <si>
    <t xml:space="preserve">Popis: </t>
  </si>
  <si>
    <t xml:space="preserve">Výměra: </t>
  </si>
  <si>
    <t xml:space="preserve">Techn.spec.: </t>
  </si>
  <si>
    <t>zahrnuje veškeré náklady spojené s objednatelem požadovanými pracemi</t>
  </si>
  <si>
    <t>komplet za dobu celé stavby</t>
  </si>
  <si>
    <t>zahrnuje veškeré náklady spojené s objednatelem požadovaným dozorem</t>
  </si>
  <si>
    <t>položka zahrnuje srovnání výškových rozdílů terénu</t>
  </si>
  <si>
    <t>M</t>
  </si>
  <si>
    <t>M2</t>
  </si>
  <si>
    <t>121101</t>
  </si>
  <si>
    <t>SEJMUTÍ ORNICE NEBO LESNÍ PŮDY S ODVOZEM DO 1KM</t>
  </si>
  <si>
    <t>M3</t>
  </si>
  <si>
    <t>ZALOŽENÍ TRÁVNÍKU RUČNÍM VÝSEVEM</t>
  </si>
  <si>
    <t>18241</t>
  </si>
  <si>
    <t>Zahrnuje dodání předepsané travní směsi, její výsev na ornici, zalévání, první pokosení, to vše bez ohledu na sklon terénu</t>
  </si>
  <si>
    <t>42</t>
  </si>
  <si>
    <t>44</t>
  </si>
  <si>
    <t>REKAPITULACE</t>
  </si>
  <si>
    <t>POTRUBÍ DREN Z TRUB PLAST DN DO 150MM DĚROVANÝCH</t>
  </si>
  <si>
    <t>VÝPLŇ VRSTVY Z KAMENIVA DRCENÉHO, INDEX ZHUTNĚNÍ ID DO 0,9</t>
  </si>
  <si>
    <t>označení viz koordinační situace</t>
  </si>
  <si>
    <t>KG</t>
  </si>
  <si>
    <t>EVIDENČNÍ ČÍSLO MOSTU</t>
  </si>
  <si>
    <t>KÁCENÍ STROMŮ D KMENE DO 0,5M S ODSTRANĚNÍM PAŘEZŮ, ODVOZ DO 16KM</t>
  </si>
  <si>
    <t>112017</t>
  </si>
  <si>
    <t>SLOUPKY A STOJKY DOPRAVNÍCH ZNAČEK Z OCEL TRUBEK SE ZABETONOVÁNÍM - DODÁVKA A MONTÁŽ</t>
  </si>
  <si>
    <t xml:space="preserve">DEMONTÁŽ KONSTRUKCÍ KOVOVÝCH S ODVOZEM DO 16KM </t>
  </si>
  <si>
    <t>20</t>
  </si>
  <si>
    <t>29</t>
  </si>
  <si>
    <t>33</t>
  </si>
  <si>
    <t>39</t>
  </si>
  <si>
    <t>Podrobná specifikace položek www.sfdi.cz/pravidla-metodiky-a-ceniky/cenove-databaze/
pokud není vzorec výpočtu, hodnota převzata z výkresu</t>
  </si>
  <si>
    <t>02940</t>
  </si>
  <si>
    <t>OSTATNÍ POŽADAVKY - VYPRACOVÁNÍ DOKUMENTACE</t>
  </si>
  <si>
    <t>Vypracování a schválení havarijního a povodňového plánu před zahájením stavby</t>
  </si>
  <si>
    <t>KPL</t>
  </si>
  <si>
    <t>45</t>
  </si>
  <si>
    <t>46</t>
  </si>
  <si>
    <t>OTSKP 2022</t>
  </si>
  <si>
    <t>STROPNÍ NOSNÍKY ZE DŘEVA LEPENÉHO</t>
  </si>
  <si>
    <t>ZÁBRADLÍ ZE DŘEVA TVRDÉHO</t>
  </si>
  <si>
    <t>STROPNÍ NOSNÍKY ZE DŘEVA TVRDÉHO</t>
  </si>
  <si>
    <t>KS</t>
  </si>
  <si>
    <t>m2</t>
  </si>
  <si>
    <t>bourání dřevěné mostovky-dubové pražce, plocha 16,2m2  , tl.150mm</t>
  </si>
  <si>
    <t>16,2*0,15</t>
  </si>
  <si>
    <t>podkl.beton  C25/30
O1-pravý břeh 5,00m3
O2-levý břeh 5,00m3</t>
  </si>
  <si>
    <t>základ opěr C30/37
O1-pravý břeh 13,90m3
O2-levý břeh 13,50m3</t>
  </si>
  <si>
    <t>13,9+13,5</t>
  </si>
  <si>
    <t>LB - plocha 280,0m2
PB - plocha 750,0m2</t>
  </si>
  <si>
    <t>sejmutí ornice tl.200mm na ploše obvodu staveniště, uložení na dočasnou skládku na staveništi</t>
  </si>
  <si>
    <t>5ks</t>
  </si>
  <si>
    <t>LB opěra celkem:  358,0m3
PB opěra celkem: 299,0m3</t>
  </si>
  <si>
    <t>18110</t>
  </si>
  <si>
    <t>ÚPRAVA PLÁNĚ SE ZHUTNĚNÍM V HORNINĚ TŘ. I</t>
  </si>
  <si>
    <t>položka zahrnuje úpravu pláně včetně vyrovnání výškových rozdílů. Míru zhutnění určuje projekt.</t>
  </si>
  <si>
    <t>položka zahrnuje: nutné přemístění ornice z dočasných skládek vzdálených do 50m rozprostření ornice v předepsané tloušťce v rovině a ve svahu do 1:5</t>
  </si>
  <si>
    <t>18233</t>
  </si>
  <si>
    <t xml:space="preserve">ROZPROSTŘENÍ ORNICE V ROVINĚ V TL DO 0,20M </t>
  </si>
  <si>
    <t>160 kg/m3 z pol.č.272325</t>
  </si>
  <si>
    <t>dřík opěr+křídla
O1-pravý břeh 22,80m3
O2-levý břeh 26,60m3
úl.práh
O1-4,30m3
O2-4,20m3
záv.zeď
O1-2,10m3
O2-2,20m3
bločky
O1-0,30m3
O2-0,30m3
křídla-dokončení
O1-1,60m3
O2-2,00m3</t>
  </si>
  <si>
    <t>180 kg/m3 z pol.č.333325</t>
  </si>
  <si>
    <t>PODKLADNÍ A VÝPLŇOVÉ VRSTVY Z PROSTÉHO BETONU C25/30</t>
  </si>
  <si>
    <t>STUPNĚ A PRAHY VODNÍCH KORYT Z PROSTÉHO BETONU C30/37</t>
  </si>
  <si>
    <t>C30/37 XA1
betonové prahy na začátku a konci úpravy koryta</t>
  </si>
  <si>
    <t>2*2,1</t>
  </si>
  <si>
    <t>1 kus</t>
  </si>
  <si>
    <t>OSTATNÍ POŽADAVKY - BOD ZÁKLADNÍ VYTYČOVACÍ SÍTĚ</t>
  </si>
  <si>
    <t>02914</t>
  </si>
  <si>
    <t>zábradlí na mostě i mimo most, dub D30, podrobně viz technická zpráva</t>
  </si>
  <si>
    <t>na mostě: 1,25m3
mimo most: 0,85m3</t>
  </si>
  <si>
    <t>BSH, GL28, NSi, podrobně viz technická zpráva</t>
  </si>
  <si>
    <t>demontáž stávajícího zábradlí, předpoklad 15kg/m, dl.9,2m
demontáž stávajících ocelových nosníků, 2xI360,dl.7,5m, 76,1kg/m</t>
  </si>
  <si>
    <t>BOURÁNÍ KONSTRUKCÍ ZE DŘEVA S ODVOZEM DO 16KM</t>
  </si>
  <si>
    <t>(15*9,2+2*76,1*7,5)/1000</t>
  </si>
  <si>
    <t>BOURÁNÍ KONSTRUKCÍ Z KAMENE NA SUCHO</t>
  </si>
  <si>
    <t>11*0,7*1,2+9*3*0,6+9*2,7*0,6</t>
  </si>
  <si>
    <t>11130</t>
  </si>
  <si>
    <t>SEJMUTÍ DRNU</t>
  </si>
  <si>
    <t>na ploše obvodu staveniště, uložení na dočasnou skládku na staveništi
LB - plocha 280,0m2
PB - plocha 750,0m2</t>
  </si>
  <si>
    <t>280+750</t>
  </si>
  <si>
    <t>358+299</t>
  </si>
  <si>
    <t>konečná úprava terénu před zpětným ohumusováním na ploše obvodu stavby mimo most a komunikaci
LB - plocha 280,0m2
PB - plocha 750,0m2</t>
  </si>
  <si>
    <t>komunikace před a za mostem
LB - plocha 75,0m2
PB - plocha 153,0m2</t>
  </si>
  <si>
    <t>75+153</t>
  </si>
  <si>
    <t>zpětné rozprostření ornice, plocha dle pol.č.18214
LB - plocha 280,0m2
PB - plocha 750,0m2</t>
  </si>
  <si>
    <t>osetí ornice travním semenem na ochranu půdy, plocha dle pol.č.18233
LB - plocha 280,0m2
PB - plocha 750,0m2</t>
  </si>
  <si>
    <t>PODKLADNÍ A VÝPLŇOVÉ VRSTVY Z PROSTÉHO BETONU C12/15</t>
  </si>
  <si>
    <t>podkladek pod drenáž za opěrou, tl.0,20m,dl.6,0m, prům.výška 0,6m</t>
  </si>
  <si>
    <t>2*0,20*6,0*0,6</t>
  </si>
  <si>
    <t>ČERPÁNÍ VODY DO 1000 L/MIN</t>
  </si>
  <si>
    <t>11512</t>
  </si>
  <si>
    <t>HOD</t>
  </si>
  <si>
    <t>2*10*10</t>
  </si>
  <si>
    <t>160*pol.č.272325 / 1000</t>
  </si>
  <si>
    <t>180*pol.č.333325 / 1000</t>
  </si>
  <si>
    <t>PŘEZDĚNÍ OPĚR A KŘÍDEL Z KAMENNÉHO ZDIVA</t>
  </si>
  <si>
    <t>položka zahrnuje rozebrání stávajícího zdiva, nezbytnou manipulaci s rozebraným materiálem (nakládání, doprava, složení, očištění, odvoz nepoužitelného materiálu a suti), vyzdění z
tohoto materiálu (bez dodávky nového) včetně dodávky předepsaného materiálu pro výplň spar.</t>
  </si>
  <si>
    <t>OBKLAD MOST OPĚR A KŘÍDEL Z LOM KAMENE</t>
  </si>
  <si>
    <t>položka zahrnuje dodávku a osazení lomového kamene, jeho výběr a případnou úpravu, jeho případné kotvení se všemi souvisejícími materiály a pracemi, dodávku předepsané malty,
spárování.</t>
  </si>
  <si>
    <t>6,2+18,8+7,2+22,1</t>
  </si>
  <si>
    <t>8,9*5,3*0,4</t>
  </si>
  <si>
    <t>ZÁHOZ Z LOMOVÉHO KAMENE</t>
  </si>
  <si>
    <t>položka zahrnuje: - dodávku a zához lomového kamene předepsané frakce včetně mimostaveništní a vnitrostaveništní dopravy není-li v zadávací dokumentaci uvedeno jinak, jedná se o nakupovaný materiál</t>
  </si>
  <si>
    <t>položka zahrnuje: - dodávku a vyrovnání lomového kamene předepsané frakce do předepsaného tvaru včetně mimostaveništní a vnitrostaveništní dopravy není-li v zadávací
dokumentaci uvedeno jinak, jedná se o nakupovaný materiál</t>
  </si>
  <si>
    <r>
      <t>berma a opevněnéní svahu z těžkého záhozu, lomový kámen netříděný s balvany nad 200kg, 2*20,0m³ (využít stávající materiál),</t>
    </r>
    <r>
      <rPr>
        <b/>
        <sz val="11"/>
        <rFont val="Calibri"/>
        <family val="2"/>
        <charset val="238"/>
        <scheme val="minor"/>
      </rPr>
      <t xml:space="preserve"> BEZ DODÁVKY MATERIÁLU</t>
    </r>
  </si>
  <si>
    <r>
      <t xml:space="preserve">zpevnění dna koryta, rovnanina (přerovnání + doplnění), lomový kámen s balvany do 200kg, 8,9*5,3*~0,4m (využít stávající materiál), </t>
    </r>
    <r>
      <rPr>
        <b/>
        <sz val="11"/>
        <rFont val="Calibri"/>
        <family val="2"/>
        <charset val="238"/>
        <scheme val="minor"/>
      </rPr>
      <t>BEZ DODÁVKY MATERIÁLU</t>
    </r>
  </si>
  <si>
    <t>2*20</t>
  </si>
  <si>
    <t xml:space="preserve">POPLATKY ZA LIKVIDACI ODPADŮ NEKONTAMINOVANÝCH - 17 02 01 DŘEVO PO STAVEBNÍM POUŽITÍ, Z DEMOLIC </t>
  </si>
  <si>
    <t>015170</t>
  </si>
  <si>
    <t>Kácení stromů se měří v [ks] poražených stromů (průměr stromů se měří ve výšce 1,3m nad terénem) a zahrnuje zejména: - poražení stromu a osekání větví - spálení větví na hromadách
nebo štěpkování - dopravu a uložení kmenů, případné další práce s nimi dle pokynů zadávací dokumentace Odstranění pařezů se měří v [ks] vytrhaných nebo vykopaných pařezů a
zahrnuje zejména: - vytrhání nebo vykopání pařezů - veškeré zemní práce spojené s odstraněním pařezů - dopravu a uložení pařezů, případně další práce s nimi dle pokynů zadávací dokumentace - zásyp jam po pařezech</t>
  </si>
  <si>
    <t>nový nivelační bod pořadu, zajistit náhradu zničeného bodu nivelačního pořadu u zeměměřického ústavu, viz souhrnná TZ, str.7</t>
  </si>
  <si>
    <t>1. Položka obsahuje:  – veškeré poplatky provozovateli skládky, recyklační linky nebo jiného zařízení na zpracování nebo likvidaci odpadů související s převzetím, uložením, zpracováním nebo likvidací odpadu 2. Položka neobsahuje: 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541/2020 Sb., o nakládání s odpady, v platném znění.</t>
  </si>
  <si>
    <t>oceněno jako celková částka ze samostatného soupisu prací jako nedílné součásti projektu základní vytyčovací sítě</t>
  </si>
  <si>
    <t>položka zahrnuje:       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</si>
  <si>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položka zahrnuje: - dodání a osazení informačních tabulí v předepsaném provedení a množství s obsahem předepsaným zadavatelem - veškeré nosné a upevňovací konstrukce - základové konstrukce včetně nutných zemních prací - demontáž a odvoz po skončení platnosti - případně nutné opravy poškozených čátí během platnosti</t>
  </si>
  <si>
    <t>včetně vodorovné dopravy  a uložení na skládku</t>
  </si>
  <si>
    <t>Položka čerpání vody na povrchu zahrnuje i potrubí, pohotovost záložní čerpací soupravy a zřízení čerpací jímky. Součástí položky je také následná demontáž a likvidace těchto zařízení</t>
  </si>
  <si>
    <t>čerpání ze dna stavební jámy pro O1 i O2 do doby zásypu vybetonovaného základu opěr a křídel,
předpoklad 10dní, počítána denní pracovní doba 10 hodin</t>
  </si>
  <si>
    <t>položka zahrnuje sejmutí ornice bez ohledu na tloušťku vrstvy a její vodorovnou dopravu nezahrnuje uložení na trvalou skládku</t>
  </si>
  <si>
    <t>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</si>
  <si>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</si>
  <si>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proudů,</t>
  </si>
  <si>
    <t>IZOLACE ZVLÁŠT KONSTR PROTI ZEM VLHK ASFALT PÁSY</t>
  </si>
  <si>
    <t>položka zahrnuje: - dodání  předepsaného izolačního materiálu - očištění a ošetření podkladu, zadávací dokumentace může zahrnout i případné vyspravení - zřízení izolace jako kompletního povlaku, případně komplet. soustavy nebo systému podle příslušného  technolog. předpisu - zřízení izolace i jednotlivých vrstev po etapách, včetně pracovních spár a spojů - úprava u okrajů, rohů, hran, dilatačních i pracovních spojů, kotev, obrubníků, dilatačních zařízení, odvodnění, otvorů, neizolovaných míst a pod. - zajištění odvodnění povrchu izolace, včetně odvodnění nejnižších míst, pokud dokumentace pro zadání stavby nestanoví jinak - ochrana izolace do doby zřízení definitivní ochranné vrstvy nebo konstrukce - úprava, očištění a ošetření prostoru kolem izolace - provedení požadovaných zkoušek - nezahrnuje ochranné vrstvy, např. geotextilii</t>
  </si>
  <si>
    <t>položka zahrnuje: - dodání předepsaného ochranného materiálu - zřízení ochrany izolace</t>
  </si>
  <si>
    <t>101+108</t>
  </si>
  <si>
    <t>příčná drenáž za opěrou, včetně T-kusu a vedení v opěře
LB 9,0m
PB 9,0m</t>
  </si>
  <si>
    <t>9+9</t>
  </si>
  <si>
    <t>DRENÁŽNÍ VRSTVY Z BETONU MEZEROVITÉHO (DRENÁŽNÍHO)</t>
  </si>
  <si>
    <t>21331</t>
  </si>
  <si>
    <t>2*0,3*0,3*7</t>
  </si>
  <si>
    <t>Položka zahrnuje: - dodávku předepsaného materiálu pro drenážní vrstvu, včetně mimostaveništní a vnitrostaveništní dopravy - provedení drenážní vrstvy předepsaných rozměrů a předepsaného tvaru</t>
  </si>
  <si>
    <t>obetonování příčné drenáže za opěrami 0,3*0,3*7m, viz příloha D.3</t>
  </si>
  <si>
    <t>Položka zahrnuje veškerý materiál, výrobky a polotovary, včetně mimostaveništní a vnitrostaveništní dopravy (rovněž přesuny), včetně naložení a složení, případně s uložením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</si>
  <si>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>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</t>
  </si>
  <si>
    <t>- dílenská dokumentace, včetně technologického předpisu spojování, - dodání  materiálu  v požadované kvalitě a výroba konstrukce (včetně  pomůcek,  přípravků a prostředků pro výrobu) bez ohledu na náročnost a její hmotnost, - dodání spojovacího materiálu, - zřízení  montážních  a  dilatačních  spojů, 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                             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 (příp.  podlití  patních  desek) maltou,  betonem  nebo  jinou speciální hmotou, vyplnění jam zeminou, - veškeré úpravy dřeva pro zlepšení jeho užitných vlastností (impregnace, zpevňování a pod.), - zvláštní spojovací prostředky, rozebíratelnost konstrukce,</t>
  </si>
  <si>
    <t>položka zahrnuje dodávku předepsaného kameniva, mimostaveništní a vnitrostaveništní dopravu a jeho uložení není-li v zadávací dokumentaci uvedeno jinak, jedná se o nakupovaný materiál</t>
  </si>
  <si>
    <t>položka zahrnuje: - nutné zemní práce (hloubení rýh apod.) - dodání  čerstvého  betonu  (betonové  směsi)  požadované  kvality,  jeho  uložení  do požadovaného tvaru při jakékoliv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</t>
  </si>
  <si>
    <t>položky pro zhotovení potrubí platí bez ohledu na sklon zahrnuje: - výrobní dokumentaci (včetně technologického předpisu) - dodání veškerého trubního a pomocného materiálu  (trouby,  trubky,  tvarovky,  spojovací a těsnící 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</t>
  </si>
  <si>
    <t>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</si>
  <si>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položka zahrnuje: - rozebrání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</si>
  <si>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položka zahrnuje: - dodávku a montáž značek v požadovaném provedení</t>
  </si>
  <si>
    <t>trvalé dopravní značení, 2*B13"4t" + 2*E12 "Jediné vozidlo sněžná rolba 5.2t"</t>
  </si>
  <si>
    <t>pro trvalé dopravní značení, pol.914111</t>
  </si>
  <si>
    <t>položka zahrnuje: - sloupky a upevňovací zařízení včetně jejich osazení (betonová patka, zemní práce)</t>
  </si>
  <si>
    <t>stávající dřevěné pražce nenapuštěné, 2,43m3*700kg/m3</t>
  </si>
  <si>
    <t>2,43*700/1000</t>
  </si>
  <si>
    <t>zpětný zásyp za opěrami, kolem opěr, násyp komunikace na předpolích po pláň, se zhutněním, použít stávající materiál z výkopu, viz 131731
LB opěra celkem:  358,0m3
PB opěra celkem: 299,0m3</t>
  </si>
  <si>
    <t>- dodání kameniva předepsané kvality a zrnitosti - rozprostření a zhutnění vrstvy v předepsané tloušťce - zřízení vrstvy bez rozlišení šířky, pokládání vrstvy po etapách - nezahrnuje postřiky, nátěry</t>
  </si>
  <si>
    <t>VOZOVKOVÉ VRSTVY ZE ŠTĚRKOPÍSKU TL. DO 100MM</t>
  </si>
  <si>
    <t>vozovka mimo most,levý břeh 83m2
vozovka mimo most,pravý břeh 168m2</t>
  </si>
  <si>
    <t>83+168</t>
  </si>
  <si>
    <t>VOZOVKOVÉ VRSTVY ZE ŠTĚRKODRTI TL. DO 200MM</t>
  </si>
  <si>
    <t>ŠD 0/63 
vozovka mimo most,levý břeh 83m2
vozovka mimo most,pravý břeh 168m2</t>
  </si>
  <si>
    <t>027121</t>
  </si>
  <si>
    <t>PROVIZORNÍ PŘÍSTUPOVÉ CESTY - ZŘÍZENÍ</t>
  </si>
  <si>
    <t>205+20</t>
  </si>
  <si>
    <t>PROVIZORNÍ PŘÍSTUPOVÉ CESTY - ZRUŠENÍ</t>
  </si>
  <si>
    <t>027123</t>
  </si>
  <si>
    <t>zrušení a uvedení do původního stavu pol. 027121</t>
  </si>
  <si>
    <t>(168+83)*0,08</t>
  </si>
  <si>
    <r>
      <t>Provizorní sjezd+brod po celou dobu stavby, viz koordinační situace
provizorní sjezd (174+31=205m2):
-silniční panely 3/1/tl.180mm, 129,0m2
-směsný recyklát v šířce 4,0m, tl.100mm, 174+31m2
-geomříž dvouosá 20/20, 174+31m2
-směsný recyklát v šířce 4,0m, tl.100mm, 174+31m2
-netkaná geotextílie pro separaci 300g/m2, 174+31m2	
provizorní brod (20m2):
-silniční panely 3/1/tl.180mm, 15m2
-	štěrkodrť ŠD</t>
    </r>
    <r>
      <rPr>
        <sz val="7"/>
        <rFont val="Calibri"/>
        <family val="2"/>
        <charset val="238"/>
        <scheme val="minor"/>
      </rPr>
      <t>B</t>
    </r>
    <r>
      <rPr>
        <sz val="11"/>
        <rFont val="Calibri"/>
        <family val="2"/>
        <charset val="238"/>
        <scheme val="minor"/>
      </rPr>
      <t xml:space="preserve"> 0/63, tl.200mm, 20m2
-	netkaná geotextílie pro separaci 300g/m2, 20m2</t>
    </r>
  </si>
  <si>
    <t>DROBNÉ DOPLŇK KONSTR KOVOVÉ POZINK</t>
  </si>
  <si>
    <t>položka zahrnuje: - dílenská dokumentace, včetně technologického předpisu spojování - dodání materiálu v požadované kvalitě a výroba konstrukce i dílenská (včetně pomůcek,
přípravků a prostředků pro výrobu) bez ohledu na náročnost a její hmotnost, dílenská montáž - dodání spojovacího materiálu - zřízení montážních a dilatačních spojů, spar, včetně
potřebných úprav, vložek, opracování, očištění a ošetření - podpěr. konstr. a lešení všech druhů pro montáž konstrukcí i doplňkových, včetně požadovaných otvorů, ochranných a
bezpečnostních opatření a základů pro tyto konstrukce a lešení - jakákoliv doprava a manipulace dílců a montážních sestav, včetně dopravy konstrukce z výrobny na stavbu - montáž
konstrukce na staveništi, včetně montážních prostředků a pomůcek a zednických výpomocí - výplň, těsnění a tmelení spar a spojů - čištění konstrukce a odstranění všech vrubů (vrypy,
otlačeniny a pod.) - všechny druhy ocelového kotvení - dílenskou přejímku a montážní prohlídku, včetně požadovaných dokladů - zřízení kotevních otvorů nebo jam, nejsou-li částí jiné
konstrukce, jejich úpravy, očištění a ošetření - osazení kotvení nebo přímo částí konstrukce do podpůrné konstrukce nebo do zeminy - výplň kotevních otvorů (příp. podlití patních
desek) maltou, betonem nebo jinou speciální hmotou, vyplnění jam zeminou - předepsanou protikorozní ochranu a nátěry konstrukcí - osazení měřících zařízení a úpravy pro ně -
ochranná opatření před účinky bludných proudů</t>
  </si>
  <si>
    <t>1027+111+30</t>
  </si>
  <si>
    <t>dubová mostovka, dub D30, podrobně viz technická zpráva, včetně spojů-speciální stavební vruty s talířovou hlavou 8x220, 448ks, třída provozu 3 (zvýšené množství zinku)</t>
  </si>
  <si>
    <t>02720</t>
  </si>
  <si>
    <t>POMOC PRÁCE ZŘÍZ NEBO ZAJIŠŤ REGULACI A OCHRANU DOPRAVY</t>
  </si>
  <si>
    <t>zahrnuje veškeré náklady spojené s objednatelem požadovanými zařízeními</t>
  </si>
  <si>
    <t>DIO-dopravně inženýrská opatření, viz výkres D.15
2*B1, 2xB30, 2*Z2, IP10a+E3a("870m")</t>
  </si>
  <si>
    <t>označení mostu bude upřesněno v RDS</t>
  </si>
  <si>
    <t>položka zahrnuje štítek s evidenčním číslem mostu, sloupek dopravní značky včetně osazení a nutných zemních prací a zabetonování</t>
  </si>
  <si>
    <t>Ocelové části NK a zábradlí, včetně spojovacích prostředků, viz D.11,D.13, PKO Zinek+nátěry-viz technická zpráva</t>
  </si>
  <si>
    <t>27152</t>
  </si>
  <si>
    <t>POLŠTÁŘE POD ZÁKLADY Z KAMENIVA DRCENÉHO</t>
  </si>
  <si>
    <t>podkladní vrstva z drceného kameniva pod podkladním betonem opěr, ŠD frakce 0/63 s hutněním na id=0,85 až 0,90, položka bude čerpána pouze v případě nezastižení předpokládaného poloskalního podloží a v rozsahu schváleném AD+TDI, předpoklad max.tl.400mm
plocha podkladního betonu O1=33,0m2
plocha podkladního betonu O2=33,0m2</t>
  </si>
  <si>
    <t>(33+33)*0,4</t>
  </si>
  <si>
    <t>položka zahrnuje dodávku předepsaného kameniva, mimostaveništní a vnitrostaveništní dopravu a jeho uložení není-li v zadávací dokumentaci uvedeno jinak, jedná se o nakupovaný
materiál</t>
  </si>
  <si>
    <t>VYROVNÁVACÍ A SPÁD VRSTVY Z MALTY ZVLÁŠTNÍ (PLASTMALTA)</t>
  </si>
  <si>
    <t>(0,35*0,25*0,08)*12</t>
  </si>
  <si>
    <t>podlití a zalití úložné kolejnice vysokopevnostní zálivkou, min.pevnost v tlaku 60MPa, expanzní vlastnosti, nízké smrštění, 350/250/80mm, 12ks</t>
  </si>
  <si>
    <t>položka zahrnuje: - dodání zvláštní malty (plastmalty) předepsané kvality a její rozprostření v předepsané tloušťce a v předepsaném tvaru</t>
  </si>
  <si>
    <t>DODATEČNÉ KOTVENÍ VLEPENÍM BETONÁŘSKÉ VÝZTUŽE D DO 16MM DO VRTŮ</t>
  </si>
  <si>
    <t>Položka zahrnuje: dodání výztuže předepsaného profilu a předepsané délky (do 600mm) provedení vrtu předepsaného profilu a předepsané délky (do 300mm) vsunutí výztuže do
vyvrtaného profilu a její zalepení předepsaným pojivem případně nutné lešení</t>
  </si>
  <si>
    <t>na úložných bločcích kolem kolejnice
48ks, vrt D20mm,hl.vrtu 100mm, trn D16-B500B,dl.150mm, viz příloha D.9</t>
  </si>
  <si>
    <t>kamenný obklad líce opěr a křídel ze stávajícího materiálu, včetně kotvení, D vrtu 16mm, hl.vrtu min.100mm, trn D12-B500B,dl.400mm, 368ks
O1-líc opěry 6,2m3
O1-líc křídel 18,8m3
O2-líc opěry 7,2m3
O2-líc křídel 22,1m3</t>
  </si>
  <si>
    <t>kamenný obklad líce opěr a křídel z nakupovaného materiálu, (pokud nebude dostatek stávajícího materiálu, předpklad dokoupení 10m3 (položka bude čerpána dle skutečnosti a se souhlasem TDI+AD, včetně kotvení viz pol.333215</t>
  </si>
  <si>
    <t>NÁTĚRY BETON KONSTR TYP S11 (OS-F)</t>
  </si>
  <si>
    <t>3,2+3,1</t>
  </si>
  <si>
    <t>horní povrch závěrné zídky obou opěr, přímo pojížděná hydroizolace betonových lávek pro pěší a cyklisty s vyloučeným pojezdem vozidel-nátěr OS-F (S11) se zdrsněním, viz příloha D.7</t>
  </si>
  <si>
    <t>- položka zahrnuje kompletní povlaky (i různobarevné), včetně úpravy podkladu (odmaštění, odstranění starých nátěrů a nečistot) a jeho vyspravení, provedení nátěru předepsaným
postupem a splnění všech požadavků daných technologickým předpisem</t>
  </si>
  <si>
    <t>TRATIVODY KOMPL Z TRUB Z PLAST HM DN DO 150MM, RÝHA TŘ I</t>
  </si>
  <si>
    <t>212635</t>
  </si>
  <si>
    <t>Položka platí pro kompletní konstrukce trativodů a zahrnuje zejména: - výkop rýhy předepsaného tvaru v dané třídě těžitelnosti, výplň, zásyp trativodu včetně dopravy, uložení
přebytečného materiálu, dodávky předepsaného materiálu pro výplň a zásyp - zřízení spojovací vrstvy - zřízení podkladu a lože trativodu z předepsaného materiálu - dodávka a uložení
trativodu předepsaného materiálu a profilu - obsyp trativodu předepsaným materiálem - ukončení trativodu zaústěním do potrubí nebo vodoteče, případně vybudování ukončujícího
objektu (kapličky) dle VL - veškerý materiál, výrobky a polotovary, včetně mimostaveništní a vnitrostaveništní dopravy - nezahrnuje opláštění z geotextilie, fólie</t>
  </si>
  <si>
    <t>10+9</t>
  </si>
  <si>
    <t>trativody na rubu nižšího křídla u obou opěr, viz příloha C.3, D.5</t>
  </si>
  <si>
    <t>281611</t>
  </si>
  <si>
    <t>261812</t>
  </si>
  <si>
    <t>VRTY PRO KOTVENÍ A INJEKTÁŽ TŘ III A IV NA POVRCHU D DO 16MM</t>
  </si>
  <si>
    <t>položka zahrnuje: přemístění, montáž a demontáž vrtných souprav svislou dopravu zeminy z vrtu vodorovnou dopravu zeminy bez uložení na skládku případně nutné pažení dočasné
(včetně odpažení) i trvalé</t>
  </si>
  <si>
    <t>INJEKTOVÁNÍ NÍZKOTLAKÉ Z CEMENTOVÝCH POJIV NA POVRCHU</t>
  </si>
  <si>
    <t>Položka injektážních prací obsahuje kompletní práce, mimo zřízení vrtů (vykazují se položkami 261, 262), které jsou nutné pro předepsanou funkci injektáže (statickou, těsnící a
pod.).Položka obsahuje vodní tlakové zkoušky před a po injektáži. Položka zahrnuje veškerý materiál, výrobky a polotovary, včetně mimostaveništní a vnitrostaveništní dopravy (rovněž
přesuny), včetně naložení a složení, případně s uložením</t>
  </si>
  <si>
    <t>nízkotlaká injektáž poslední ložné vrstvy mezi úložným prahem a poslední řadou kamenného obkladu, stejné požadavky jako spárovací hmota
dl.spáry 2*6,0m, tl.spáry 40mm, hloubka spáry 400mm, předpoklad 1/2 objemu spáry injektáže</t>
  </si>
  <si>
    <t>2*6*0,04*0,4*0,5</t>
  </si>
  <si>
    <t>vrty pro nízkotlakou injektáž poslední ložné vrstvy kamenného zdiva, cca po 1m, hloubka 350mm
5 vrtů / opěru, 2 opěry</t>
  </si>
  <si>
    <t>2*5*0,35</t>
  </si>
  <si>
    <t>Stavba: Most přes řeku Rolavu na cyklostezce Přebuz-Chaloupky</t>
  </si>
  <si>
    <t>Stavba: Most přes řeku Rolavu na cyklostezce Přebuz-Chaloupky
DSP/PDPS, 9/2022</t>
  </si>
  <si>
    <t>Most přes řeku Rolavu na cyklostezce Přebuz-Chaloupky</t>
  </si>
  <si>
    <t>6</t>
  </si>
  <si>
    <t>19</t>
  </si>
  <si>
    <t>21</t>
  </si>
  <si>
    <t>26</t>
  </si>
  <si>
    <t>27</t>
  </si>
  <si>
    <t>30</t>
  </si>
  <si>
    <t>31</t>
  </si>
  <si>
    <t>32</t>
  </si>
  <si>
    <t>36</t>
  </si>
  <si>
    <t>37</t>
  </si>
  <si>
    <t>38</t>
  </si>
  <si>
    <t>40</t>
  </si>
  <si>
    <t>41</t>
  </si>
  <si>
    <t>43</t>
  </si>
  <si>
    <t>47</t>
  </si>
  <si>
    <t>48</t>
  </si>
  <si>
    <t>53</t>
  </si>
  <si>
    <t>54</t>
  </si>
  <si>
    <t>55</t>
  </si>
  <si>
    <t>56</t>
  </si>
  <si>
    <t>57</t>
  </si>
  <si>
    <t>58</t>
  </si>
  <si>
    <t>59</t>
  </si>
  <si>
    <t>bourání pozůstatků kamenné zídky levobřežní návodní strana-dl.11,0m,šířka 0,7m,výška 1,2m
bourání líce kamenných opěr a křídel-levobřežní,dl.9,0m,výška 3,0m,tl.0,6m
bourání líce kamenných opěr a křídel-pravobřežní,dl.9,0m,výška 2,7m,tl.0,6m</t>
  </si>
  <si>
    <t>podkladní beton opěr</t>
  </si>
  <si>
    <t>Kryt a podkladní vrstva komunikace na předpolích, viz příloha D.05
- drcené kamenivo DK 4/8, tl.50mm (plocha 168+83)
- směs drceného kameniva SDK 0/4 s křemičitým vsypem, tl. 30mm (plocha 168+83)</t>
  </si>
  <si>
    <t>NAIP, rub opěr, křídel a základů, viz D.3, D.7
O1 101,0m2
O2 108,0m2</t>
  </si>
  <si>
    <t>ochrana izolace, netkaná geotextílie min. 300g/m2, z pol.č. 711212</t>
  </si>
  <si>
    <t>bourání pozůstatků kamenné zídky levobřežní návodní strana-dl.11,0m,šířka 0,7m,výška 1,2m
bourání kamenných opěr a křídel-levobřežní,dl.9,0m,výška 3,0m,tl.0,6m
bourání kamenných opěr a křídel-pravobřežní,dl.9,0m,výška 2,7m,tl.0,6m</t>
  </si>
  <si>
    <t xml:space="preserve">Zpevnění stávající příjezdové komunikace od hlavní komunikace ke staveništní panelové komunikaci, dl. 839m, šířka 4,0, předpoklad postupného potřebného zpevnění, odhadem 75% celkové plochy, bude zpevňováno dle potřeby stavby, prokazatelně se souhlasem TDI, bude použit směsný recyklát v tl. 300mm, zahrnuje veškeré náklady na zřízení (nákup, doprava, uložení, hutnění, postupné doplňování, atd.)
</t>
  </si>
  <si>
    <t>odstranění vrstvy ze směsného recyklátu na příjezodvé komunikaci, uvedení komunikace do původního stavu, zahrnuje veškeré náklady na odstranění vrstvy směsného recyklátu a uvedení komunikace do původního stavu (vybourání, doprava, uložení na skládku, skládkovné, srovnání povrchu původní komunikace, uválcování v případě rozvolnění stávajícího povrchu komunikace, atd.)</t>
  </si>
  <si>
    <t>839*4,0*0,75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</si>
</sst>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164" formatCode="0.000"/>
    <numFmt numFmtId="165" formatCode="###\ ###\ ###\ ##0.00"/>
    <numFmt numFmtId="166" formatCode="#,##0\ &quot;Kč&quot;"/>
    <numFmt numFmtId="167" formatCode="#,##0.00\ &quot;Kč&quot;"/>
    <numFmt numFmtId="168" formatCode="###\ ###\ ###\ 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2" fillId="6" borderId="0" applyNumberFormat="0" applyBorder="0" applyAlignment="0" applyProtection="0"/>
    <xf numFmtId="0" fontId="5" fillId="0" borderId="0"/>
    <xf numFmtId="0" fontId="6" fillId="0" borderId="0">
      <alignment vertical="center"/>
    </xf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3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4" fontId="1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168" fontId="14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/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167" fontId="14" fillId="0" borderId="2" xfId="0" applyNumberFormat="1" applyFont="1" applyBorder="1" applyAlignment="1" applyProtection="1">
      <alignment horizontal="center" vertical="center" wrapText="1"/>
      <protection locked="0"/>
    </xf>
    <xf numFmtId="4" fontId="14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0" borderId="0" xfId="0" applyFont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right" vertical="top"/>
    </xf>
    <xf numFmtId="0" fontId="14" fillId="0" borderId="2" xfId="0" applyFont="1" applyBorder="1"/>
    <xf numFmtId="49" fontId="14" fillId="0" borderId="2" xfId="0" applyNumberFormat="1" applyFont="1" applyBorder="1" applyAlignment="1">
      <alignment wrapText="1"/>
    </xf>
    <xf numFmtId="0" fontId="13" fillId="0" borderId="2" xfId="0" applyFont="1" applyBorder="1"/>
    <xf numFmtId="165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8" fontId="14" fillId="0" borderId="2" xfId="0" applyNumberFormat="1" applyFont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8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top"/>
    </xf>
    <xf numFmtId="0" fontId="13" fillId="0" borderId="0" xfId="0" applyFont="1"/>
    <xf numFmtId="4" fontId="16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67" fontId="8" fillId="0" borderId="0" xfId="0" applyNumberFormat="1" applyFont="1" applyAlignment="1">
      <alignment horizontal="right" vertical="center" indent="20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 indent="20"/>
    </xf>
    <xf numFmtId="0" fontId="12" fillId="0" borderId="3" xfId="0" applyFont="1" applyBorder="1" applyAlignment="1">
      <alignment horizontal="right" vertical="center" wrapText="1" indent="20"/>
    </xf>
    <xf numFmtId="0" fontId="1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top"/>
    </xf>
    <xf numFmtId="49" fontId="14" fillId="0" borderId="0" xfId="0" applyNumberFormat="1" applyFont="1" applyAlignment="1">
      <alignment horizontal="center"/>
    </xf>
    <xf numFmtId="0" fontId="14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165" fontId="8" fillId="0" borderId="0" xfId="0" applyNumberFormat="1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 indent="20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Border="1" applyAlignment="1" applyProtection="1">
      <alignment horizontal="center" vertical="center"/>
      <protection locked="0"/>
    </xf>
  </cellXfs>
  <cellStyles count="22">
    <cellStyle name="20 % – Zvýraznění1" xfId="4" xr:uid="{00000000-0005-0000-0000-000000000000}"/>
    <cellStyle name="20 % – Zvýraznění2" xfId="1" xr:uid="{00000000-0005-0000-0000-000001000000}"/>
    <cellStyle name="20 % – Zvýraznění3" xfId="5" xr:uid="{00000000-0005-0000-0000-000002000000}"/>
    <cellStyle name="20 % – Zvýraznění4" xfId="6" xr:uid="{00000000-0005-0000-0000-000003000000}"/>
    <cellStyle name="20 % – Zvýraznění5" xfId="7" xr:uid="{00000000-0005-0000-0000-000004000000}"/>
    <cellStyle name="20 % – Zvýraznění6" xfId="8" xr:uid="{00000000-0005-0000-0000-000005000000}"/>
    <cellStyle name="40 % – Zvýraznění1" xfId="9" xr:uid="{00000000-0005-0000-0000-000006000000}"/>
    <cellStyle name="40 % – Zvýraznění2" xfId="10" xr:uid="{00000000-0005-0000-0000-000007000000}"/>
    <cellStyle name="40 % – Zvýraznění3" xfId="11" xr:uid="{00000000-0005-0000-0000-000008000000}"/>
    <cellStyle name="40 % – Zvýraznění4" xfId="12" xr:uid="{00000000-0005-0000-0000-000009000000}"/>
    <cellStyle name="40 % – Zvýraznění5" xfId="13" xr:uid="{00000000-0005-0000-0000-00000A000000}"/>
    <cellStyle name="40 % – Zvýraznění6" xfId="14" xr:uid="{00000000-0005-0000-0000-00000B000000}"/>
    <cellStyle name="60 % – Zvýraznění1" xfId="15" xr:uid="{00000000-0005-0000-0000-00000C000000}"/>
    <cellStyle name="60 % – Zvýraznění2" xfId="16" xr:uid="{00000000-0005-0000-0000-00000D000000}"/>
    <cellStyle name="60 % – Zvýraznění3" xfId="17" xr:uid="{00000000-0005-0000-0000-00000E000000}"/>
    <cellStyle name="60 % – Zvýraznění4" xfId="18" xr:uid="{00000000-0005-0000-0000-00000F000000}"/>
    <cellStyle name="60 % – Zvýraznění5" xfId="19" xr:uid="{00000000-0005-0000-0000-000010000000}"/>
    <cellStyle name="60 % – Zvýraznění6" xfId="20" xr:uid="{00000000-0005-0000-0000-000011000000}"/>
    <cellStyle name="Chybně" xfId="21" xr:uid="{00000000-0005-0000-0000-000012000000}"/>
    <cellStyle name="Normální" xfId="0" builtinId="0"/>
    <cellStyle name="Normální 2" xfId="2" xr:uid="{00000000-0005-0000-0000-000014000000}"/>
    <cellStyle name="Normální 2 2" xfId="3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OUFALEK Marcel" id="{9B521D89-446F-4C2A-82D4-B68DA1AAAE1C}" userId="ZOUFALEK Marcel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68" dT="2022-05-10T19:42:43.24" personId="{9B521D89-446F-4C2A-82D4-B68DA1AAAE1C}" id="{129CBC4A-1D89-45FE-B792-715FE27230CC}">
    <text>461,00 dle OTSKP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0"/>
  <sheetViews>
    <sheetView zoomScaleNormal="100" workbookViewId="0">
      <selection activeCell="D10" sqref="D10"/>
    </sheetView>
  </sheetViews>
  <sheetFormatPr defaultRowHeight="12.75" customHeight="1" x14ac:dyDescent="0.25"/>
  <cols>
    <col min="1" max="1" width="52.140625" style="1" customWidth="1"/>
    <col min="2" max="2" width="52.5703125" style="1" customWidth="1"/>
    <col min="3" max="5" width="24.7109375" style="1" customWidth="1"/>
    <col min="6" max="243" width="9.140625" style="1"/>
    <col min="244" max="244" width="25.85546875" style="1" customWidth="1"/>
    <col min="245" max="245" width="66.85546875" style="1" customWidth="1"/>
    <col min="246" max="248" width="20.85546875" style="1" customWidth="1"/>
    <col min="249" max="499" width="9.140625" style="1"/>
    <col min="500" max="500" width="25.85546875" style="1" customWidth="1"/>
    <col min="501" max="501" width="66.85546875" style="1" customWidth="1"/>
    <col min="502" max="504" width="20.85546875" style="1" customWidth="1"/>
    <col min="505" max="755" width="9.140625" style="1"/>
    <col min="756" max="756" width="25.85546875" style="1" customWidth="1"/>
    <col min="757" max="757" width="66.85546875" style="1" customWidth="1"/>
    <col min="758" max="760" width="20.85546875" style="1" customWidth="1"/>
    <col min="761" max="1011" width="9.140625" style="1"/>
    <col min="1012" max="1012" width="25.85546875" style="1" customWidth="1"/>
    <col min="1013" max="1013" width="66.85546875" style="1" customWidth="1"/>
    <col min="1014" max="1016" width="20.85546875" style="1" customWidth="1"/>
    <col min="1017" max="1267" width="9.140625" style="1"/>
    <col min="1268" max="1268" width="25.85546875" style="1" customWidth="1"/>
    <col min="1269" max="1269" width="66.85546875" style="1" customWidth="1"/>
    <col min="1270" max="1272" width="20.85546875" style="1" customWidth="1"/>
    <col min="1273" max="1523" width="9.140625" style="1"/>
    <col min="1524" max="1524" width="25.85546875" style="1" customWidth="1"/>
    <col min="1525" max="1525" width="66.85546875" style="1" customWidth="1"/>
    <col min="1526" max="1528" width="20.85546875" style="1" customWidth="1"/>
    <col min="1529" max="1779" width="9.140625" style="1"/>
    <col min="1780" max="1780" width="25.85546875" style="1" customWidth="1"/>
    <col min="1781" max="1781" width="66.85546875" style="1" customWidth="1"/>
    <col min="1782" max="1784" width="20.85546875" style="1" customWidth="1"/>
    <col min="1785" max="2035" width="9.140625" style="1"/>
    <col min="2036" max="2036" width="25.85546875" style="1" customWidth="1"/>
    <col min="2037" max="2037" width="66.85546875" style="1" customWidth="1"/>
    <col min="2038" max="2040" width="20.85546875" style="1" customWidth="1"/>
    <col min="2041" max="2291" width="9.140625" style="1"/>
    <col min="2292" max="2292" width="25.85546875" style="1" customWidth="1"/>
    <col min="2293" max="2293" width="66.85546875" style="1" customWidth="1"/>
    <col min="2294" max="2296" width="20.85546875" style="1" customWidth="1"/>
    <col min="2297" max="2547" width="9.140625" style="1"/>
    <col min="2548" max="2548" width="25.85546875" style="1" customWidth="1"/>
    <col min="2549" max="2549" width="66.85546875" style="1" customWidth="1"/>
    <col min="2550" max="2552" width="20.85546875" style="1" customWidth="1"/>
    <col min="2553" max="2803" width="9.140625" style="1"/>
    <col min="2804" max="2804" width="25.85546875" style="1" customWidth="1"/>
    <col min="2805" max="2805" width="66.85546875" style="1" customWidth="1"/>
    <col min="2806" max="2808" width="20.85546875" style="1" customWidth="1"/>
    <col min="2809" max="3059" width="9.140625" style="1"/>
    <col min="3060" max="3060" width="25.85546875" style="1" customWidth="1"/>
    <col min="3061" max="3061" width="66.85546875" style="1" customWidth="1"/>
    <col min="3062" max="3064" width="20.85546875" style="1" customWidth="1"/>
    <col min="3065" max="3315" width="9.140625" style="1"/>
    <col min="3316" max="3316" width="25.85546875" style="1" customWidth="1"/>
    <col min="3317" max="3317" width="66.85546875" style="1" customWidth="1"/>
    <col min="3318" max="3320" width="20.85546875" style="1" customWidth="1"/>
    <col min="3321" max="3571" width="9.140625" style="1"/>
    <col min="3572" max="3572" width="25.85546875" style="1" customWidth="1"/>
    <col min="3573" max="3573" width="66.85546875" style="1" customWidth="1"/>
    <col min="3574" max="3576" width="20.85546875" style="1" customWidth="1"/>
    <col min="3577" max="3827" width="9.140625" style="1"/>
    <col min="3828" max="3828" width="25.85546875" style="1" customWidth="1"/>
    <col min="3829" max="3829" width="66.85546875" style="1" customWidth="1"/>
    <col min="3830" max="3832" width="20.85546875" style="1" customWidth="1"/>
    <col min="3833" max="4083" width="9.140625" style="1"/>
    <col min="4084" max="4084" width="25.85546875" style="1" customWidth="1"/>
    <col min="4085" max="4085" width="66.85546875" style="1" customWidth="1"/>
    <col min="4086" max="4088" width="20.85546875" style="1" customWidth="1"/>
    <col min="4089" max="4339" width="9.140625" style="1"/>
    <col min="4340" max="4340" width="25.85546875" style="1" customWidth="1"/>
    <col min="4341" max="4341" width="66.85546875" style="1" customWidth="1"/>
    <col min="4342" max="4344" width="20.85546875" style="1" customWidth="1"/>
    <col min="4345" max="4595" width="9.140625" style="1"/>
    <col min="4596" max="4596" width="25.85546875" style="1" customWidth="1"/>
    <col min="4597" max="4597" width="66.85546875" style="1" customWidth="1"/>
    <col min="4598" max="4600" width="20.85546875" style="1" customWidth="1"/>
    <col min="4601" max="4851" width="9.140625" style="1"/>
    <col min="4852" max="4852" width="25.85546875" style="1" customWidth="1"/>
    <col min="4853" max="4853" width="66.85546875" style="1" customWidth="1"/>
    <col min="4854" max="4856" width="20.85546875" style="1" customWidth="1"/>
    <col min="4857" max="5107" width="9.140625" style="1"/>
    <col min="5108" max="5108" width="25.85546875" style="1" customWidth="1"/>
    <col min="5109" max="5109" width="66.85546875" style="1" customWidth="1"/>
    <col min="5110" max="5112" width="20.85546875" style="1" customWidth="1"/>
    <col min="5113" max="5363" width="9.140625" style="1"/>
    <col min="5364" max="5364" width="25.85546875" style="1" customWidth="1"/>
    <col min="5365" max="5365" width="66.85546875" style="1" customWidth="1"/>
    <col min="5366" max="5368" width="20.85546875" style="1" customWidth="1"/>
    <col min="5369" max="5619" width="9.140625" style="1"/>
    <col min="5620" max="5620" width="25.85546875" style="1" customWidth="1"/>
    <col min="5621" max="5621" width="66.85546875" style="1" customWidth="1"/>
    <col min="5622" max="5624" width="20.85546875" style="1" customWidth="1"/>
    <col min="5625" max="5875" width="9.140625" style="1"/>
    <col min="5876" max="5876" width="25.85546875" style="1" customWidth="1"/>
    <col min="5877" max="5877" width="66.85546875" style="1" customWidth="1"/>
    <col min="5878" max="5880" width="20.85546875" style="1" customWidth="1"/>
    <col min="5881" max="6131" width="9.140625" style="1"/>
    <col min="6132" max="6132" width="25.85546875" style="1" customWidth="1"/>
    <col min="6133" max="6133" width="66.85546875" style="1" customWidth="1"/>
    <col min="6134" max="6136" width="20.85546875" style="1" customWidth="1"/>
    <col min="6137" max="6387" width="9.140625" style="1"/>
    <col min="6388" max="6388" width="25.85546875" style="1" customWidth="1"/>
    <col min="6389" max="6389" width="66.85546875" style="1" customWidth="1"/>
    <col min="6390" max="6392" width="20.85546875" style="1" customWidth="1"/>
    <col min="6393" max="6643" width="9.140625" style="1"/>
    <col min="6644" max="6644" width="25.85546875" style="1" customWidth="1"/>
    <col min="6645" max="6645" width="66.85546875" style="1" customWidth="1"/>
    <col min="6646" max="6648" width="20.85546875" style="1" customWidth="1"/>
    <col min="6649" max="6899" width="9.140625" style="1"/>
    <col min="6900" max="6900" width="25.85546875" style="1" customWidth="1"/>
    <col min="6901" max="6901" width="66.85546875" style="1" customWidth="1"/>
    <col min="6902" max="6904" width="20.85546875" style="1" customWidth="1"/>
    <col min="6905" max="7155" width="9.140625" style="1"/>
    <col min="7156" max="7156" width="25.85546875" style="1" customWidth="1"/>
    <col min="7157" max="7157" width="66.85546875" style="1" customWidth="1"/>
    <col min="7158" max="7160" width="20.85546875" style="1" customWidth="1"/>
    <col min="7161" max="7411" width="9.140625" style="1"/>
    <col min="7412" max="7412" width="25.85546875" style="1" customWidth="1"/>
    <col min="7413" max="7413" width="66.85546875" style="1" customWidth="1"/>
    <col min="7414" max="7416" width="20.85546875" style="1" customWidth="1"/>
    <col min="7417" max="7667" width="9.140625" style="1"/>
    <col min="7668" max="7668" width="25.85546875" style="1" customWidth="1"/>
    <col min="7669" max="7669" width="66.85546875" style="1" customWidth="1"/>
    <col min="7670" max="7672" width="20.85546875" style="1" customWidth="1"/>
    <col min="7673" max="7923" width="9.140625" style="1"/>
    <col min="7924" max="7924" width="25.85546875" style="1" customWidth="1"/>
    <col min="7925" max="7925" width="66.85546875" style="1" customWidth="1"/>
    <col min="7926" max="7928" width="20.85546875" style="1" customWidth="1"/>
    <col min="7929" max="8179" width="9.140625" style="1"/>
    <col min="8180" max="8180" width="25.85546875" style="1" customWidth="1"/>
    <col min="8181" max="8181" width="66.85546875" style="1" customWidth="1"/>
    <col min="8182" max="8184" width="20.85546875" style="1" customWidth="1"/>
    <col min="8185" max="8435" width="9.140625" style="1"/>
    <col min="8436" max="8436" width="25.85546875" style="1" customWidth="1"/>
    <col min="8437" max="8437" width="66.85546875" style="1" customWidth="1"/>
    <col min="8438" max="8440" width="20.85546875" style="1" customWidth="1"/>
    <col min="8441" max="8691" width="9.140625" style="1"/>
    <col min="8692" max="8692" width="25.85546875" style="1" customWidth="1"/>
    <col min="8693" max="8693" width="66.85546875" style="1" customWidth="1"/>
    <col min="8694" max="8696" width="20.85546875" style="1" customWidth="1"/>
    <col min="8697" max="8947" width="9.140625" style="1"/>
    <col min="8948" max="8948" width="25.85546875" style="1" customWidth="1"/>
    <col min="8949" max="8949" width="66.85546875" style="1" customWidth="1"/>
    <col min="8950" max="8952" width="20.85546875" style="1" customWidth="1"/>
    <col min="8953" max="9203" width="9.140625" style="1"/>
    <col min="9204" max="9204" width="25.85546875" style="1" customWidth="1"/>
    <col min="9205" max="9205" width="66.85546875" style="1" customWidth="1"/>
    <col min="9206" max="9208" width="20.85546875" style="1" customWidth="1"/>
    <col min="9209" max="9459" width="9.140625" style="1"/>
    <col min="9460" max="9460" width="25.85546875" style="1" customWidth="1"/>
    <col min="9461" max="9461" width="66.85546875" style="1" customWidth="1"/>
    <col min="9462" max="9464" width="20.85546875" style="1" customWidth="1"/>
    <col min="9465" max="9715" width="9.140625" style="1"/>
    <col min="9716" max="9716" width="25.85546875" style="1" customWidth="1"/>
    <col min="9717" max="9717" width="66.85546875" style="1" customWidth="1"/>
    <col min="9718" max="9720" width="20.85546875" style="1" customWidth="1"/>
    <col min="9721" max="9971" width="9.140625" style="1"/>
    <col min="9972" max="9972" width="25.85546875" style="1" customWidth="1"/>
    <col min="9973" max="9973" width="66.85546875" style="1" customWidth="1"/>
    <col min="9974" max="9976" width="20.85546875" style="1" customWidth="1"/>
    <col min="9977" max="10227" width="9.140625" style="1"/>
    <col min="10228" max="10228" width="25.85546875" style="1" customWidth="1"/>
    <col min="10229" max="10229" width="66.85546875" style="1" customWidth="1"/>
    <col min="10230" max="10232" width="20.85546875" style="1" customWidth="1"/>
    <col min="10233" max="10483" width="9.140625" style="1"/>
    <col min="10484" max="10484" width="25.85546875" style="1" customWidth="1"/>
    <col min="10485" max="10485" width="66.85546875" style="1" customWidth="1"/>
    <col min="10486" max="10488" width="20.85546875" style="1" customWidth="1"/>
    <col min="10489" max="10739" width="9.140625" style="1"/>
    <col min="10740" max="10740" width="25.85546875" style="1" customWidth="1"/>
    <col min="10741" max="10741" width="66.85546875" style="1" customWidth="1"/>
    <col min="10742" max="10744" width="20.85546875" style="1" customWidth="1"/>
    <col min="10745" max="10995" width="9.140625" style="1"/>
    <col min="10996" max="10996" width="25.85546875" style="1" customWidth="1"/>
    <col min="10997" max="10997" width="66.85546875" style="1" customWidth="1"/>
    <col min="10998" max="11000" width="20.85546875" style="1" customWidth="1"/>
    <col min="11001" max="11251" width="9.140625" style="1"/>
    <col min="11252" max="11252" width="25.85546875" style="1" customWidth="1"/>
    <col min="11253" max="11253" width="66.85546875" style="1" customWidth="1"/>
    <col min="11254" max="11256" width="20.85546875" style="1" customWidth="1"/>
    <col min="11257" max="11507" width="9.140625" style="1"/>
    <col min="11508" max="11508" width="25.85546875" style="1" customWidth="1"/>
    <col min="11509" max="11509" width="66.85546875" style="1" customWidth="1"/>
    <col min="11510" max="11512" width="20.85546875" style="1" customWidth="1"/>
    <col min="11513" max="11763" width="9.140625" style="1"/>
    <col min="11764" max="11764" width="25.85546875" style="1" customWidth="1"/>
    <col min="11765" max="11765" width="66.85546875" style="1" customWidth="1"/>
    <col min="11766" max="11768" width="20.85546875" style="1" customWidth="1"/>
    <col min="11769" max="12019" width="9.140625" style="1"/>
    <col min="12020" max="12020" width="25.85546875" style="1" customWidth="1"/>
    <col min="12021" max="12021" width="66.85546875" style="1" customWidth="1"/>
    <col min="12022" max="12024" width="20.85546875" style="1" customWidth="1"/>
    <col min="12025" max="12275" width="9.140625" style="1"/>
    <col min="12276" max="12276" width="25.85546875" style="1" customWidth="1"/>
    <col min="12277" max="12277" width="66.85546875" style="1" customWidth="1"/>
    <col min="12278" max="12280" width="20.85546875" style="1" customWidth="1"/>
    <col min="12281" max="12531" width="9.140625" style="1"/>
    <col min="12532" max="12532" width="25.85546875" style="1" customWidth="1"/>
    <col min="12533" max="12533" width="66.85546875" style="1" customWidth="1"/>
    <col min="12534" max="12536" width="20.85546875" style="1" customWidth="1"/>
    <col min="12537" max="12787" width="9.140625" style="1"/>
    <col min="12788" max="12788" width="25.85546875" style="1" customWidth="1"/>
    <col min="12789" max="12789" width="66.85546875" style="1" customWidth="1"/>
    <col min="12790" max="12792" width="20.85546875" style="1" customWidth="1"/>
    <col min="12793" max="13043" width="9.140625" style="1"/>
    <col min="13044" max="13044" width="25.85546875" style="1" customWidth="1"/>
    <col min="13045" max="13045" width="66.85546875" style="1" customWidth="1"/>
    <col min="13046" max="13048" width="20.85546875" style="1" customWidth="1"/>
    <col min="13049" max="13299" width="9.140625" style="1"/>
    <col min="13300" max="13300" width="25.85546875" style="1" customWidth="1"/>
    <col min="13301" max="13301" width="66.85546875" style="1" customWidth="1"/>
    <col min="13302" max="13304" width="20.85546875" style="1" customWidth="1"/>
    <col min="13305" max="13555" width="9.140625" style="1"/>
    <col min="13556" max="13556" width="25.85546875" style="1" customWidth="1"/>
    <col min="13557" max="13557" width="66.85546875" style="1" customWidth="1"/>
    <col min="13558" max="13560" width="20.85546875" style="1" customWidth="1"/>
    <col min="13561" max="13811" width="9.140625" style="1"/>
    <col min="13812" max="13812" width="25.85546875" style="1" customWidth="1"/>
    <col min="13813" max="13813" width="66.85546875" style="1" customWidth="1"/>
    <col min="13814" max="13816" width="20.85546875" style="1" customWidth="1"/>
    <col min="13817" max="14067" width="9.140625" style="1"/>
    <col min="14068" max="14068" width="25.85546875" style="1" customWidth="1"/>
    <col min="14069" max="14069" width="66.85546875" style="1" customWidth="1"/>
    <col min="14070" max="14072" width="20.85546875" style="1" customWidth="1"/>
    <col min="14073" max="14323" width="9.140625" style="1"/>
    <col min="14324" max="14324" width="25.85546875" style="1" customWidth="1"/>
    <col min="14325" max="14325" width="66.85546875" style="1" customWidth="1"/>
    <col min="14326" max="14328" width="20.85546875" style="1" customWidth="1"/>
    <col min="14329" max="14579" width="9.140625" style="1"/>
    <col min="14580" max="14580" width="25.85546875" style="1" customWidth="1"/>
    <col min="14581" max="14581" width="66.85546875" style="1" customWidth="1"/>
    <col min="14582" max="14584" width="20.85546875" style="1" customWidth="1"/>
    <col min="14585" max="14835" width="9.140625" style="1"/>
    <col min="14836" max="14836" width="25.85546875" style="1" customWidth="1"/>
    <col min="14837" max="14837" width="66.85546875" style="1" customWidth="1"/>
    <col min="14838" max="14840" width="20.85546875" style="1" customWidth="1"/>
    <col min="14841" max="15091" width="9.140625" style="1"/>
    <col min="15092" max="15092" width="25.85546875" style="1" customWidth="1"/>
    <col min="15093" max="15093" width="66.85546875" style="1" customWidth="1"/>
    <col min="15094" max="15096" width="20.85546875" style="1" customWidth="1"/>
    <col min="15097" max="15347" width="9.140625" style="1"/>
    <col min="15348" max="15348" width="25.85546875" style="1" customWidth="1"/>
    <col min="15349" max="15349" width="66.85546875" style="1" customWidth="1"/>
    <col min="15350" max="15352" width="20.85546875" style="1" customWidth="1"/>
    <col min="15353" max="15603" width="9.140625" style="1"/>
    <col min="15604" max="15604" width="25.85546875" style="1" customWidth="1"/>
    <col min="15605" max="15605" width="66.85546875" style="1" customWidth="1"/>
    <col min="15606" max="15608" width="20.85546875" style="1" customWidth="1"/>
    <col min="15609" max="15859" width="9.140625" style="1"/>
    <col min="15860" max="15860" width="25.85546875" style="1" customWidth="1"/>
    <col min="15861" max="15861" width="66.85546875" style="1" customWidth="1"/>
    <col min="15862" max="15864" width="20.85546875" style="1" customWidth="1"/>
    <col min="15865" max="16115" width="9.140625" style="1"/>
    <col min="16116" max="16116" width="25.85546875" style="1" customWidth="1"/>
    <col min="16117" max="16117" width="66.85546875" style="1" customWidth="1"/>
    <col min="16118" max="16120" width="20.85546875" style="1" customWidth="1"/>
    <col min="16121" max="16384" width="9.140625" style="1"/>
  </cols>
  <sheetData>
    <row r="1" spans="1:5" ht="18.399999999999999" x14ac:dyDescent="0.25">
      <c r="A1" s="2" t="s">
        <v>82</v>
      </c>
      <c r="B1" s="8"/>
      <c r="C1" s="9"/>
      <c r="D1" s="9"/>
      <c r="E1" s="3"/>
    </row>
    <row r="2" spans="1:5" ht="15" x14ac:dyDescent="0.25">
      <c r="A2" s="8" t="s">
        <v>272</v>
      </c>
      <c r="B2" s="8"/>
      <c r="C2" s="9"/>
      <c r="D2" s="9"/>
      <c r="E2" s="3"/>
    </row>
    <row r="3" spans="1:5" ht="40.5" customHeight="1" x14ac:dyDescent="0.25">
      <c r="A3" s="74" t="s">
        <v>273</v>
      </c>
      <c r="B3" s="74"/>
      <c r="C3" s="74"/>
      <c r="D3" s="74"/>
      <c r="E3" s="12"/>
    </row>
    <row r="4" spans="1:5" ht="15.75" x14ac:dyDescent="0.25">
      <c r="A4" s="58"/>
      <c r="B4" s="58" t="s">
        <v>2</v>
      </c>
      <c r="C4" s="59"/>
      <c r="D4" s="12"/>
      <c r="E4" s="12"/>
    </row>
    <row r="5" spans="1:5" ht="15.6" x14ac:dyDescent="0.25">
      <c r="A5" s="60" t="s">
        <v>27</v>
      </c>
      <c r="B5" s="62">
        <f>SUM(B10:B10)</f>
        <v>0</v>
      </c>
      <c r="C5" s="12"/>
      <c r="D5" s="12"/>
      <c r="E5" s="12"/>
    </row>
    <row r="6" spans="1:5" ht="15.6" x14ac:dyDescent="0.25">
      <c r="A6" s="60" t="s">
        <v>28</v>
      </c>
      <c r="B6" s="62">
        <f>SUM(C10:C10)</f>
        <v>0</v>
      </c>
      <c r="C6" s="12"/>
      <c r="D6" s="12"/>
      <c r="E6" s="12"/>
    </row>
    <row r="7" spans="1:5" ht="15.6" x14ac:dyDescent="0.25">
      <c r="A7" s="60" t="s">
        <v>29</v>
      </c>
      <c r="B7" s="62">
        <f>SUM(D10:D10)</f>
        <v>0</v>
      </c>
      <c r="C7" s="12"/>
      <c r="D7" s="61"/>
      <c r="E7" s="12"/>
    </row>
    <row r="8" spans="1:5" ht="14.25" x14ac:dyDescent="0.25">
      <c r="A8" s="8"/>
      <c r="B8" s="8"/>
      <c r="C8" s="9"/>
      <c r="D8" s="9"/>
      <c r="E8" s="3"/>
    </row>
    <row r="9" spans="1:5" s="7" customFormat="1" ht="45" customHeight="1" x14ac:dyDescent="0.25">
      <c r="A9" s="5" t="s">
        <v>30</v>
      </c>
      <c r="B9" s="6" t="s">
        <v>31</v>
      </c>
      <c r="C9" s="6" t="s">
        <v>32</v>
      </c>
      <c r="D9" s="6" t="s">
        <v>33</v>
      </c>
    </row>
    <row r="10" spans="1:5" s="7" customFormat="1" ht="45" customHeight="1" x14ac:dyDescent="0.25">
      <c r="A10" s="10" t="s">
        <v>274</v>
      </c>
      <c r="B10" s="11">
        <f>obsah!I314</f>
        <v>0</v>
      </c>
      <c r="C10" s="11">
        <f>0.21*B10</f>
        <v>0</v>
      </c>
      <c r="D10" s="11">
        <f>B10+C10</f>
        <v>0</v>
      </c>
    </row>
    <row r="11" spans="1:5" ht="21.2" customHeight="1" x14ac:dyDescent="0.25">
      <c r="A11" s="8"/>
      <c r="B11" s="9"/>
      <c r="C11" s="9"/>
      <c r="D11" s="9"/>
    </row>
    <row r="15" spans="1:5" ht="12.75" customHeight="1" x14ac:dyDescent="0.25">
      <c r="B15" s="4"/>
    </row>
    <row r="16" spans="1:5" ht="12.75" customHeight="1" x14ac:dyDescent="0.25">
      <c r="B16" s="4"/>
    </row>
    <row r="290" spans="5:5" ht="12.75" customHeight="1" x14ac:dyDescent="0.25">
      <c r="E290" s="73" t="s">
        <v>298</v>
      </c>
    </row>
  </sheetData>
  <sheetProtection sheet="1" objects="1" scenarios="1" selectLockedCells="1"/>
  <mergeCells count="1">
    <mergeCell ref="A3:D3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27"/>
  <sheetViews>
    <sheetView tabSelected="1" zoomScaleNormal="100" workbookViewId="0">
      <pane ySplit="5" topLeftCell="A298" activePane="bottomLeft" state="frozen"/>
      <selection activeCell="C37" sqref="C37"/>
      <selection pane="bottomLeft" activeCell="H309" sqref="H309"/>
    </sheetView>
  </sheetViews>
  <sheetFormatPr defaultColWidth="9" defaultRowHeight="15" x14ac:dyDescent="0.25"/>
  <cols>
    <col min="1" max="1" width="8.85546875" style="17" customWidth="1"/>
    <col min="2" max="2" width="10.42578125" style="17" customWidth="1"/>
    <col min="3" max="3" width="10" style="17" customWidth="1"/>
    <col min="4" max="4" width="12.42578125" style="17" customWidth="1"/>
    <col min="5" max="5" width="86" style="17" customWidth="1"/>
    <col min="6" max="6" width="8.85546875" style="24" customWidth="1"/>
    <col min="7" max="7" width="12.42578125" style="25" customWidth="1"/>
    <col min="8" max="8" width="16.85546875" style="26" customWidth="1"/>
    <col min="9" max="9" width="19.5703125" style="27" customWidth="1"/>
    <col min="10" max="10" width="9" style="17"/>
    <col min="11" max="11" width="15.140625" style="17" customWidth="1"/>
    <col min="12" max="12" width="90.5703125" style="17" customWidth="1"/>
    <col min="13" max="16384" width="9" style="17"/>
  </cols>
  <sheetData>
    <row r="1" spans="1:12" ht="20.25" x14ac:dyDescent="0.25">
      <c r="A1" s="38" t="s">
        <v>39</v>
      </c>
      <c r="B1" s="38"/>
      <c r="C1" s="38"/>
      <c r="D1" s="38"/>
      <c r="E1" s="38"/>
      <c r="F1" s="38"/>
      <c r="G1" s="38"/>
      <c r="H1" s="38"/>
      <c r="I1" s="17"/>
      <c r="K1" s="40">
        <f>SUM(I8:I313)</f>
        <v>0</v>
      </c>
      <c r="L1" s="46"/>
    </row>
    <row r="2" spans="1:12" ht="21.75" customHeight="1" x14ac:dyDescent="0.25">
      <c r="A2" s="77" t="s">
        <v>272</v>
      </c>
      <c r="B2" s="77"/>
      <c r="C2" s="77"/>
      <c r="D2" s="77"/>
      <c r="E2" s="77"/>
      <c r="F2" s="77"/>
      <c r="G2" s="77"/>
      <c r="H2" s="77"/>
      <c r="I2" s="77"/>
      <c r="L2" s="46"/>
    </row>
    <row r="3" spans="1:12" ht="42.2" customHeight="1" x14ac:dyDescent="0.25">
      <c r="A3" s="76" t="s">
        <v>96</v>
      </c>
      <c r="B3" s="76"/>
      <c r="C3" s="76"/>
      <c r="D3" s="76"/>
      <c r="E3" s="76"/>
      <c r="F3" s="76"/>
      <c r="G3" s="76"/>
      <c r="H3" s="76"/>
      <c r="I3" s="76"/>
      <c r="L3" s="46"/>
    </row>
    <row r="4" spans="1:12" x14ac:dyDescent="0.25">
      <c r="A4" s="78" t="s">
        <v>1</v>
      </c>
      <c r="B4" s="78" t="s">
        <v>2</v>
      </c>
      <c r="C4" s="78" t="s">
        <v>61</v>
      </c>
      <c r="D4" s="78" t="s">
        <v>25</v>
      </c>
      <c r="E4" s="78" t="s">
        <v>3</v>
      </c>
      <c r="F4" s="78" t="s">
        <v>4</v>
      </c>
      <c r="G4" s="80" t="s">
        <v>5</v>
      </c>
      <c r="H4" s="81" t="s">
        <v>14</v>
      </c>
      <c r="I4" s="82"/>
      <c r="L4" s="46"/>
    </row>
    <row r="5" spans="1:12" x14ac:dyDescent="0.25">
      <c r="A5" s="78"/>
      <c r="B5" s="79"/>
      <c r="C5" s="78"/>
      <c r="D5" s="78"/>
      <c r="E5" s="78"/>
      <c r="F5" s="78"/>
      <c r="G5" s="80"/>
      <c r="H5" s="63" t="s">
        <v>6</v>
      </c>
      <c r="I5" s="13" t="s">
        <v>7</v>
      </c>
      <c r="L5" s="46"/>
    </row>
    <row r="6" spans="1:12" x14ac:dyDescent="0.25">
      <c r="A6" s="63" t="s">
        <v>8</v>
      </c>
      <c r="B6" s="64" t="s">
        <v>0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L6" s="46"/>
    </row>
    <row r="7" spans="1:12" x14ac:dyDescent="0.25">
      <c r="A7" s="66"/>
      <c r="B7" s="65"/>
      <c r="C7" s="66"/>
      <c r="D7" s="66"/>
      <c r="E7" s="66"/>
      <c r="F7" s="66"/>
      <c r="G7" s="66"/>
      <c r="H7" s="66"/>
      <c r="I7" s="66"/>
      <c r="L7" s="46"/>
    </row>
    <row r="8" spans="1:12" ht="30" x14ac:dyDescent="0.25">
      <c r="A8" s="39" t="s">
        <v>8</v>
      </c>
      <c r="B8" s="39" t="s">
        <v>174</v>
      </c>
      <c r="C8" s="39"/>
      <c r="D8" s="14" t="s">
        <v>103</v>
      </c>
      <c r="E8" s="15" t="s">
        <v>173</v>
      </c>
      <c r="F8" s="28" t="s">
        <v>19</v>
      </c>
      <c r="G8" s="29">
        <f>2.43*700/1000</f>
        <v>1.7010000000000001</v>
      </c>
      <c r="H8" s="30"/>
      <c r="I8" s="31">
        <f>G8*H8</f>
        <v>0</v>
      </c>
    </row>
    <row r="9" spans="1:12" x14ac:dyDescent="0.25">
      <c r="A9" s="33"/>
      <c r="B9" s="71"/>
      <c r="C9" s="24"/>
      <c r="D9" s="41" t="s">
        <v>65</v>
      </c>
      <c r="E9" s="42" t="s">
        <v>211</v>
      </c>
    </row>
    <row r="10" spans="1:12" x14ac:dyDescent="0.25">
      <c r="A10" s="33"/>
      <c r="B10" s="71"/>
      <c r="C10" s="24"/>
      <c r="D10" s="41" t="s">
        <v>66</v>
      </c>
      <c r="E10" s="42" t="s">
        <v>212</v>
      </c>
    </row>
    <row r="11" spans="1:12" ht="90" x14ac:dyDescent="0.25">
      <c r="A11" s="33"/>
      <c r="B11" s="71"/>
      <c r="C11" s="24"/>
      <c r="D11" s="41" t="s">
        <v>67</v>
      </c>
      <c r="E11" s="37" t="s">
        <v>177</v>
      </c>
    </row>
    <row r="12" spans="1:12" x14ac:dyDescent="0.25">
      <c r="A12" s="33"/>
      <c r="B12" s="71"/>
      <c r="C12" s="24"/>
      <c r="D12" s="22"/>
      <c r="E12" s="49"/>
    </row>
    <row r="13" spans="1:12" x14ac:dyDescent="0.25">
      <c r="A13" s="14">
        <v>2</v>
      </c>
      <c r="B13" s="39" t="s">
        <v>220</v>
      </c>
      <c r="C13" s="44"/>
      <c r="D13" s="14" t="s">
        <v>103</v>
      </c>
      <c r="E13" s="15" t="s">
        <v>221</v>
      </c>
      <c r="F13" s="28" t="s">
        <v>108</v>
      </c>
      <c r="G13" s="29">
        <f>205+20</f>
        <v>225</v>
      </c>
      <c r="H13" s="30"/>
      <c r="I13" s="45">
        <f>ROUND((H13*G13),2)</f>
        <v>0</v>
      </c>
    </row>
    <row r="14" spans="1:12" ht="180" x14ac:dyDescent="0.25">
      <c r="A14" s="33"/>
      <c r="B14" s="71"/>
      <c r="D14" s="41" t="s">
        <v>65</v>
      </c>
      <c r="E14" s="43" t="s">
        <v>227</v>
      </c>
      <c r="F14" s="46"/>
      <c r="G14" s="19"/>
      <c r="H14" s="20"/>
      <c r="I14" s="21"/>
    </row>
    <row r="15" spans="1:12" x14ac:dyDescent="0.25">
      <c r="A15" s="33"/>
      <c r="B15" s="71"/>
      <c r="D15" s="41" t="s">
        <v>66</v>
      </c>
      <c r="E15" s="43" t="s">
        <v>222</v>
      </c>
      <c r="F15" s="46"/>
      <c r="G15" s="19"/>
      <c r="H15" s="20"/>
      <c r="I15" s="21"/>
    </row>
    <row r="16" spans="1:12" x14ac:dyDescent="0.25">
      <c r="A16" s="33"/>
      <c r="B16" s="71"/>
      <c r="D16" s="41" t="s">
        <v>67</v>
      </c>
      <c r="E16" s="37" t="s">
        <v>68</v>
      </c>
      <c r="F16" s="16"/>
      <c r="G16" s="19"/>
      <c r="H16" s="20"/>
      <c r="I16" s="21"/>
    </row>
    <row r="17" spans="1:9" x14ac:dyDescent="0.25">
      <c r="A17" s="33"/>
      <c r="B17" s="71"/>
      <c r="D17" s="22"/>
      <c r="E17" s="49"/>
      <c r="F17" s="16"/>
      <c r="G17" s="19"/>
      <c r="H17" s="20"/>
      <c r="I17" s="21"/>
    </row>
    <row r="18" spans="1:9" x14ac:dyDescent="0.25">
      <c r="A18" s="14">
        <v>3</v>
      </c>
      <c r="B18" s="39" t="s">
        <v>224</v>
      </c>
      <c r="C18" s="44"/>
      <c r="D18" s="14" t="s">
        <v>103</v>
      </c>
      <c r="E18" s="15" t="s">
        <v>223</v>
      </c>
      <c r="F18" s="28" t="s">
        <v>108</v>
      </c>
      <c r="G18" s="29">
        <f>205+20</f>
        <v>225</v>
      </c>
      <c r="H18" s="30"/>
      <c r="I18" s="45">
        <f>ROUND((H18*G18),2)</f>
        <v>0</v>
      </c>
    </row>
    <row r="19" spans="1:9" x14ac:dyDescent="0.25">
      <c r="A19" s="33"/>
      <c r="B19" s="71"/>
      <c r="D19" s="41" t="s">
        <v>65</v>
      </c>
      <c r="E19" s="43" t="s">
        <v>225</v>
      </c>
      <c r="F19" s="46"/>
      <c r="G19" s="19"/>
      <c r="H19" s="20"/>
      <c r="I19" s="21"/>
    </row>
    <row r="20" spans="1:9" x14ac:dyDescent="0.25">
      <c r="A20" s="33"/>
      <c r="B20" s="71"/>
      <c r="D20" s="41" t="s">
        <v>66</v>
      </c>
      <c r="E20" s="43" t="s">
        <v>222</v>
      </c>
      <c r="F20" s="46"/>
      <c r="G20" s="19"/>
      <c r="H20" s="20"/>
      <c r="I20" s="21"/>
    </row>
    <row r="21" spans="1:9" x14ac:dyDescent="0.25">
      <c r="A21" s="33"/>
      <c r="B21" s="71"/>
      <c r="D21" s="41" t="s">
        <v>67</v>
      </c>
      <c r="E21" s="37" t="s">
        <v>68</v>
      </c>
      <c r="F21" s="16"/>
      <c r="G21" s="19"/>
      <c r="H21" s="20"/>
      <c r="I21" s="21"/>
    </row>
    <row r="22" spans="1:9" x14ac:dyDescent="0.25">
      <c r="A22" s="33"/>
      <c r="B22" s="71"/>
      <c r="D22" s="22"/>
      <c r="E22" s="49"/>
      <c r="F22" s="16"/>
      <c r="G22" s="19"/>
      <c r="H22" s="20"/>
      <c r="I22" s="21"/>
    </row>
    <row r="23" spans="1:9" x14ac:dyDescent="0.25">
      <c r="A23" s="14">
        <v>4</v>
      </c>
      <c r="B23" s="39" t="s">
        <v>232</v>
      </c>
      <c r="C23" s="44"/>
      <c r="D23" s="14" t="s">
        <v>103</v>
      </c>
      <c r="E23" s="15" t="s">
        <v>233</v>
      </c>
      <c r="F23" s="28" t="s">
        <v>100</v>
      </c>
      <c r="G23" s="29">
        <v>1</v>
      </c>
      <c r="H23" s="30"/>
      <c r="I23" s="45">
        <f>ROUND((H23*G23),2)</f>
        <v>0</v>
      </c>
    </row>
    <row r="24" spans="1:9" ht="30" x14ac:dyDescent="0.25">
      <c r="A24" s="33"/>
      <c r="B24" s="71"/>
      <c r="D24" s="41" t="s">
        <v>65</v>
      </c>
      <c r="E24" s="43" t="s">
        <v>235</v>
      </c>
      <c r="F24" s="46"/>
      <c r="G24" s="19"/>
      <c r="H24" s="20"/>
      <c r="I24" s="21"/>
    </row>
    <row r="25" spans="1:9" x14ac:dyDescent="0.25">
      <c r="A25" s="33"/>
      <c r="B25" s="71"/>
      <c r="D25" s="41" t="s">
        <v>66</v>
      </c>
      <c r="E25" s="43" t="s">
        <v>8</v>
      </c>
      <c r="F25" s="46"/>
      <c r="G25" s="19"/>
      <c r="H25" s="20"/>
      <c r="I25" s="21"/>
    </row>
    <row r="26" spans="1:9" x14ac:dyDescent="0.25">
      <c r="A26" s="33"/>
      <c r="B26" s="71"/>
      <c r="D26" s="41" t="s">
        <v>67</v>
      </c>
      <c r="E26" s="47" t="s">
        <v>234</v>
      </c>
      <c r="F26" s="16"/>
      <c r="G26" s="19"/>
      <c r="H26" s="20"/>
      <c r="I26" s="21"/>
    </row>
    <row r="27" spans="1:9" x14ac:dyDescent="0.25">
      <c r="A27" s="33"/>
      <c r="B27" s="71"/>
      <c r="D27" s="22"/>
      <c r="E27" s="23"/>
    </row>
    <row r="28" spans="1:9" x14ac:dyDescent="0.25">
      <c r="A28" s="14">
        <v>5</v>
      </c>
      <c r="B28" s="39" t="s">
        <v>40</v>
      </c>
      <c r="C28" s="44"/>
      <c r="D28" s="14" t="s">
        <v>103</v>
      </c>
      <c r="E28" s="15" t="s">
        <v>41</v>
      </c>
      <c r="F28" s="28" t="s">
        <v>42</v>
      </c>
      <c r="G28" s="29">
        <v>1</v>
      </c>
      <c r="H28" s="30"/>
      <c r="I28" s="45">
        <f>ROUND((H28*G28),2)</f>
        <v>0</v>
      </c>
    </row>
    <row r="29" spans="1:9" ht="26.25" customHeight="1" x14ac:dyDescent="0.25">
      <c r="A29" s="16"/>
      <c r="B29" s="71"/>
      <c r="D29" s="41" t="s">
        <v>65</v>
      </c>
      <c r="E29" s="43" t="s">
        <v>43</v>
      </c>
      <c r="F29" s="46"/>
      <c r="G29" s="19"/>
      <c r="H29" s="20"/>
      <c r="I29" s="21"/>
    </row>
    <row r="30" spans="1:9" x14ac:dyDescent="0.25">
      <c r="A30" s="16"/>
      <c r="B30" s="71"/>
      <c r="D30" s="41" t="s">
        <v>66</v>
      </c>
      <c r="E30" s="43" t="s">
        <v>69</v>
      </c>
      <c r="F30" s="46"/>
      <c r="G30" s="19"/>
      <c r="H30" s="20"/>
      <c r="I30" s="21"/>
    </row>
    <row r="31" spans="1:9" x14ac:dyDescent="0.25">
      <c r="A31" s="16"/>
      <c r="B31" s="71"/>
      <c r="D31" s="41" t="s">
        <v>67</v>
      </c>
      <c r="E31" s="37" t="s">
        <v>68</v>
      </c>
      <c r="F31" s="16"/>
      <c r="G31" s="19"/>
      <c r="H31" s="20"/>
      <c r="I31" s="21"/>
    </row>
    <row r="32" spans="1:9" x14ac:dyDescent="0.25">
      <c r="A32" s="32"/>
      <c r="B32" s="23"/>
      <c r="C32" s="23"/>
      <c r="D32" s="22"/>
      <c r="E32" s="49"/>
      <c r="F32" s="23"/>
      <c r="G32" s="23"/>
      <c r="H32" s="54"/>
      <c r="I32" s="51"/>
    </row>
    <row r="33" spans="1:9" x14ac:dyDescent="0.25">
      <c r="A33" s="39" t="s">
        <v>275</v>
      </c>
      <c r="B33" s="39" t="s">
        <v>133</v>
      </c>
      <c r="C33" s="52"/>
      <c r="D33" s="14" t="s">
        <v>103</v>
      </c>
      <c r="E33" s="15" t="s">
        <v>132</v>
      </c>
      <c r="F33" s="28" t="s">
        <v>107</v>
      </c>
      <c r="G33" s="29">
        <v>1</v>
      </c>
      <c r="H33" s="86"/>
      <c r="I33" s="31">
        <f>G33*H33</f>
        <v>0</v>
      </c>
    </row>
    <row r="34" spans="1:9" ht="30" x14ac:dyDescent="0.25">
      <c r="A34" s="32"/>
      <c r="B34" s="23"/>
      <c r="C34" s="23"/>
      <c r="D34" s="41" t="s">
        <v>65</v>
      </c>
      <c r="E34" s="37" t="s">
        <v>176</v>
      </c>
      <c r="F34" s="23"/>
      <c r="G34" s="23"/>
      <c r="H34" s="54"/>
      <c r="I34" s="51"/>
    </row>
    <row r="35" spans="1:9" x14ac:dyDescent="0.25">
      <c r="A35" s="32"/>
      <c r="B35" s="23"/>
      <c r="C35" s="23"/>
      <c r="D35" s="41" t="s">
        <v>66</v>
      </c>
      <c r="E35" s="37" t="s">
        <v>131</v>
      </c>
      <c r="F35" s="23"/>
      <c r="G35" s="23"/>
      <c r="H35" s="54"/>
      <c r="I35" s="51"/>
    </row>
    <row r="36" spans="1:9" ht="30" x14ac:dyDescent="0.25">
      <c r="A36" s="32"/>
      <c r="B36" s="23"/>
      <c r="C36" s="23"/>
      <c r="D36" s="41" t="s">
        <v>67</v>
      </c>
      <c r="E36" s="37" t="s">
        <v>178</v>
      </c>
      <c r="F36" s="23"/>
      <c r="G36" s="23"/>
      <c r="H36" s="54"/>
      <c r="I36" s="51"/>
    </row>
    <row r="37" spans="1:9" x14ac:dyDescent="0.25">
      <c r="A37" s="16"/>
      <c r="B37" s="71"/>
      <c r="D37" s="22"/>
      <c r="E37" s="23"/>
      <c r="F37" s="16"/>
      <c r="G37" s="19"/>
      <c r="H37" s="20"/>
      <c r="I37" s="21"/>
    </row>
    <row r="38" spans="1:9" x14ac:dyDescent="0.25">
      <c r="A38" s="14">
        <v>7</v>
      </c>
      <c r="B38" s="39" t="s">
        <v>97</v>
      </c>
      <c r="C38" s="44"/>
      <c r="D38" s="14" t="s">
        <v>103</v>
      </c>
      <c r="E38" s="15" t="s">
        <v>98</v>
      </c>
      <c r="F38" s="28" t="s">
        <v>100</v>
      </c>
      <c r="G38" s="29">
        <v>1</v>
      </c>
      <c r="H38" s="30"/>
      <c r="I38" s="45">
        <f>ROUND((H38*G38),2)</f>
        <v>0</v>
      </c>
    </row>
    <row r="39" spans="1:9" x14ac:dyDescent="0.25">
      <c r="A39" s="16"/>
      <c r="B39" s="71"/>
      <c r="D39" s="41" t="s">
        <v>65</v>
      </c>
      <c r="E39" s="47" t="s">
        <v>99</v>
      </c>
      <c r="F39" s="46"/>
      <c r="G39" s="19"/>
      <c r="H39" s="20"/>
      <c r="I39" s="21"/>
    </row>
    <row r="40" spans="1:9" x14ac:dyDescent="0.25">
      <c r="A40" s="16"/>
      <c r="B40" s="71"/>
      <c r="D40" s="41" t="s">
        <v>66</v>
      </c>
      <c r="E40" s="47"/>
      <c r="F40" s="46"/>
      <c r="G40" s="19"/>
      <c r="H40" s="20"/>
      <c r="I40" s="21"/>
    </row>
    <row r="41" spans="1:9" x14ac:dyDescent="0.25">
      <c r="A41" s="16"/>
      <c r="B41" s="71"/>
      <c r="D41" s="41" t="s">
        <v>67</v>
      </c>
      <c r="E41" s="37" t="s">
        <v>68</v>
      </c>
      <c r="F41" s="16"/>
      <c r="G41" s="19"/>
      <c r="H41" s="20"/>
      <c r="I41" s="21"/>
    </row>
    <row r="42" spans="1:9" x14ac:dyDescent="0.25">
      <c r="A42" s="16"/>
      <c r="B42" s="71"/>
      <c r="D42" s="22"/>
      <c r="E42" s="23"/>
      <c r="F42" s="16"/>
      <c r="G42" s="19"/>
      <c r="H42" s="20"/>
      <c r="I42" s="21"/>
    </row>
    <row r="43" spans="1:9" x14ac:dyDescent="0.25">
      <c r="A43" s="14">
        <v>8</v>
      </c>
      <c r="B43" s="39" t="s">
        <v>44</v>
      </c>
      <c r="C43" s="44"/>
      <c r="D43" s="14" t="s">
        <v>103</v>
      </c>
      <c r="E43" s="15" t="s">
        <v>45</v>
      </c>
      <c r="F43" s="28" t="s">
        <v>42</v>
      </c>
      <c r="G43" s="29">
        <v>1</v>
      </c>
      <c r="H43" s="30"/>
      <c r="I43" s="45">
        <f>ROUND((H43*G43),2)</f>
        <v>0</v>
      </c>
    </row>
    <row r="44" spans="1:9" x14ac:dyDescent="0.25">
      <c r="A44" s="16"/>
      <c r="B44" s="71"/>
      <c r="D44" s="41" t="s">
        <v>65</v>
      </c>
      <c r="E44" s="47"/>
      <c r="F44" s="46"/>
      <c r="G44" s="19"/>
      <c r="H44" s="20"/>
      <c r="I44" s="21"/>
    </row>
    <row r="45" spans="1:9" x14ac:dyDescent="0.25">
      <c r="A45" s="16"/>
      <c r="B45" s="71"/>
      <c r="D45" s="41" t="s">
        <v>66</v>
      </c>
      <c r="E45" s="47"/>
      <c r="F45" s="46"/>
      <c r="G45" s="19"/>
      <c r="H45" s="20"/>
      <c r="I45" s="21"/>
    </row>
    <row r="46" spans="1:9" x14ac:dyDescent="0.25">
      <c r="A46" s="16"/>
      <c r="B46" s="71"/>
      <c r="D46" s="41" t="s">
        <v>67</v>
      </c>
      <c r="E46" s="37" t="s">
        <v>68</v>
      </c>
      <c r="F46" s="16"/>
      <c r="G46" s="19"/>
      <c r="H46" s="20"/>
      <c r="I46" s="21"/>
    </row>
    <row r="47" spans="1:9" x14ac:dyDescent="0.25">
      <c r="A47" s="16"/>
      <c r="B47" s="71"/>
      <c r="D47" s="22"/>
      <c r="E47" s="23"/>
      <c r="F47" s="16"/>
      <c r="G47" s="19"/>
      <c r="H47" s="20"/>
      <c r="I47" s="21"/>
    </row>
    <row r="48" spans="1:9" x14ac:dyDescent="0.25">
      <c r="A48" s="14">
        <v>9</v>
      </c>
      <c r="B48" s="39" t="s">
        <v>46</v>
      </c>
      <c r="C48" s="44"/>
      <c r="D48" s="14" t="s">
        <v>103</v>
      </c>
      <c r="E48" s="15" t="s">
        <v>47</v>
      </c>
      <c r="F48" s="28" t="s">
        <v>48</v>
      </c>
      <c r="G48" s="29">
        <v>1</v>
      </c>
      <c r="H48" s="30"/>
      <c r="I48" s="45">
        <f>ROUND((H48*G48),2)</f>
        <v>0</v>
      </c>
    </row>
    <row r="49" spans="1:9" x14ac:dyDescent="0.25">
      <c r="A49" s="16"/>
      <c r="B49" s="71"/>
      <c r="D49" s="41" t="s">
        <v>65</v>
      </c>
      <c r="E49" s="47" t="s">
        <v>49</v>
      </c>
      <c r="F49" s="46"/>
      <c r="G49" s="19"/>
      <c r="H49" s="20"/>
      <c r="I49" s="21"/>
    </row>
    <row r="50" spans="1:9" x14ac:dyDescent="0.25">
      <c r="A50" s="16"/>
      <c r="B50" s="71"/>
      <c r="D50" s="41" t="s">
        <v>66</v>
      </c>
      <c r="E50" s="47"/>
      <c r="F50" s="46"/>
      <c r="G50" s="19"/>
      <c r="H50" s="20"/>
      <c r="I50" s="21"/>
    </row>
    <row r="51" spans="1:9" x14ac:dyDescent="0.25">
      <c r="A51" s="16"/>
      <c r="B51" s="71"/>
      <c r="D51" s="41" t="s">
        <v>67</v>
      </c>
      <c r="E51" s="37" t="s">
        <v>68</v>
      </c>
      <c r="F51" s="16"/>
      <c r="G51" s="19"/>
      <c r="H51" s="20"/>
      <c r="I51" s="21"/>
    </row>
    <row r="52" spans="1:9" x14ac:dyDescent="0.25">
      <c r="A52" s="16"/>
      <c r="B52" s="71"/>
      <c r="D52" s="22"/>
      <c r="E52" s="23"/>
      <c r="F52" s="16"/>
      <c r="G52" s="19"/>
      <c r="H52" s="20"/>
      <c r="I52" s="21"/>
    </row>
    <row r="53" spans="1:9" x14ac:dyDescent="0.25">
      <c r="A53" s="14">
        <v>10</v>
      </c>
      <c r="B53" s="39" t="s">
        <v>50</v>
      </c>
      <c r="C53" s="44"/>
      <c r="D53" s="14" t="s">
        <v>103</v>
      </c>
      <c r="E53" s="15" t="s">
        <v>51</v>
      </c>
      <c r="F53" s="28" t="s">
        <v>48</v>
      </c>
      <c r="G53" s="29">
        <v>1</v>
      </c>
      <c r="H53" s="30"/>
      <c r="I53" s="31">
        <f>G53*H53</f>
        <v>0</v>
      </c>
    </row>
    <row r="54" spans="1:9" x14ac:dyDescent="0.25">
      <c r="A54" s="16"/>
      <c r="B54" s="71"/>
      <c r="D54" s="41" t="s">
        <v>65</v>
      </c>
      <c r="E54" s="47" t="s">
        <v>49</v>
      </c>
      <c r="F54" s="46"/>
      <c r="G54" s="19"/>
      <c r="H54" s="20"/>
      <c r="I54" s="21"/>
    </row>
    <row r="55" spans="1:9" x14ac:dyDescent="0.25">
      <c r="A55" s="16"/>
      <c r="B55" s="71"/>
      <c r="D55" s="41" t="s">
        <v>66</v>
      </c>
      <c r="E55" s="47"/>
      <c r="F55" s="46"/>
      <c r="G55" s="19"/>
      <c r="H55" s="20"/>
      <c r="I55" s="21"/>
    </row>
    <row r="56" spans="1:9" x14ac:dyDescent="0.25">
      <c r="A56" s="16"/>
      <c r="B56" s="71"/>
      <c r="D56" s="41" t="s">
        <v>67</v>
      </c>
      <c r="E56" s="37" t="s">
        <v>68</v>
      </c>
      <c r="F56" s="16"/>
      <c r="G56" s="19"/>
      <c r="H56" s="20"/>
      <c r="I56" s="21"/>
    </row>
    <row r="57" spans="1:9" x14ac:dyDescent="0.25">
      <c r="A57" s="16"/>
      <c r="B57" s="71"/>
      <c r="D57" s="22"/>
      <c r="E57" s="23"/>
      <c r="F57" s="16"/>
      <c r="G57" s="19"/>
      <c r="H57" s="20"/>
      <c r="I57" s="21"/>
    </row>
    <row r="58" spans="1:9" x14ac:dyDescent="0.25">
      <c r="A58" s="14">
        <v>11</v>
      </c>
      <c r="B58" s="39" t="s">
        <v>52</v>
      </c>
      <c r="C58" s="44"/>
      <c r="D58" s="14" t="s">
        <v>103</v>
      </c>
      <c r="E58" s="15" t="s">
        <v>53</v>
      </c>
      <c r="F58" s="28" t="s">
        <v>42</v>
      </c>
      <c r="G58" s="29">
        <v>1</v>
      </c>
      <c r="H58" s="30"/>
      <c r="I58" s="31">
        <f>G58*H58</f>
        <v>0</v>
      </c>
    </row>
    <row r="59" spans="1:9" ht="30" x14ac:dyDescent="0.25">
      <c r="A59" s="16"/>
      <c r="B59" s="71"/>
      <c r="D59" s="41" t="s">
        <v>65</v>
      </c>
      <c r="E59" s="47" t="s">
        <v>54</v>
      </c>
      <c r="F59" s="46"/>
      <c r="G59" s="19"/>
      <c r="H59" s="20"/>
      <c r="I59" s="21"/>
    </row>
    <row r="60" spans="1:9" x14ac:dyDescent="0.25">
      <c r="A60" s="16"/>
      <c r="B60" s="71"/>
      <c r="D60" s="41" t="s">
        <v>66</v>
      </c>
      <c r="E60" s="47"/>
      <c r="F60" s="46"/>
      <c r="G60" s="19"/>
      <c r="H60" s="20"/>
      <c r="I60" s="21"/>
    </row>
    <row r="61" spans="1:9" ht="60" x14ac:dyDescent="0.25">
      <c r="A61" s="16"/>
      <c r="B61" s="71"/>
      <c r="D61" s="41" t="s">
        <v>67</v>
      </c>
      <c r="E61" s="37" t="s">
        <v>179</v>
      </c>
      <c r="F61" s="16"/>
      <c r="G61" s="19"/>
      <c r="H61" s="20"/>
      <c r="I61" s="21"/>
    </row>
    <row r="62" spans="1:9" x14ac:dyDescent="0.25">
      <c r="A62" s="16"/>
      <c r="B62" s="71"/>
      <c r="D62" s="22"/>
      <c r="E62" s="23"/>
      <c r="F62" s="16"/>
      <c r="G62" s="19"/>
      <c r="H62" s="20"/>
      <c r="I62" s="21"/>
    </row>
    <row r="63" spans="1:9" x14ac:dyDescent="0.25">
      <c r="A63" s="14">
        <v>12</v>
      </c>
      <c r="B63" s="39" t="s">
        <v>55</v>
      </c>
      <c r="C63" s="44"/>
      <c r="D63" s="14" t="s">
        <v>103</v>
      </c>
      <c r="E63" s="15" t="s">
        <v>56</v>
      </c>
      <c r="F63" s="28" t="s">
        <v>48</v>
      </c>
      <c r="G63" s="29">
        <v>1</v>
      </c>
      <c r="H63" s="30"/>
      <c r="I63" s="31">
        <f>G63*H63</f>
        <v>0</v>
      </c>
    </row>
    <row r="64" spans="1:9" x14ac:dyDescent="0.25">
      <c r="A64" s="16"/>
      <c r="B64" s="71"/>
      <c r="D64" s="41" t="s">
        <v>65</v>
      </c>
      <c r="E64" s="47" t="s">
        <v>57</v>
      </c>
      <c r="F64" s="46"/>
      <c r="G64" s="19"/>
      <c r="H64" s="20"/>
      <c r="I64" s="21"/>
    </row>
    <row r="65" spans="1:9" x14ac:dyDescent="0.25">
      <c r="A65" s="16"/>
      <c r="B65" s="71"/>
      <c r="D65" s="41" t="s">
        <v>66</v>
      </c>
      <c r="E65" s="47"/>
      <c r="F65" s="46"/>
      <c r="G65" s="19"/>
      <c r="H65" s="20"/>
      <c r="I65" s="21"/>
    </row>
    <row r="66" spans="1:9" x14ac:dyDescent="0.25">
      <c r="A66" s="16"/>
      <c r="B66" s="71"/>
      <c r="D66" s="41" t="s">
        <v>67</v>
      </c>
      <c r="E66" s="37" t="s">
        <v>68</v>
      </c>
      <c r="F66" s="16"/>
      <c r="G66" s="19"/>
      <c r="H66" s="20"/>
      <c r="I66" s="21"/>
    </row>
    <row r="67" spans="1:9" x14ac:dyDescent="0.25">
      <c r="A67" s="16"/>
      <c r="B67" s="71"/>
      <c r="D67" s="22"/>
      <c r="E67" s="23"/>
      <c r="F67" s="16"/>
      <c r="G67" s="19"/>
      <c r="H67" s="20"/>
      <c r="I67" s="21"/>
    </row>
    <row r="68" spans="1:9" x14ac:dyDescent="0.25">
      <c r="A68" s="14">
        <v>13</v>
      </c>
      <c r="B68" s="39" t="s">
        <v>62</v>
      </c>
      <c r="C68" s="44"/>
      <c r="D68" s="14" t="s">
        <v>103</v>
      </c>
      <c r="E68" s="15" t="s">
        <v>63</v>
      </c>
      <c r="F68" s="28" t="s">
        <v>48</v>
      </c>
      <c r="G68" s="29">
        <v>1</v>
      </c>
      <c r="H68" s="30"/>
      <c r="I68" s="31">
        <f>G68*H68</f>
        <v>0</v>
      </c>
    </row>
    <row r="69" spans="1:9" ht="30" x14ac:dyDescent="0.25">
      <c r="A69" s="16"/>
      <c r="B69" s="71"/>
      <c r="D69" s="41" t="s">
        <v>65</v>
      </c>
      <c r="E69" s="47" t="s">
        <v>64</v>
      </c>
      <c r="F69" s="46"/>
      <c r="G69" s="19"/>
      <c r="H69" s="20"/>
      <c r="I69" s="21"/>
    </row>
    <row r="70" spans="1:9" x14ac:dyDescent="0.25">
      <c r="A70" s="16"/>
      <c r="B70" s="71"/>
      <c r="D70" s="41" t="s">
        <v>66</v>
      </c>
      <c r="E70" s="47"/>
      <c r="F70" s="46"/>
      <c r="G70" s="19"/>
      <c r="H70" s="20"/>
      <c r="I70" s="21"/>
    </row>
    <row r="71" spans="1:9" x14ac:dyDescent="0.25">
      <c r="A71" s="16"/>
      <c r="B71" s="71"/>
      <c r="D71" s="41" t="s">
        <v>67</v>
      </c>
      <c r="E71" s="37" t="s">
        <v>70</v>
      </c>
      <c r="F71" s="16"/>
      <c r="G71" s="19"/>
      <c r="H71" s="20"/>
      <c r="I71" s="21"/>
    </row>
    <row r="72" spans="1:9" x14ac:dyDescent="0.25">
      <c r="A72" s="16"/>
      <c r="B72" s="71"/>
      <c r="D72" s="22"/>
      <c r="E72" s="23"/>
      <c r="F72" s="16"/>
      <c r="G72" s="19"/>
      <c r="H72" s="20"/>
      <c r="I72" s="21"/>
    </row>
    <row r="73" spans="1:9" x14ac:dyDescent="0.25">
      <c r="A73" s="14">
        <v>14</v>
      </c>
      <c r="B73" s="39" t="s">
        <v>58</v>
      </c>
      <c r="C73" s="44"/>
      <c r="D73" s="14" t="s">
        <v>103</v>
      </c>
      <c r="E73" s="15" t="s">
        <v>59</v>
      </c>
      <c r="F73" s="28" t="s">
        <v>42</v>
      </c>
      <c r="G73" s="29">
        <v>1</v>
      </c>
      <c r="H73" s="30"/>
      <c r="I73" s="31">
        <f>G73*H73</f>
        <v>0</v>
      </c>
    </row>
    <row r="74" spans="1:9" x14ac:dyDescent="0.25">
      <c r="A74" s="16"/>
      <c r="B74" s="71"/>
      <c r="C74" s="16"/>
      <c r="D74" s="41" t="s">
        <v>65</v>
      </c>
      <c r="E74" s="47" t="s">
        <v>60</v>
      </c>
      <c r="F74" s="46"/>
      <c r="G74" s="19"/>
      <c r="H74" s="48"/>
      <c r="I74" s="21"/>
    </row>
    <row r="75" spans="1:9" x14ac:dyDescent="0.25">
      <c r="A75" s="16"/>
      <c r="B75" s="71"/>
      <c r="C75" s="16"/>
      <c r="D75" s="41" t="s">
        <v>66</v>
      </c>
      <c r="E75" s="47"/>
      <c r="F75" s="16"/>
      <c r="G75" s="19"/>
      <c r="H75" s="20"/>
      <c r="I75" s="21"/>
    </row>
    <row r="76" spans="1:9" ht="60" x14ac:dyDescent="0.25">
      <c r="A76" s="33"/>
      <c r="B76" s="71"/>
      <c r="D76" s="41" t="s">
        <v>67</v>
      </c>
      <c r="E76" s="37" t="s">
        <v>180</v>
      </c>
    </row>
    <row r="77" spans="1:9" x14ac:dyDescent="0.25">
      <c r="A77" s="33"/>
      <c r="B77" s="71"/>
      <c r="D77" s="22"/>
      <c r="E77" s="23"/>
    </row>
    <row r="78" spans="1:9" x14ac:dyDescent="0.25">
      <c r="A78" s="14">
        <v>15</v>
      </c>
      <c r="B78" s="39" t="s">
        <v>142</v>
      </c>
      <c r="C78" s="44"/>
      <c r="D78" s="14" t="s">
        <v>103</v>
      </c>
      <c r="E78" s="15" t="s">
        <v>143</v>
      </c>
      <c r="F78" s="28" t="s">
        <v>73</v>
      </c>
      <c r="G78" s="29">
        <f>280+750</f>
        <v>1030</v>
      </c>
      <c r="H78" s="30"/>
      <c r="I78" s="31">
        <f>G78*H78</f>
        <v>0</v>
      </c>
    </row>
    <row r="79" spans="1:9" ht="45" x14ac:dyDescent="0.25">
      <c r="A79" s="16"/>
      <c r="B79" s="71"/>
      <c r="C79" s="16"/>
      <c r="D79" s="41" t="s">
        <v>65</v>
      </c>
      <c r="E79" s="47" t="s">
        <v>144</v>
      </c>
      <c r="F79" s="46"/>
      <c r="G79" s="19"/>
      <c r="H79" s="48"/>
      <c r="I79" s="21"/>
    </row>
    <row r="80" spans="1:9" x14ac:dyDescent="0.25">
      <c r="A80" s="16"/>
      <c r="B80" s="71"/>
      <c r="C80" s="16"/>
      <c r="D80" s="41" t="s">
        <v>66</v>
      </c>
      <c r="E80" s="43" t="s">
        <v>145</v>
      </c>
      <c r="F80" s="16"/>
      <c r="G80" s="19"/>
      <c r="H80" s="20"/>
      <c r="I80" s="21"/>
    </row>
    <row r="81" spans="1:11" x14ac:dyDescent="0.25">
      <c r="A81" s="33"/>
      <c r="B81" s="71"/>
      <c r="D81" s="41" t="s">
        <v>67</v>
      </c>
      <c r="E81" s="37" t="s">
        <v>181</v>
      </c>
    </row>
    <row r="82" spans="1:11" x14ac:dyDescent="0.25">
      <c r="A82" s="33"/>
      <c r="B82" s="71"/>
      <c r="D82" s="22"/>
      <c r="E82" s="23"/>
    </row>
    <row r="83" spans="1:11" x14ac:dyDescent="0.25">
      <c r="A83" s="14">
        <v>16</v>
      </c>
      <c r="B83" s="39" t="s">
        <v>89</v>
      </c>
      <c r="C83" s="44"/>
      <c r="D83" s="14" t="s">
        <v>103</v>
      </c>
      <c r="E83" s="15" t="s">
        <v>88</v>
      </c>
      <c r="F83" s="28" t="s">
        <v>34</v>
      </c>
      <c r="G83" s="29">
        <v>5</v>
      </c>
      <c r="H83" s="30"/>
      <c r="I83" s="31">
        <f>G83*H83</f>
        <v>0</v>
      </c>
    </row>
    <row r="84" spans="1:11" x14ac:dyDescent="0.25">
      <c r="A84" s="16"/>
      <c r="B84" s="71"/>
      <c r="C84" s="16"/>
      <c r="D84" s="41" t="s">
        <v>65</v>
      </c>
      <c r="E84" s="47" t="s">
        <v>85</v>
      </c>
      <c r="F84" s="46"/>
      <c r="G84" s="19"/>
      <c r="H84" s="48"/>
      <c r="I84" s="21"/>
    </row>
    <row r="85" spans="1:11" x14ac:dyDescent="0.25">
      <c r="A85" s="16"/>
      <c r="B85" s="71"/>
      <c r="C85" s="16"/>
      <c r="D85" s="41" t="s">
        <v>66</v>
      </c>
      <c r="E85" s="37" t="s">
        <v>116</v>
      </c>
      <c r="F85" s="16"/>
      <c r="G85" s="19"/>
      <c r="H85" s="20"/>
      <c r="I85" s="21"/>
    </row>
    <row r="86" spans="1:11" ht="105" x14ac:dyDescent="0.25">
      <c r="A86" s="33"/>
      <c r="B86" s="71"/>
      <c r="D86" s="41" t="s">
        <v>67</v>
      </c>
      <c r="E86" s="47" t="s">
        <v>175</v>
      </c>
    </row>
    <row r="87" spans="1:11" x14ac:dyDescent="0.25">
      <c r="A87" s="33"/>
      <c r="B87" s="71"/>
      <c r="D87" s="22"/>
      <c r="E87" s="16"/>
    </row>
    <row r="88" spans="1:11" x14ac:dyDescent="0.25">
      <c r="A88" s="14">
        <v>17</v>
      </c>
      <c r="B88" s="39" t="s">
        <v>156</v>
      </c>
      <c r="C88" s="44"/>
      <c r="D88" s="14" t="s">
        <v>103</v>
      </c>
      <c r="E88" s="15" t="s">
        <v>155</v>
      </c>
      <c r="F88" s="28" t="s">
        <v>157</v>
      </c>
      <c r="G88" s="29">
        <f>2*10*10</f>
        <v>200</v>
      </c>
      <c r="H88" s="30"/>
      <c r="I88" s="31">
        <f>G88*H88</f>
        <v>0</v>
      </c>
    </row>
    <row r="89" spans="1:11" ht="45" x14ac:dyDescent="0.25">
      <c r="A89" s="16"/>
      <c r="B89" s="71"/>
      <c r="C89" s="16"/>
      <c r="D89" s="41" t="s">
        <v>65</v>
      </c>
      <c r="E89" s="47" t="s">
        <v>183</v>
      </c>
      <c r="F89" s="46"/>
      <c r="G89" s="19"/>
      <c r="H89" s="48"/>
      <c r="I89" s="21"/>
    </row>
    <row r="90" spans="1:11" x14ac:dyDescent="0.25">
      <c r="A90" s="16"/>
      <c r="B90" s="71"/>
      <c r="C90" s="16"/>
      <c r="D90" s="41" t="s">
        <v>66</v>
      </c>
      <c r="E90" s="43" t="s">
        <v>158</v>
      </c>
      <c r="F90" s="16"/>
      <c r="G90" s="19"/>
      <c r="H90" s="20"/>
      <c r="I90" s="21"/>
    </row>
    <row r="91" spans="1:11" ht="30" x14ac:dyDescent="0.25">
      <c r="A91" s="33"/>
      <c r="B91" s="71"/>
      <c r="D91" s="41" t="s">
        <v>67</v>
      </c>
      <c r="E91" s="37" t="s">
        <v>182</v>
      </c>
      <c r="K91" s="49"/>
    </row>
    <row r="92" spans="1:11" x14ac:dyDescent="0.25">
      <c r="A92" s="33"/>
      <c r="B92" s="71"/>
      <c r="C92" s="24"/>
      <c r="D92" s="22"/>
      <c r="E92" s="23"/>
    </row>
    <row r="93" spans="1:11" x14ac:dyDescent="0.25">
      <c r="A93" s="14">
        <v>18</v>
      </c>
      <c r="B93" s="39" t="s">
        <v>74</v>
      </c>
      <c r="C93" s="44"/>
      <c r="D93" s="14" t="s">
        <v>103</v>
      </c>
      <c r="E93" s="15" t="s">
        <v>75</v>
      </c>
      <c r="F93" s="28" t="s">
        <v>76</v>
      </c>
      <c r="G93" s="29">
        <f>(280+750)*0.2</f>
        <v>206</v>
      </c>
      <c r="H93" s="30"/>
      <c r="I93" s="31">
        <f>G93*H93</f>
        <v>0</v>
      </c>
    </row>
    <row r="94" spans="1:11" ht="30" x14ac:dyDescent="0.25">
      <c r="A94" s="16"/>
      <c r="B94" s="71"/>
      <c r="C94" s="16"/>
      <c r="D94" s="41" t="s">
        <v>65</v>
      </c>
      <c r="E94" s="47" t="s">
        <v>115</v>
      </c>
      <c r="F94" s="46"/>
      <c r="G94" s="19"/>
      <c r="H94" s="48"/>
      <c r="I94" s="21"/>
    </row>
    <row r="95" spans="1:11" ht="30" x14ac:dyDescent="0.25">
      <c r="A95" s="16"/>
      <c r="B95" s="71"/>
      <c r="C95" s="16"/>
      <c r="D95" s="41" t="s">
        <v>66</v>
      </c>
      <c r="E95" s="43" t="s">
        <v>114</v>
      </c>
      <c r="F95" s="16"/>
      <c r="G95" s="19"/>
      <c r="H95" s="20"/>
      <c r="I95" s="21"/>
    </row>
    <row r="96" spans="1:11" ht="30" x14ac:dyDescent="0.25">
      <c r="A96" s="33"/>
      <c r="B96" s="71"/>
      <c r="D96" s="41" t="s">
        <v>67</v>
      </c>
      <c r="E96" s="37" t="s">
        <v>184</v>
      </c>
    </row>
    <row r="97" spans="1:9" x14ac:dyDescent="0.25">
      <c r="A97" s="33"/>
      <c r="B97" s="71"/>
      <c r="D97" s="22"/>
      <c r="E97" s="23"/>
    </row>
    <row r="98" spans="1:9" x14ac:dyDescent="0.25">
      <c r="A98" s="39" t="s">
        <v>276</v>
      </c>
      <c r="B98" s="14">
        <v>131731</v>
      </c>
      <c r="C98" s="14"/>
      <c r="D98" s="14" t="s">
        <v>103</v>
      </c>
      <c r="E98" s="15" t="s">
        <v>38</v>
      </c>
      <c r="F98" s="28" t="s">
        <v>15</v>
      </c>
      <c r="G98" s="29">
        <f>358+299</f>
        <v>657</v>
      </c>
      <c r="H98" s="50"/>
      <c r="I98" s="31">
        <f>G98*H98</f>
        <v>0</v>
      </c>
    </row>
    <row r="99" spans="1:9" ht="30" x14ac:dyDescent="0.25">
      <c r="A99" s="33"/>
      <c r="B99" s="71"/>
      <c r="C99" s="24"/>
      <c r="D99" s="41" t="s">
        <v>65</v>
      </c>
      <c r="E99" s="37" t="s">
        <v>117</v>
      </c>
    </row>
    <row r="100" spans="1:9" x14ac:dyDescent="0.25">
      <c r="A100" s="33"/>
      <c r="B100" s="71"/>
      <c r="C100" s="24"/>
      <c r="D100" s="41" t="s">
        <v>66</v>
      </c>
      <c r="E100" s="37" t="s">
        <v>146</v>
      </c>
    </row>
    <row r="101" spans="1:9" ht="225" x14ac:dyDescent="0.25">
      <c r="A101" s="33"/>
      <c r="B101" s="71"/>
      <c r="C101" s="24"/>
      <c r="D101" s="41" t="s">
        <v>67</v>
      </c>
      <c r="E101" s="37" t="s">
        <v>185</v>
      </c>
    </row>
    <row r="102" spans="1:9" x14ac:dyDescent="0.25">
      <c r="A102" s="33"/>
      <c r="B102" s="71"/>
      <c r="C102" s="24"/>
      <c r="D102" s="22"/>
      <c r="E102" s="23"/>
    </row>
    <row r="103" spans="1:9" x14ac:dyDescent="0.25">
      <c r="A103" s="39" t="s">
        <v>92</v>
      </c>
      <c r="B103" s="39">
        <v>17411</v>
      </c>
      <c r="C103" s="39"/>
      <c r="D103" s="14" t="s">
        <v>103</v>
      </c>
      <c r="E103" s="15" t="s">
        <v>23</v>
      </c>
      <c r="F103" s="28" t="s">
        <v>15</v>
      </c>
      <c r="G103" s="29">
        <f>358+299</f>
        <v>657</v>
      </c>
      <c r="H103" s="50"/>
      <c r="I103" s="31">
        <f>G103*H103</f>
        <v>0</v>
      </c>
    </row>
    <row r="104" spans="1:9" ht="60" x14ac:dyDescent="0.25">
      <c r="A104" s="33"/>
      <c r="B104" s="71"/>
      <c r="C104" s="24"/>
      <c r="D104" s="41" t="s">
        <v>65</v>
      </c>
      <c r="E104" s="37" t="s">
        <v>213</v>
      </c>
    </row>
    <row r="105" spans="1:9" x14ac:dyDescent="0.25">
      <c r="A105" s="33"/>
      <c r="B105" s="71"/>
      <c r="C105" s="24"/>
      <c r="D105" s="41" t="s">
        <v>66</v>
      </c>
      <c r="E105" s="37" t="s">
        <v>146</v>
      </c>
    </row>
    <row r="106" spans="1:9" ht="165" x14ac:dyDescent="0.25">
      <c r="A106" s="33"/>
      <c r="B106" s="71"/>
      <c r="C106" s="24"/>
      <c r="D106" s="41" t="s">
        <v>67</v>
      </c>
      <c r="E106" s="37" t="s">
        <v>186</v>
      </c>
    </row>
    <row r="107" spans="1:9" x14ac:dyDescent="0.25">
      <c r="A107" s="33"/>
      <c r="B107" s="71"/>
      <c r="C107" s="24"/>
      <c r="D107" s="22"/>
      <c r="E107" s="23"/>
    </row>
    <row r="108" spans="1:9" x14ac:dyDescent="0.25">
      <c r="A108" s="39" t="s">
        <v>277</v>
      </c>
      <c r="B108" s="39">
        <v>18214</v>
      </c>
      <c r="C108" s="39"/>
      <c r="D108" s="14" t="s">
        <v>103</v>
      </c>
      <c r="E108" s="15" t="s">
        <v>24</v>
      </c>
      <c r="F108" s="28" t="s">
        <v>21</v>
      </c>
      <c r="G108" s="29">
        <f>280+750</f>
        <v>1030</v>
      </c>
      <c r="H108" s="50"/>
      <c r="I108" s="31">
        <f>G108*H108</f>
        <v>0</v>
      </c>
    </row>
    <row r="109" spans="1:9" ht="60" x14ac:dyDescent="0.25">
      <c r="A109" s="33"/>
      <c r="B109" s="71"/>
      <c r="C109" s="24"/>
      <c r="D109" s="41" t="s">
        <v>65</v>
      </c>
      <c r="E109" s="37" t="s">
        <v>147</v>
      </c>
    </row>
    <row r="110" spans="1:9" x14ac:dyDescent="0.25">
      <c r="A110" s="33"/>
      <c r="B110" s="71"/>
      <c r="C110" s="24"/>
      <c r="D110" s="41" t="s">
        <v>66</v>
      </c>
      <c r="E110" s="43" t="s">
        <v>145</v>
      </c>
    </row>
    <row r="111" spans="1:9" x14ac:dyDescent="0.25">
      <c r="A111" s="33"/>
      <c r="B111" s="71"/>
      <c r="C111" s="24"/>
      <c r="D111" s="41" t="s">
        <v>67</v>
      </c>
      <c r="E111" s="37" t="s">
        <v>71</v>
      </c>
    </row>
    <row r="112" spans="1:9" x14ac:dyDescent="0.25">
      <c r="A112" s="33"/>
      <c r="B112" s="71"/>
      <c r="C112" s="24"/>
      <c r="D112" s="22"/>
      <c r="E112" s="23"/>
    </row>
    <row r="113" spans="1:9" x14ac:dyDescent="0.25">
      <c r="A113" s="39" t="s">
        <v>9</v>
      </c>
      <c r="B113" s="39" t="s">
        <v>118</v>
      </c>
      <c r="C113" s="39"/>
      <c r="D113" s="14" t="s">
        <v>103</v>
      </c>
      <c r="E113" s="15" t="s">
        <v>119</v>
      </c>
      <c r="F113" s="28" t="s">
        <v>21</v>
      </c>
      <c r="G113" s="29">
        <f>75+153</f>
        <v>228</v>
      </c>
      <c r="H113" s="50"/>
      <c r="I113" s="31">
        <f>G113*H113</f>
        <v>0</v>
      </c>
    </row>
    <row r="114" spans="1:9" ht="45" x14ac:dyDescent="0.25">
      <c r="A114" s="33"/>
      <c r="B114" s="71"/>
      <c r="C114" s="24"/>
      <c r="D114" s="41" t="s">
        <v>65</v>
      </c>
      <c r="E114" s="37" t="s">
        <v>148</v>
      </c>
    </row>
    <row r="115" spans="1:9" x14ac:dyDescent="0.25">
      <c r="A115" s="33"/>
      <c r="B115" s="71"/>
      <c r="C115" s="24"/>
      <c r="D115" s="41" t="s">
        <v>66</v>
      </c>
      <c r="E115" s="43" t="s">
        <v>149</v>
      </c>
    </row>
    <row r="116" spans="1:9" ht="30" x14ac:dyDescent="0.25">
      <c r="A116" s="33"/>
      <c r="B116" s="71"/>
      <c r="C116" s="24"/>
      <c r="D116" s="41" t="s">
        <v>67</v>
      </c>
      <c r="E116" s="37" t="s">
        <v>120</v>
      </c>
    </row>
    <row r="117" spans="1:9" x14ac:dyDescent="0.25">
      <c r="A117" s="33"/>
      <c r="B117" s="71"/>
      <c r="C117" s="24"/>
      <c r="D117" s="22"/>
      <c r="E117" s="23"/>
    </row>
    <row r="118" spans="1:9" x14ac:dyDescent="0.25">
      <c r="A118" s="39" t="s">
        <v>10</v>
      </c>
      <c r="B118" s="39" t="s">
        <v>122</v>
      </c>
      <c r="C118" s="39"/>
      <c r="D118" s="14" t="s">
        <v>103</v>
      </c>
      <c r="E118" s="15" t="s">
        <v>123</v>
      </c>
      <c r="F118" s="28" t="s">
        <v>21</v>
      </c>
      <c r="G118" s="29">
        <f>G108</f>
        <v>1030</v>
      </c>
      <c r="H118" s="50"/>
      <c r="I118" s="31">
        <f>G118*H118</f>
        <v>0</v>
      </c>
    </row>
    <row r="119" spans="1:9" ht="45" x14ac:dyDescent="0.25">
      <c r="A119" s="33"/>
      <c r="B119" s="71"/>
      <c r="C119" s="24"/>
      <c r="D119" s="41" t="s">
        <v>65</v>
      </c>
      <c r="E119" s="37" t="s">
        <v>150</v>
      </c>
    </row>
    <row r="120" spans="1:9" x14ac:dyDescent="0.25">
      <c r="A120" s="33"/>
      <c r="B120" s="71"/>
      <c r="C120" s="24"/>
      <c r="D120" s="41" t="s">
        <v>66</v>
      </c>
      <c r="E120" s="43" t="s">
        <v>145</v>
      </c>
    </row>
    <row r="121" spans="1:9" ht="30" x14ac:dyDescent="0.25">
      <c r="A121" s="33"/>
      <c r="B121" s="71"/>
      <c r="C121" s="24"/>
      <c r="D121" s="41" t="s">
        <v>67</v>
      </c>
      <c r="E121" s="37" t="s">
        <v>121</v>
      </c>
    </row>
    <row r="122" spans="1:9" x14ac:dyDescent="0.25">
      <c r="A122" s="33"/>
      <c r="B122" s="71"/>
      <c r="C122" s="24"/>
      <c r="D122" s="22"/>
      <c r="E122" s="23"/>
    </row>
    <row r="123" spans="1:9" x14ac:dyDescent="0.25">
      <c r="A123" s="39" t="s">
        <v>11</v>
      </c>
      <c r="B123" s="39" t="s">
        <v>78</v>
      </c>
      <c r="C123" s="39"/>
      <c r="D123" s="14" t="s">
        <v>103</v>
      </c>
      <c r="E123" s="15" t="s">
        <v>77</v>
      </c>
      <c r="F123" s="28" t="s">
        <v>21</v>
      </c>
      <c r="G123" s="29">
        <f>G118</f>
        <v>1030</v>
      </c>
      <c r="H123" s="50"/>
      <c r="I123" s="31">
        <f>G123*H123</f>
        <v>0</v>
      </c>
    </row>
    <row r="124" spans="1:9" ht="45" x14ac:dyDescent="0.25">
      <c r="A124" s="33"/>
      <c r="B124" s="71"/>
      <c r="C124" s="24"/>
      <c r="D124" s="41" t="s">
        <v>65</v>
      </c>
      <c r="E124" s="37" t="s">
        <v>151</v>
      </c>
    </row>
    <row r="125" spans="1:9" x14ac:dyDescent="0.25">
      <c r="A125" s="33"/>
      <c r="B125" s="71"/>
      <c r="C125" s="24"/>
      <c r="D125" s="41" t="s">
        <v>66</v>
      </c>
      <c r="E125" s="43" t="s">
        <v>145</v>
      </c>
    </row>
    <row r="126" spans="1:9" ht="30" x14ac:dyDescent="0.25">
      <c r="A126" s="33"/>
      <c r="B126" s="71"/>
      <c r="C126" s="24"/>
      <c r="D126" s="41" t="s">
        <v>67</v>
      </c>
      <c r="E126" s="37" t="s">
        <v>79</v>
      </c>
    </row>
    <row r="127" spans="1:9" x14ac:dyDescent="0.25">
      <c r="A127" s="33"/>
      <c r="B127" s="71"/>
      <c r="C127" s="24"/>
      <c r="D127" s="22"/>
      <c r="E127" s="72"/>
    </row>
    <row r="128" spans="1:9" x14ac:dyDescent="0.25">
      <c r="A128" s="39" t="s">
        <v>12</v>
      </c>
      <c r="B128" s="39" t="s">
        <v>258</v>
      </c>
      <c r="C128" s="39"/>
      <c r="D128" s="14" t="s">
        <v>103</v>
      </c>
      <c r="E128" s="15" t="s">
        <v>257</v>
      </c>
      <c r="F128" s="28" t="s">
        <v>72</v>
      </c>
      <c r="G128" s="29">
        <f>19</f>
        <v>19</v>
      </c>
      <c r="H128" s="50"/>
      <c r="I128" s="31">
        <f>G128*H128</f>
        <v>0</v>
      </c>
    </row>
    <row r="129" spans="1:9" x14ac:dyDescent="0.25">
      <c r="A129" s="33"/>
      <c r="B129" s="71"/>
      <c r="C129" s="24"/>
      <c r="D129" s="41" t="s">
        <v>65</v>
      </c>
      <c r="E129" s="37" t="s">
        <v>261</v>
      </c>
    </row>
    <row r="130" spans="1:9" x14ac:dyDescent="0.25">
      <c r="A130" s="33"/>
      <c r="B130" s="71"/>
      <c r="C130" s="24"/>
      <c r="D130" s="41" t="s">
        <v>66</v>
      </c>
      <c r="E130" s="43" t="s">
        <v>260</v>
      </c>
    </row>
    <row r="131" spans="1:9" ht="135" x14ac:dyDescent="0.25">
      <c r="A131" s="33"/>
      <c r="B131" s="71"/>
      <c r="C131" s="24"/>
      <c r="D131" s="41" t="s">
        <v>67</v>
      </c>
      <c r="E131" s="47" t="s">
        <v>259</v>
      </c>
    </row>
    <row r="132" spans="1:9" x14ac:dyDescent="0.25">
      <c r="A132" s="33"/>
      <c r="B132" s="71"/>
      <c r="C132" s="24"/>
      <c r="D132" s="22"/>
      <c r="E132" s="72"/>
    </row>
    <row r="133" spans="1:9" x14ac:dyDescent="0.25">
      <c r="A133" s="39" t="s">
        <v>278</v>
      </c>
      <c r="B133" s="39" t="s">
        <v>195</v>
      </c>
      <c r="C133" s="39"/>
      <c r="D133" s="14" t="s">
        <v>103</v>
      </c>
      <c r="E133" s="15" t="s">
        <v>194</v>
      </c>
      <c r="F133" s="28" t="s">
        <v>76</v>
      </c>
      <c r="G133" s="29">
        <f>2*0.3*0.3*7</f>
        <v>1.26</v>
      </c>
      <c r="H133" s="50"/>
      <c r="I133" s="31">
        <f>G133*H133</f>
        <v>0</v>
      </c>
    </row>
    <row r="134" spans="1:9" x14ac:dyDescent="0.25">
      <c r="A134" s="33"/>
      <c r="B134" s="71"/>
      <c r="C134" s="24"/>
      <c r="D134" s="41" t="s">
        <v>65</v>
      </c>
      <c r="E134" s="37" t="s">
        <v>198</v>
      </c>
    </row>
    <row r="135" spans="1:9" x14ac:dyDescent="0.25">
      <c r="A135" s="33"/>
      <c r="B135" s="71"/>
      <c r="C135" s="24"/>
      <c r="D135" s="41" t="s">
        <v>66</v>
      </c>
      <c r="E135" s="43" t="s">
        <v>196</v>
      </c>
    </row>
    <row r="136" spans="1:9" ht="45" x14ac:dyDescent="0.25">
      <c r="A136" s="33"/>
      <c r="B136" s="71"/>
      <c r="C136" s="24"/>
      <c r="D136" s="41" t="s">
        <v>67</v>
      </c>
      <c r="E136" s="37" t="s">
        <v>197</v>
      </c>
    </row>
    <row r="137" spans="1:9" x14ac:dyDescent="0.25">
      <c r="A137" s="33"/>
      <c r="B137" s="71"/>
      <c r="C137" s="24"/>
      <c r="D137" s="22"/>
      <c r="E137" s="72"/>
    </row>
    <row r="138" spans="1:9" x14ac:dyDescent="0.25">
      <c r="A138" s="39" t="s">
        <v>279</v>
      </c>
      <c r="B138" s="39" t="s">
        <v>263</v>
      </c>
      <c r="C138" s="39"/>
      <c r="D138" s="14" t="s">
        <v>103</v>
      </c>
      <c r="E138" s="15" t="s">
        <v>264</v>
      </c>
      <c r="F138" s="28" t="s">
        <v>72</v>
      </c>
      <c r="G138" s="29">
        <f>2*5*0.35</f>
        <v>3.5</v>
      </c>
      <c r="H138" s="50"/>
      <c r="I138" s="31">
        <f>G138*H138</f>
        <v>0</v>
      </c>
    </row>
    <row r="139" spans="1:9" ht="45" x14ac:dyDescent="0.25">
      <c r="A139" s="33"/>
      <c r="B139" s="71"/>
      <c r="C139" s="24"/>
      <c r="D139" s="41" t="s">
        <v>65</v>
      </c>
      <c r="E139" s="37" t="s">
        <v>270</v>
      </c>
    </row>
    <row r="140" spans="1:9" x14ac:dyDescent="0.25">
      <c r="A140" s="33"/>
      <c r="B140" s="71"/>
      <c r="C140" s="24"/>
      <c r="D140" s="41" t="s">
        <v>66</v>
      </c>
      <c r="E140" s="43" t="s">
        <v>271</v>
      </c>
    </row>
    <row r="141" spans="1:9" ht="45" x14ac:dyDescent="0.25">
      <c r="A141" s="33"/>
      <c r="B141" s="71"/>
      <c r="C141" s="24"/>
      <c r="D141" s="41" t="s">
        <v>67</v>
      </c>
      <c r="E141" s="16" t="s">
        <v>265</v>
      </c>
    </row>
    <row r="142" spans="1:9" x14ac:dyDescent="0.25">
      <c r="A142" s="33"/>
      <c r="B142" s="71"/>
      <c r="C142" s="24"/>
      <c r="D142" s="22"/>
      <c r="E142" s="72"/>
    </row>
    <row r="143" spans="1:9" x14ac:dyDescent="0.25">
      <c r="A143" s="39" t="s">
        <v>13</v>
      </c>
      <c r="B143" s="39" t="s">
        <v>262</v>
      </c>
      <c r="C143" s="39"/>
      <c r="D143" s="14" t="s">
        <v>103</v>
      </c>
      <c r="E143" s="15" t="s">
        <v>266</v>
      </c>
      <c r="F143" s="28" t="s">
        <v>76</v>
      </c>
      <c r="G143" s="29">
        <f>2*6*0.04*0.4*0.5</f>
        <v>9.6000000000000002E-2</v>
      </c>
      <c r="H143" s="50"/>
      <c r="I143" s="31">
        <f>G143*H143</f>
        <v>0</v>
      </c>
    </row>
    <row r="144" spans="1:9" ht="60" x14ac:dyDescent="0.25">
      <c r="A144" s="33"/>
      <c r="B144" s="71"/>
      <c r="C144" s="24"/>
      <c r="D144" s="41" t="s">
        <v>65</v>
      </c>
      <c r="E144" s="47" t="s">
        <v>268</v>
      </c>
    </row>
    <row r="145" spans="1:9" x14ac:dyDescent="0.25">
      <c r="A145" s="33"/>
      <c r="B145" s="71"/>
      <c r="C145" s="24"/>
      <c r="D145" s="41" t="s">
        <v>66</v>
      </c>
      <c r="E145" s="43" t="s">
        <v>269</v>
      </c>
    </row>
    <row r="146" spans="1:9" ht="75" x14ac:dyDescent="0.25">
      <c r="A146" s="33"/>
      <c r="B146" s="71"/>
      <c r="C146" s="24"/>
      <c r="D146" s="41" t="s">
        <v>67</v>
      </c>
      <c r="E146" s="47" t="s">
        <v>267</v>
      </c>
    </row>
    <row r="147" spans="1:9" x14ac:dyDescent="0.25">
      <c r="A147" s="33"/>
      <c r="B147" s="71"/>
      <c r="C147" s="24"/>
      <c r="D147" s="22"/>
      <c r="E147" s="72"/>
    </row>
    <row r="148" spans="1:9" x14ac:dyDescent="0.25">
      <c r="A148" s="39" t="s">
        <v>93</v>
      </c>
      <c r="B148" s="39" t="s">
        <v>239</v>
      </c>
      <c r="C148" s="39"/>
      <c r="D148" s="14" t="s">
        <v>103</v>
      </c>
      <c r="E148" s="15" t="s">
        <v>240</v>
      </c>
      <c r="F148" s="28" t="s">
        <v>76</v>
      </c>
      <c r="G148" s="29">
        <f>66*0.4</f>
        <v>26.400000000000002</v>
      </c>
      <c r="H148" s="50"/>
      <c r="I148" s="31">
        <f>G148*H148</f>
        <v>0</v>
      </c>
    </row>
    <row r="149" spans="1:9" ht="90" x14ac:dyDescent="0.25">
      <c r="A149" s="33"/>
      <c r="B149" s="71"/>
      <c r="C149" s="24"/>
      <c r="D149" s="41" t="s">
        <v>65</v>
      </c>
      <c r="E149" s="37" t="s">
        <v>241</v>
      </c>
    </row>
    <row r="150" spans="1:9" x14ac:dyDescent="0.25">
      <c r="A150" s="33"/>
      <c r="B150" s="71"/>
      <c r="C150" s="24"/>
      <c r="D150" s="41" t="s">
        <v>66</v>
      </c>
      <c r="E150" s="43" t="s">
        <v>242</v>
      </c>
    </row>
    <row r="151" spans="1:9" ht="45" x14ac:dyDescent="0.25">
      <c r="A151" s="33"/>
      <c r="B151" s="71"/>
      <c r="C151" s="24"/>
      <c r="D151" s="41" t="s">
        <v>67</v>
      </c>
      <c r="E151" s="47" t="s">
        <v>243</v>
      </c>
    </row>
    <row r="152" spans="1:9" x14ac:dyDescent="0.25">
      <c r="A152" s="33"/>
      <c r="B152" s="71"/>
      <c r="C152" s="24"/>
      <c r="D152" s="22"/>
      <c r="E152" s="72"/>
    </row>
    <row r="153" spans="1:9" x14ac:dyDescent="0.25">
      <c r="A153" s="39" t="s">
        <v>280</v>
      </c>
      <c r="B153" s="14">
        <v>272325</v>
      </c>
      <c r="C153" s="14"/>
      <c r="D153" s="14" t="s">
        <v>103</v>
      </c>
      <c r="E153" s="15" t="s">
        <v>17</v>
      </c>
      <c r="F153" s="28" t="s">
        <v>15</v>
      </c>
      <c r="G153" s="29">
        <f>13.9+13.5</f>
        <v>27.4</v>
      </c>
      <c r="H153" s="50"/>
      <c r="I153" s="31">
        <f>G153*H153</f>
        <v>0</v>
      </c>
    </row>
    <row r="154" spans="1:9" ht="45" x14ac:dyDescent="0.25">
      <c r="A154" s="33"/>
      <c r="B154" s="71"/>
      <c r="C154" s="24"/>
      <c r="D154" s="41" t="s">
        <v>65</v>
      </c>
      <c r="E154" s="37" t="s">
        <v>112</v>
      </c>
    </row>
    <row r="155" spans="1:9" x14ac:dyDescent="0.25">
      <c r="A155" s="33"/>
      <c r="B155" s="71"/>
      <c r="C155" s="24"/>
      <c r="D155" s="41" t="s">
        <v>66</v>
      </c>
      <c r="E155" s="37" t="s">
        <v>113</v>
      </c>
    </row>
    <row r="156" spans="1:9" ht="285" x14ac:dyDescent="0.25">
      <c r="A156" s="33"/>
      <c r="B156" s="71"/>
      <c r="C156" s="24"/>
      <c r="D156" s="41" t="s">
        <v>67</v>
      </c>
      <c r="E156" s="37" t="s">
        <v>187</v>
      </c>
    </row>
    <row r="157" spans="1:9" x14ac:dyDescent="0.25">
      <c r="A157" s="33"/>
      <c r="B157" s="71"/>
      <c r="C157" s="24"/>
      <c r="D157" s="22"/>
      <c r="E157" s="23"/>
    </row>
    <row r="158" spans="1:9" x14ac:dyDescent="0.25">
      <c r="A158" s="39" t="s">
        <v>281</v>
      </c>
      <c r="B158" s="14">
        <v>272365</v>
      </c>
      <c r="C158" s="14"/>
      <c r="D158" s="14" t="s">
        <v>103</v>
      </c>
      <c r="E158" s="15" t="s">
        <v>20</v>
      </c>
      <c r="F158" s="28" t="s">
        <v>19</v>
      </c>
      <c r="G158" s="29">
        <f>G153*160/1000</f>
        <v>4.3840000000000003</v>
      </c>
      <c r="H158" s="50"/>
      <c r="I158" s="31">
        <f>G158*H158</f>
        <v>0</v>
      </c>
    </row>
    <row r="159" spans="1:9" x14ac:dyDescent="0.25">
      <c r="A159" s="33"/>
      <c r="B159" s="71"/>
      <c r="C159" s="24"/>
      <c r="D159" s="41" t="s">
        <v>65</v>
      </c>
      <c r="E159" s="37" t="s">
        <v>124</v>
      </c>
    </row>
    <row r="160" spans="1:9" x14ac:dyDescent="0.25">
      <c r="A160" s="33"/>
      <c r="B160" s="71"/>
      <c r="C160" s="24"/>
      <c r="D160" s="41" t="s">
        <v>66</v>
      </c>
      <c r="E160" s="37" t="s">
        <v>159</v>
      </c>
    </row>
    <row r="161" spans="1:9" ht="210" x14ac:dyDescent="0.25">
      <c r="A161" s="33"/>
      <c r="B161" s="71"/>
      <c r="C161" s="24"/>
      <c r="D161" s="41" t="s">
        <v>67</v>
      </c>
      <c r="E161" s="37" t="s">
        <v>199</v>
      </c>
    </row>
    <row r="162" spans="1:9" x14ac:dyDescent="0.25">
      <c r="A162" s="33"/>
      <c r="B162" s="71"/>
      <c r="C162" s="24"/>
      <c r="D162" s="22"/>
      <c r="E162" s="49"/>
    </row>
    <row r="163" spans="1:9" x14ac:dyDescent="0.25">
      <c r="A163" s="39" t="s">
        <v>282</v>
      </c>
      <c r="B163" s="14">
        <v>285392</v>
      </c>
      <c r="C163" s="14"/>
      <c r="D163" s="14" t="s">
        <v>103</v>
      </c>
      <c r="E163" s="15" t="s">
        <v>248</v>
      </c>
      <c r="F163" s="28" t="s">
        <v>34</v>
      </c>
      <c r="G163" s="29">
        <v>48</v>
      </c>
      <c r="H163" s="50"/>
      <c r="I163" s="31">
        <f>G163*H163</f>
        <v>0</v>
      </c>
    </row>
    <row r="164" spans="1:9" ht="30" x14ac:dyDescent="0.25">
      <c r="A164" s="33"/>
      <c r="B164" s="71"/>
      <c r="C164" s="24"/>
      <c r="D164" s="41" t="s">
        <v>65</v>
      </c>
      <c r="E164" s="37" t="s">
        <v>250</v>
      </c>
    </row>
    <row r="165" spans="1:9" x14ac:dyDescent="0.25">
      <c r="A165" s="33"/>
      <c r="B165" s="71"/>
      <c r="C165" s="24"/>
      <c r="D165" s="41" t="s">
        <v>66</v>
      </c>
      <c r="E165" s="53">
        <v>48</v>
      </c>
    </row>
    <row r="166" spans="1:9" ht="45" x14ac:dyDescent="0.25">
      <c r="A166" s="33"/>
      <c r="B166" s="71"/>
      <c r="C166" s="24"/>
      <c r="D166" s="41" t="s">
        <v>67</v>
      </c>
      <c r="E166" s="47" t="s">
        <v>249</v>
      </c>
    </row>
    <row r="167" spans="1:9" x14ac:dyDescent="0.25">
      <c r="A167" s="33"/>
      <c r="B167" s="71"/>
      <c r="C167" s="24"/>
      <c r="D167" s="22"/>
      <c r="E167" s="49"/>
    </row>
    <row r="168" spans="1:9" x14ac:dyDescent="0.25">
      <c r="A168" s="33"/>
      <c r="B168" s="71"/>
      <c r="C168" s="24"/>
      <c r="D168" s="22"/>
      <c r="E168" s="23"/>
    </row>
    <row r="169" spans="1:9" x14ac:dyDescent="0.25">
      <c r="A169" s="39" t="s">
        <v>94</v>
      </c>
      <c r="B169" s="14">
        <v>333213</v>
      </c>
      <c r="C169" s="14"/>
      <c r="D169" s="14" t="s">
        <v>103</v>
      </c>
      <c r="E169" s="15" t="s">
        <v>163</v>
      </c>
      <c r="F169" s="28" t="s">
        <v>76</v>
      </c>
      <c r="G169" s="29">
        <v>10</v>
      </c>
      <c r="H169" s="50"/>
      <c r="I169" s="31">
        <f>G169*H169</f>
        <v>0</v>
      </c>
    </row>
    <row r="170" spans="1:9" ht="45" x14ac:dyDescent="0.25">
      <c r="A170" s="33"/>
      <c r="B170" s="71"/>
      <c r="C170" s="24"/>
      <c r="D170" s="41" t="s">
        <v>65</v>
      </c>
      <c r="E170" s="37" t="s">
        <v>252</v>
      </c>
    </row>
    <row r="171" spans="1:9" x14ac:dyDescent="0.25">
      <c r="A171" s="33"/>
      <c r="B171" s="71"/>
      <c r="C171" s="24"/>
      <c r="D171" s="41" t="s">
        <v>66</v>
      </c>
      <c r="E171" s="53">
        <v>10</v>
      </c>
    </row>
    <row r="172" spans="1:9" ht="45" x14ac:dyDescent="0.25">
      <c r="A172" s="33"/>
      <c r="B172" s="71"/>
      <c r="C172" s="24"/>
      <c r="D172" s="41" t="s">
        <v>67</v>
      </c>
      <c r="E172" s="47" t="s">
        <v>164</v>
      </c>
    </row>
    <row r="173" spans="1:9" x14ac:dyDescent="0.25">
      <c r="A173" s="33"/>
      <c r="B173" s="71"/>
      <c r="C173" s="24"/>
      <c r="D173" s="22"/>
      <c r="E173" s="23"/>
    </row>
    <row r="174" spans="1:9" x14ac:dyDescent="0.25">
      <c r="A174" s="39" t="s">
        <v>36</v>
      </c>
      <c r="B174" s="14">
        <v>333215</v>
      </c>
      <c r="C174" s="14"/>
      <c r="D174" s="14" t="s">
        <v>103</v>
      </c>
      <c r="E174" s="15" t="s">
        <v>161</v>
      </c>
      <c r="F174" s="28" t="s">
        <v>76</v>
      </c>
      <c r="G174" s="29">
        <f>6.2+18.8+7.2+22.1</f>
        <v>54.300000000000004</v>
      </c>
      <c r="H174" s="50"/>
      <c r="I174" s="31">
        <f>G174*H174</f>
        <v>0</v>
      </c>
    </row>
    <row r="175" spans="1:9" ht="90" x14ac:dyDescent="0.25">
      <c r="A175" s="33"/>
      <c r="B175" s="71"/>
      <c r="C175" s="24"/>
      <c r="D175" s="41" t="s">
        <v>65</v>
      </c>
      <c r="E175" s="37" t="s">
        <v>251</v>
      </c>
    </row>
    <row r="176" spans="1:9" x14ac:dyDescent="0.25">
      <c r="A176" s="33"/>
      <c r="B176" s="71"/>
      <c r="C176" s="24"/>
      <c r="D176" s="41" t="s">
        <v>66</v>
      </c>
      <c r="E176" s="37" t="s">
        <v>165</v>
      </c>
    </row>
    <row r="177" spans="1:9" ht="60" x14ac:dyDescent="0.25">
      <c r="A177" s="33"/>
      <c r="B177" s="71"/>
      <c r="C177" s="24"/>
      <c r="D177" s="41" t="s">
        <v>67</v>
      </c>
      <c r="E177" s="47" t="s">
        <v>162</v>
      </c>
    </row>
    <row r="178" spans="1:9" x14ac:dyDescent="0.25">
      <c r="A178" s="33"/>
      <c r="B178" s="71"/>
      <c r="C178" s="24"/>
      <c r="D178" s="22"/>
      <c r="E178" s="23"/>
    </row>
    <row r="179" spans="1:9" x14ac:dyDescent="0.25">
      <c r="A179" s="39" t="s">
        <v>37</v>
      </c>
      <c r="B179" s="14">
        <v>333325</v>
      </c>
      <c r="C179" s="14"/>
      <c r="D179" s="14" t="s">
        <v>103</v>
      </c>
      <c r="E179" s="15" t="s">
        <v>16</v>
      </c>
      <c r="F179" s="28" t="s">
        <v>15</v>
      </c>
      <c r="G179" s="28">
        <f>22.8+26.6+4.3+4.2+2.1+2.2+0.3+0.3+1.6+2</f>
        <v>66.400000000000006</v>
      </c>
      <c r="H179" s="50"/>
      <c r="I179" s="31">
        <f>G179*H179</f>
        <v>0</v>
      </c>
    </row>
    <row r="180" spans="1:9" ht="14.25" customHeight="1" x14ac:dyDescent="0.25">
      <c r="A180" s="33"/>
      <c r="B180" s="71"/>
      <c r="C180" s="24"/>
      <c r="D180" s="41" t="s">
        <v>65</v>
      </c>
      <c r="E180" s="43"/>
    </row>
    <row r="181" spans="1:9" ht="225" x14ac:dyDescent="0.25">
      <c r="A181" s="33"/>
      <c r="B181" s="71"/>
      <c r="C181" s="24"/>
      <c r="D181" s="41" t="s">
        <v>66</v>
      </c>
      <c r="E181" s="37" t="s">
        <v>125</v>
      </c>
    </row>
    <row r="182" spans="1:9" ht="285" x14ac:dyDescent="0.25">
      <c r="A182" s="33"/>
      <c r="B182" s="71"/>
      <c r="C182" s="24"/>
      <c r="D182" s="41" t="s">
        <v>67</v>
      </c>
      <c r="E182" s="37" t="s">
        <v>200</v>
      </c>
    </row>
    <row r="183" spans="1:9" x14ac:dyDescent="0.25">
      <c r="A183" s="33"/>
      <c r="B183" s="71"/>
      <c r="C183" s="24"/>
      <c r="D183" s="22"/>
      <c r="E183" s="23"/>
    </row>
    <row r="184" spans="1:9" x14ac:dyDescent="0.25">
      <c r="A184" s="39" t="s">
        <v>283</v>
      </c>
      <c r="B184" s="14">
        <v>333365</v>
      </c>
      <c r="C184" s="14"/>
      <c r="D184" s="14" t="s">
        <v>103</v>
      </c>
      <c r="E184" s="15" t="s">
        <v>18</v>
      </c>
      <c r="F184" s="28" t="s">
        <v>19</v>
      </c>
      <c r="G184" s="29">
        <f>G179*0.18</f>
        <v>11.952</v>
      </c>
      <c r="H184" s="50"/>
      <c r="I184" s="31">
        <f>G184*H184</f>
        <v>0</v>
      </c>
    </row>
    <row r="185" spans="1:9" x14ac:dyDescent="0.25">
      <c r="A185" s="33"/>
      <c r="B185" s="71"/>
      <c r="C185" s="24"/>
      <c r="D185" s="41" t="s">
        <v>65</v>
      </c>
      <c r="E185" s="37" t="s">
        <v>126</v>
      </c>
    </row>
    <row r="186" spans="1:9" x14ac:dyDescent="0.25">
      <c r="A186" s="33"/>
      <c r="B186" s="71"/>
      <c r="C186" s="24"/>
      <c r="D186" s="41" t="s">
        <v>66</v>
      </c>
      <c r="E186" s="37" t="s">
        <v>160</v>
      </c>
    </row>
    <row r="187" spans="1:9" ht="210" x14ac:dyDescent="0.25">
      <c r="A187" s="33"/>
      <c r="B187" s="71"/>
      <c r="C187" s="24"/>
      <c r="D187" s="41" t="s">
        <v>67</v>
      </c>
      <c r="E187" s="37" t="s">
        <v>199</v>
      </c>
    </row>
    <row r="188" spans="1:9" x14ac:dyDescent="0.25">
      <c r="B188" s="71"/>
      <c r="C188" s="24"/>
      <c r="D188" s="22"/>
      <c r="E188" s="23"/>
    </row>
    <row r="189" spans="1:9" x14ac:dyDescent="0.25">
      <c r="A189" s="39" t="s">
        <v>284</v>
      </c>
      <c r="B189" s="14">
        <v>348952</v>
      </c>
      <c r="C189" s="52"/>
      <c r="D189" s="14" t="s">
        <v>103</v>
      </c>
      <c r="E189" s="15" t="s">
        <v>105</v>
      </c>
      <c r="F189" s="28" t="s">
        <v>76</v>
      </c>
      <c r="G189" s="29">
        <f>1.25+0.85</f>
        <v>2.1</v>
      </c>
      <c r="H189" s="86"/>
      <c r="I189" s="31">
        <f>G189*H189</f>
        <v>0</v>
      </c>
    </row>
    <row r="190" spans="1:9" x14ac:dyDescent="0.25">
      <c r="A190" s="32"/>
      <c r="B190" s="23"/>
      <c r="C190" s="23"/>
      <c r="D190" s="41" t="s">
        <v>65</v>
      </c>
      <c r="E190" s="42" t="s">
        <v>134</v>
      </c>
      <c r="F190" s="23"/>
      <c r="G190" s="23"/>
      <c r="H190" s="54"/>
      <c r="I190" s="51"/>
    </row>
    <row r="191" spans="1:9" ht="30" x14ac:dyDescent="0.25">
      <c r="A191" s="32"/>
      <c r="B191" s="23"/>
      <c r="C191" s="23"/>
      <c r="D191" s="41" t="s">
        <v>66</v>
      </c>
      <c r="E191" s="37" t="s">
        <v>135</v>
      </c>
      <c r="F191" s="23"/>
      <c r="G191" s="23"/>
      <c r="H191" s="54"/>
      <c r="I191" s="51"/>
    </row>
    <row r="192" spans="1:9" ht="210" x14ac:dyDescent="0.25">
      <c r="A192" s="32"/>
      <c r="B192" s="23"/>
      <c r="C192" s="23"/>
      <c r="D192" s="41" t="s">
        <v>67</v>
      </c>
      <c r="E192" s="37" t="s">
        <v>201</v>
      </c>
      <c r="F192" s="23"/>
      <c r="G192" s="23"/>
      <c r="H192" s="54"/>
      <c r="I192" s="51"/>
    </row>
    <row r="193" spans="1:9" x14ac:dyDescent="0.25">
      <c r="A193" s="32"/>
      <c r="B193" s="23"/>
      <c r="C193" s="23"/>
      <c r="D193" s="23"/>
      <c r="E193" s="23"/>
      <c r="F193" s="23"/>
      <c r="G193" s="23"/>
      <c r="H193" s="54"/>
      <c r="I193" s="51"/>
    </row>
    <row r="194" spans="1:9" x14ac:dyDescent="0.25">
      <c r="A194" s="39" t="s">
        <v>285</v>
      </c>
      <c r="B194" s="14">
        <v>413952</v>
      </c>
      <c r="C194" s="52"/>
      <c r="D194" s="14" t="s">
        <v>103</v>
      </c>
      <c r="E194" s="15" t="s">
        <v>106</v>
      </c>
      <c r="F194" s="28" t="s">
        <v>76</v>
      </c>
      <c r="G194" s="29">
        <v>4.84</v>
      </c>
      <c r="H194" s="86"/>
      <c r="I194" s="31">
        <f>G194*H194</f>
        <v>0</v>
      </c>
    </row>
    <row r="195" spans="1:9" ht="30" x14ac:dyDescent="0.25">
      <c r="A195" s="32"/>
      <c r="B195" s="23"/>
      <c r="C195" s="23"/>
      <c r="D195" s="41" t="s">
        <v>65</v>
      </c>
      <c r="E195" s="37" t="s">
        <v>231</v>
      </c>
      <c r="F195" s="23"/>
      <c r="G195" s="23"/>
      <c r="H195" s="54"/>
      <c r="I195" s="51"/>
    </row>
    <row r="196" spans="1:9" x14ac:dyDescent="0.25">
      <c r="A196" s="32"/>
      <c r="B196" s="23"/>
      <c r="C196" s="23"/>
      <c r="D196" s="41" t="s">
        <v>66</v>
      </c>
      <c r="E196" s="53">
        <v>4.84</v>
      </c>
      <c r="F196" s="23"/>
      <c r="G196" s="23"/>
      <c r="H196" s="54"/>
      <c r="I196" s="51"/>
    </row>
    <row r="197" spans="1:9" ht="210" x14ac:dyDescent="0.25">
      <c r="A197" s="32"/>
      <c r="B197" s="23"/>
      <c r="C197" s="23"/>
      <c r="D197" s="41" t="s">
        <v>67</v>
      </c>
      <c r="E197" s="37" t="s">
        <v>201</v>
      </c>
      <c r="F197" s="23"/>
      <c r="G197" s="23"/>
      <c r="H197" s="54"/>
      <c r="I197" s="51"/>
    </row>
    <row r="198" spans="1:9" x14ac:dyDescent="0.25">
      <c r="A198" s="32"/>
      <c r="B198" s="71"/>
      <c r="C198" s="18"/>
      <c r="D198" s="22"/>
      <c r="E198" s="23"/>
      <c r="F198" s="46"/>
      <c r="H198" s="54"/>
      <c r="I198" s="51"/>
    </row>
    <row r="199" spans="1:9" x14ac:dyDescent="0.25">
      <c r="A199" s="39" t="s">
        <v>95</v>
      </c>
      <c r="B199" s="14">
        <v>413953</v>
      </c>
      <c r="C199" s="52"/>
      <c r="D199" s="14" t="s">
        <v>103</v>
      </c>
      <c r="E199" s="15" t="s">
        <v>104</v>
      </c>
      <c r="F199" s="28" t="s">
        <v>76</v>
      </c>
      <c r="G199" s="29">
        <v>4.8</v>
      </c>
      <c r="H199" s="86"/>
      <c r="I199" s="31">
        <f>G199*H199</f>
        <v>0</v>
      </c>
    </row>
    <row r="200" spans="1:9" x14ac:dyDescent="0.25">
      <c r="A200" s="32"/>
      <c r="B200" s="23"/>
      <c r="C200" s="23"/>
      <c r="D200" s="41" t="s">
        <v>65</v>
      </c>
      <c r="E200" s="42" t="s">
        <v>136</v>
      </c>
      <c r="F200" s="23"/>
      <c r="G200" s="23"/>
      <c r="H200" s="54"/>
      <c r="I200" s="51"/>
    </row>
    <row r="201" spans="1:9" x14ac:dyDescent="0.25">
      <c r="A201" s="32"/>
      <c r="B201" s="23"/>
      <c r="C201" s="23"/>
      <c r="D201" s="41" t="s">
        <v>66</v>
      </c>
      <c r="E201" s="53">
        <v>4.8</v>
      </c>
      <c r="F201" s="23"/>
      <c r="G201" s="23"/>
      <c r="H201" s="54"/>
      <c r="I201" s="51"/>
    </row>
    <row r="202" spans="1:9" ht="210" x14ac:dyDescent="0.25">
      <c r="A202" s="32"/>
      <c r="B202" s="23"/>
      <c r="C202" s="23"/>
      <c r="D202" s="41" t="s">
        <v>67</v>
      </c>
      <c r="E202" s="37" t="s">
        <v>201</v>
      </c>
      <c r="F202" s="23"/>
      <c r="G202" s="23"/>
      <c r="H202" s="54"/>
      <c r="I202" s="51"/>
    </row>
    <row r="203" spans="1:9" x14ac:dyDescent="0.25">
      <c r="A203" s="18"/>
      <c r="B203" s="71"/>
      <c r="C203" s="24"/>
      <c r="D203" s="22"/>
      <c r="E203" s="23"/>
    </row>
    <row r="204" spans="1:9" x14ac:dyDescent="0.25">
      <c r="A204" s="39" t="s">
        <v>286</v>
      </c>
      <c r="B204" s="52">
        <v>451312</v>
      </c>
      <c r="C204" s="52"/>
      <c r="D204" s="14" t="s">
        <v>103</v>
      </c>
      <c r="E204" s="15" t="s">
        <v>152</v>
      </c>
      <c r="F204" s="28" t="s">
        <v>15</v>
      </c>
      <c r="G204" s="29">
        <f>2*0.2*6*0.6</f>
        <v>1.4400000000000002</v>
      </c>
      <c r="H204" s="50"/>
      <c r="I204" s="31">
        <f>G204*H204</f>
        <v>0</v>
      </c>
    </row>
    <row r="205" spans="1:9" x14ac:dyDescent="0.25">
      <c r="A205" s="18"/>
      <c r="B205" s="71"/>
      <c r="C205" s="24"/>
      <c r="D205" s="41" t="s">
        <v>65</v>
      </c>
      <c r="E205" s="37" t="s">
        <v>153</v>
      </c>
    </row>
    <row r="206" spans="1:9" x14ac:dyDescent="0.25">
      <c r="A206" s="18"/>
      <c r="B206" s="71"/>
      <c r="C206" s="24"/>
      <c r="D206" s="41" t="s">
        <v>66</v>
      </c>
      <c r="E206" s="37" t="s">
        <v>154</v>
      </c>
    </row>
    <row r="207" spans="1:9" ht="285" x14ac:dyDescent="0.25">
      <c r="A207" s="18"/>
      <c r="B207" s="71"/>
      <c r="C207" s="24"/>
      <c r="D207" s="41" t="s">
        <v>67</v>
      </c>
      <c r="E207" s="37" t="s">
        <v>200</v>
      </c>
    </row>
    <row r="208" spans="1:9" x14ac:dyDescent="0.25">
      <c r="A208" s="18"/>
      <c r="B208" s="71"/>
      <c r="C208" s="24"/>
      <c r="D208" s="22"/>
      <c r="E208" s="23"/>
    </row>
    <row r="209" spans="1:9" x14ac:dyDescent="0.25">
      <c r="A209" s="39" t="s">
        <v>287</v>
      </c>
      <c r="B209" s="52">
        <v>451314</v>
      </c>
      <c r="C209" s="52"/>
      <c r="D209" s="14" t="s">
        <v>103</v>
      </c>
      <c r="E209" s="15" t="s">
        <v>127</v>
      </c>
      <c r="F209" s="28" t="s">
        <v>15</v>
      </c>
      <c r="G209" s="29">
        <v>10</v>
      </c>
      <c r="H209" s="50"/>
      <c r="I209" s="31">
        <f>G209*H209</f>
        <v>0</v>
      </c>
    </row>
    <row r="210" spans="1:9" x14ac:dyDescent="0.25">
      <c r="A210" s="18"/>
      <c r="B210" s="71"/>
      <c r="C210" s="24"/>
      <c r="D210" s="41" t="s">
        <v>65</v>
      </c>
      <c r="E210" s="37" t="s">
        <v>299</v>
      </c>
    </row>
    <row r="211" spans="1:9" ht="45" x14ac:dyDescent="0.25">
      <c r="A211" s="18"/>
      <c r="B211" s="71"/>
      <c r="C211" s="24"/>
      <c r="D211" s="41" t="s">
        <v>66</v>
      </c>
      <c r="E211" s="37" t="s">
        <v>111</v>
      </c>
    </row>
    <row r="212" spans="1:9" ht="285" x14ac:dyDescent="0.25">
      <c r="A212" s="18"/>
      <c r="B212" s="71"/>
      <c r="C212" s="24"/>
      <c r="D212" s="41" t="s">
        <v>67</v>
      </c>
      <c r="E212" s="37" t="s">
        <v>200</v>
      </c>
    </row>
    <row r="213" spans="1:9" x14ac:dyDescent="0.25">
      <c r="A213" s="18"/>
      <c r="B213" s="71"/>
      <c r="C213" s="24"/>
      <c r="D213" s="22"/>
      <c r="E213" s="16"/>
    </row>
    <row r="214" spans="1:9" x14ac:dyDescent="0.25">
      <c r="A214" s="39" t="s">
        <v>80</v>
      </c>
      <c r="B214" s="52">
        <v>451523</v>
      </c>
      <c r="C214" s="52"/>
      <c r="D214" s="14" t="s">
        <v>103</v>
      </c>
      <c r="E214" s="15" t="s">
        <v>84</v>
      </c>
      <c r="F214" s="28" t="s">
        <v>15</v>
      </c>
      <c r="G214" s="29">
        <f>(168+83)*0.08</f>
        <v>20.080000000000002</v>
      </c>
      <c r="H214" s="50"/>
      <c r="I214" s="31">
        <f>G214*H214</f>
        <v>0</v>
      </c>
    </row>
    <row r="215" spans="1:9" ht="45" x14ac:dyDescent="0.25">
      <c r="A215" s="18"/>
      <c r="B215" s="71"/>
      <c r="C215" s="24"/>
      <c r="D215" s="41" t="s">
        <v>65</v>
      </c>
      <c r="E215" s="37" t="s">
        <v>300</v>
      </c>
    </row>
    <row r="216" spans="1:9" x14ac:dyDescent="0.25">
      <c r="A216" s="18"/>
      <c r="B216" s="71"/>
      <c r="C216" s="24"/>
      <c r="D216" s="41" t="s">
        <v>66</v>
      </c>
      <c r="E216" s="37" t="s">
        <v>226</v>
      </c>
    </row>
    <row r="217" spans="1:9" ht="45" x14ac:dyDescent="0.25">
      <c r="A217" s="18"/>
      <c r="B217" s="71"/>
      <c r="C217" s="24"/>
      <c r="D217" s="41" t="s">
        <v>67</v>
      </c>
      <c r="E217" s="37" t="s">
        <v>202</v>
      </c>
    </row>
    <row r="218" spans="1:9" x14ac:dyDescent="0.25">
      <c r="A218" s="18"/>
      <c r="B218" s="71"/>
      <c r="C218" s="24"/>
      <c r="D218" s="22"/>
      <c r="E218" s="49"/>
    </row>
    <row r="219" spans="1:9" x14ac:dyDescent="0.25">
      <c r="A219" s="39" t="s">
        <v>288</v>
      </c>
      <c r="B219" s="52">
        <v>45747</v>
      </c>
      <c r="C219" s="52"/>
      <c r="D219" s="14" t="s">
        <v>103</v>
      </c>
      <c r="E219" s="15" t="s">
        <v>244</v>
      </c>
      <c r="F219" s="28" t="s">
        <v>15</v>
      </c>
      <c r="G219" s="29">
        <f>(0.35*0.25*0.08)*12</f>
        <v>8.3999999999999991E-2</v>
      </c>
      <c r="H219" s="50"/>
      <c r="I219" s="31">
        <f>G219*H219</f>
        <v>0</v>
      </c>
    </row>
    <row r="220" spans="1:9" ht="30" x14ac:dyDescent="0.25">
      <c r="A220" s="18"/>
      <c r="B220" s="71"/>
      <c r="C220" s="24"/>
      <c r="D220" s="41" t="s">
        <v>65</v>
      </c>
      <c r="E220" s="37" t="s">
        <v>246</v>
      </c>
    </row>
    <row r="221" spans="1:9" x14ac:dyDescent="0.25">
      <c r="A221" s="18"/>
      <c r="B221" s="71"/>
      <c r="C221" s="24"/>
      <c r="D221" s="41" t="s">
        <v>66</v>
      </c>
      <c r="E221" s="37" t="s">
        <v>245</v>
      </c>
    </row>
    <row r="222" spans="1:9" ht="30" x14ac:dyDescent="0.25">
      <c r="A222" s="18"/>
      <c r="B222" s="71"/>
      <c r="C222" s="24"/>
      <c r="D222" s="41" t="s">
        <v>67</v>
      </c>
      <c r="E222" s="47" t="s">
        <v>247</v>
      </c>
    </row>
    <row r="223" spans="1:9" x14ac:dyDescent="0.25">
      <c r="A223" s="18"/>
      <c r="B223" s="71"/>
      <c r="C223" s="24"/>
      <c r="D223" s="22"/>
      <c r="E223" s="49"/>
    </row>
    <row r="224" spans="1:9" x14ac:dyDescent="0.25">
      <c r="A224" s="39" t="s">
        <v>81</v>
      </c>
      <c r="B224" s="52">
        <v>46251</v>
      </c>
      <c r="C224" s="52"/>
      <c r="D224" s="14" t="s">
        <v>103</v>
      </c>
      <c r="E224" s="15" t="s">
        <v>167</v>
      </c>
      <c r="F224" s="28" t="s">
        <v>15</v>
      </c>
      <c r="G224" s="29">
        <f>2*20</f>
        <v>40</v>
      </c>
      <c r="H224" s="50"/>
      <c r="I224" s="31">
        <f>G224*H224</f>
        <v>0</v>
      </c>
    </row>
    <row r="225" spans="1:9" ht="30" x14ac:dyDescent="0.25">
      <c r="A225" s="18"/>
      <c r="B225" s="71"/>
      <c r="C225" s="24"/>
      <c r="D225" s="41" t="s">
        <v>65</v>
      </c>
      <c r="E225" s="37" t="s">
        <v>170</v>
      </c>
    </row>
    <row r="226" spans="1:9" x14ac:dyDescent="0.25">
      <c r="A226" s="18"/>
      <c r="B226" s="71"/>
      <c r="C226" s="24"/>
      <c r="D226" s="41" t="s">
        <v>66</v>
      </c>
      <c r="E226" s="37" t="s">
        <v>172</v>
      </c>
    </row>
    <row r="227" spans="1:9" ht="45" x14ac:dyDescent="0.25">
      <c r="A227" s="18"/>
      <c r="B227" s="71"/>
      <c r="C227" s="24"/>
      <c r="D227" s="41" t="s">
        <v>67</v>
      </c>
      <c r="E227" s="47" t="s">
        <v>168</v>
      </c>
    </row>
    <row r="228" spans="1:9" x14ac:dyDescent="0.25">
      <c r="A228" s="18"/>
      <c r="B228" s="71"/>
      <c r="C228" s="24"/>
      <c r="D228" s="22"/>
      <c r="E228" s="23"/>
    </row>
    <row r="229" spans="1:9" x14ac:dyDescent="0.25">
      <c r="A229" s="39" t="s">
        <v>101</v>
      </c>
      <c r="B229" s="52">
        <v>46321</v>
      </c>
      <c r="C229" s="52"/>
      <c r="D229" s="14" t="s">
        <v>103</v>
      </c>
      <c r="E229" s="15" t="s">
        <v>22</v>
      </c>
      <c r="F229" s="28" t="s">
        <v>15</v>
      </c>
      <c r="G229" s="29">
        <f>8.9*5.3*0.4</f>
        <v>18.868000000000002</v>
      </c>
      <c r="H229" s="50"/>
      <c r="I229" s="31">
        <f>G229*H229</f>
        <v>0</v>
      </c>
    </row>
    <row r="230" spans="1:9" ht="30" x14ac:dyDescent="0.25">
      <c r="A230" s="18"/>
      <c r="B230" s="71"/>
      <c r="C230" s="24"/>
      <c r="D230" s="41" t="s">
        <v>65</v>
      </c>
      <c r="E230" s="37" t="s">
        <v>171</v>
      </c>
    </row>
    <row r="231" spans="1:9" x14ac:dyDescent="0.25">
      <c r="A231" s="18"/>
      <c r="B231" s="71"/>
      <c r="C231" s="24"/>
      <c r="D231" s="41" t="s">
        <v>66</v>
      </c>
      <c r="E231" s="37" t="s">
        <v>166</v>
      </c>
    </row>
    <row r="232" spans="1:9" ht="45" x14ac:dyDescent="0.25">
      <c r="A232" s="18"/>
      <c r="B232" s="71"/>
      <c r="C232" s="24"/>
      <c r="D232" s="41" t="s">
        <v>67</v>
      </c>
      <c r="E232" s="47" t="s">
        <v>169</v>
      </c>
    </row>
    <row r="233" spans="1:9" x14ac:dyDescent="0.25">
      <c r="A233" s="18"/>
      <c r="B233" s="71"/>
      <c r="C233" s="24"/>
      <c r="D233" s="22"/>
      <c r="E233" s="23"/>
    </row>
    <row r="234" spans="1:9" x14ac:dyDescent="0.25">
      <c r="A234" s="39" t="s">
        <v>102</v>
      </c>
      <c r="B234" s="52">
        <v>467315</v>
      </c>
      <c r="C234" s="52"/>
      <c r="D234" s="14" t="s">
        <v>103</v>
      </c>
      <c r="E234" s="15" t="s">
        <v>128</v>
      </c>
      <c r="F234" s="28" t="s">
        <v>15</v>
      </c>
      <c r="G234" s="29">
        <v>4.2</v>
      </c>
      <c r="H234" s="50"/>
      <c r="I234" s="31">
        <f>G234*H234</f>
        <v>0</v>
      </c>
    </row>
    <row r="235" spans="1:9" ht="30" x14ac:dyDescent="0.25">
      <c r="A235" s="18"/>
      <c r="B235" s="71"/>
      <c r="C235" s="24"/>
      <c r="D235" s="41" t="s">
        <v>65</v>
      </c>
      <c r="E235" s="37" t="s">
        <v>129</v>
      </c>
    </row>
    <row r="236" spans="1:9" x14ac:dyDescent="0.25">
      <c r="A236" s="18"/>
      <c r="B236" s="71"/>
      <c r="C236" s="24"/>
      <c r="D236" s="41" t="s">
        <v>66</v>
      </c>
      <c r="E236" s="37" t="s">
        <v>130</v>
      </c>
    </row>
    <row r="237" spans="1:9" ht="270" x14ac:dyDescent="0.25">
      <c r="A237" s="18"/>
      <c r="B237" s="71"/>
      <c r="C237" s="24"/>
      <c r="D237" s="41" t="s">
        <v>67</v>
      </c>
      <c r="E237" s="37" t="s">
        <v>203</v>
      </c>
    </row>
    <row r="238" spans="1:9" x14ac:dyDescent="0.25">
      <c r="A238" s="18"/>
      <c r="B238" s="71"/>
      <c r="C238" s="24"/>
      <c r="D238" s="22"/>
      <c r="E238" s="23"/>
    </row>
    <row r="239" spans="1:9" x14ac:dyDescent="0.25">
      <c r="A239" s="39" t="s">
        <v>289</v>
      </c>
      <c r="B239" s="52">
        <v>56334</v>
      </c>
      <c r="C239" s="52"/>
      <c r="D239" s="14" t="s">
        <v>103</v>
      </c>
      <c r="E239" s="15" t="s">
        <v>218</v>
      </c>
      <c r="F239" s="28" t="s">
        <v>21</v>
      </c>
      <c r="G239" s="29">
        <f>83+168</f>
        <v>251</v>
      </c>
      <c r="H239" s="50"/>
      <c r="I239" s="31">
        <f>G239*H239</f>
        <v>0</v>
      </c>
    </row>
    <row r="240" spans="1:9" ht="45" x14ac:dyDescent="0.25">
      <c r="A240" s="18"/>
      <c r="B240" s="71"/>
      <c r="C240" s="24"/>
      <c r="D240" s="41" t="s">
        <v>65</v>
      </c>
      <c r="E240" s="37" t="s">
        <v>219</v>
      </c>
    </row>
    <row r="241" spans="1:9" x14ac:dyDescent="0.25">
      <c r="A241" s="18"/>
      <c r="B241" s="71"/>
      <c r="C241" s="24"/>
      <c r="D241" s="41" t="s">
        <v>66</v>
      </c>
      <c r="E241" s="37" t="s">
        <v>217</v>
      </c>
    </row>
    <row r="242" spans="1:9" ht="45" x14ac:dyDescent="0.25">
      <c r="A242" s="18"/>
      <c r="B242" s="71"/>
      <c r="C242" s="24"/>
      <c r="D242" s="41" t="s">
        <v>67</v>
      </c>
      <c r="E242" s="37" t="s">
        <v>214</v>
      </c>
    </row>
    <row r="243" spans="1:9" x14ac:dyDescent="0.25">
      <c r="A243" s="18"/>
      <c r="B243" s="71"/>
      <c r="C243" s="24"/>
      <c r="D243" s="22"/>
      <c r="E243" s="23"/>
    </row>
    <row r="244" spans="1:9" x14ac:dyDescent="0.25">
      <c r="A244" s="39" t="s">
        <v>290</v>
      </c>
      <c r="B244" s="52">
        <v>56342</v>
      </c>
      <c r="C244" s="52"/>
      <c r="D244" s="14" t="s">
        <v>103</v>
      </c>
      <c r="E244" s="15" t="s">
        <v>215</v>
      </c>
      <c r="F244" s="28" t="s">
        <v>21</v>
      </c>
      <c r="G244" s="29">
        <f>83+168</f>
        <v>251</v>
      </c>
      <c r="H244" s="50"/>
      <c r="I244" s="31">
        <f>G244*H244</f>
        <v>0</v>
      </c>
    </row>
    <row r="245" spans="1:9" ht="30" x14ac:dyDescent="0.25">
      <c r="A245" s="18"/>
      <c r="B245" s="71"/>
      <c r="C245" s="24"/>
      <c r="D245" s="41" t="s">
        <v>65</v>
      </c>
      <c r="E245" s="37" t="s">
        <v>216</v>
      </c>
    </row>
    <row r="246" spans="1:9" x14ac:dyDescent="0.25">
      <c r="A246" s="18"/>
      <c r="B246" s="71"/>
      <c r="C246" s="24"/>
      <c r="D246" s="41" t="s">
        <v>66</v>
      </c>
      <c r="E246" s="37" t="s">
        <v>217</v>
      </c>
    </row>
    <row r="247" spans="1:9" ht="45" x14ac:dyDescent="0.25">
      <c r="A247" s="18"/>
      <c r="B247" s="71"/>
      <c r="C247" s="24"/>
      <c r="D247" s="41" t="s">
        <v>67</v>
      </c>
      <c r="E247" s="37" t="s">
        <v>214</v>
      </c>
    </row>
    <row r="248" spans="1:9" x14ac:dyDescent="0.25">
      <c r="A248" s="18"/>
      <c r="B248" s="71"/>
      <c r="C248" s="24"/>
      <c r="D248" s="22"/>
      <c r="E248" s="23"/>
    </row>
    <row r="249" spans="1:9" x14ac:dyDescent="0.25">
      <c r="A249" s="14">
        <v>49</v>
      </c>
      <c r="B249" s="14">
        <v>711212</v>
      </c>
      <c r="C249" s="44"/>
      <c r="D249" s="14" t="s">
        <v>103</v>
      </c>
      <c r="E249" s="15" t="s">
        <v>188</v>
      </c>
      <c r="F249" s="28" t="s">
        <v>21</v>
      </c>
      <c r="G249" s="29">
        <f>101+108</f>
        <v>209</v>
      </c>
      <c r="H249" s="30"/>
      <c r="I249" s="31">
        <f>G249*H249</f>
        <v>0</v>
      </c>
    </row>
    <row r="250" spans="1:9" ht="45" x14ac:dyDescent="0.25">
      <c r="A250" s="33"/>
      <c r="B250" s="71"/>
      <c r="D250" s="41" t="s">
        <v>65</v>
      </c>
      <c r="E250" s="43" t="s">
        <v>301</v>
      </c>
    </row>
    <row r="251" spans="1:9" x14ac:dyDescent="0.25">
      <c r="A251" s="33"/>
      <c r="B251" s="71"/>
      <c r="D251" s="41" t="s">
        <v>66</v>
      </c>
      <c r="E251" s="37" t="s">
        <v>191</v>
      </c>
    </row>
    <row r="252" spans="1:9" ht="150" x14ac:dyDescent="0.25">
      <c r="A252" s="33"/>
      <c r="B252" s="71"/>
      <c r="D252" s="41" t="s">
        <v>67</v>
      </c>
      <c r="E252" s="37" t="s">
        <v>189</v>
      </c>
    </row>
    <row r="253" spans="1:9" x14ac:dyDescent="0.25">
      <c r="A253" s="33"/>
      <c r="B253" s="71"/>
      <c r="D253" s="22"/>
      <c r="E253" s="49"/>
    </row>
    <row r="254" spans="1:9" x14ac:dyDescent="0.25">
      <c r="A254" s="14">
        <v>50</v>
      </c>
      <c r="B254" s="14">
        <v>78387</v>
      </c>
      <c r="C254" s="44"/>
      <c r="D254" s="14" t="s">
        <v>103</v>
      </c>
      <c r="E254" s="15" t="s">
        <v>253</v>
      </c>
      <c r="F254" s="28" t="s">
        <v>21</v>
      </c>
      <c r="G254" s="29">
        <f>3.2+3.1</f>
        <v>6.3000000000000007</v>
      </c>
      <c r="H254" s="30"/>
      <c r="I254" s="31">
        <f>G254*H254</f>
        <v>0</v>
      </c>
    </row>
    <row r="255" spans="1:9" ht="30" x14ac:dyDescent="0.25">
      <c r="A255" s="33"/>
      <c r="B255" s="71"/>
      <c r="D255" s="41" t="s">
        <v>65</v>
      </c>
      <c r="E255" s="43" t="s">
        <v>255</v>
      </c>
    </row>
    <row r="256" spans="1:9" x14ac:dyDescent="0.25">
      <c r="A256" s="33"/>
      <c r="B256" s="71"/>
      <c r="D256" s="41" t="s">
        <v>66</v>
      </c>
      <c r="E256" s="37" t="s">
        <v>254</v>
      </c>
    </row>
    <row r="257" spans="1:9" ht="45" x14ac:dyDescent="0.25">
      <c r="A257" s="33"/>
      <c r="B257" s="71"/>
      <c r="D257" s="41" t="s">
        <v>67</v>
      </c>
      <c r="E257" s="47" t="s">
        <v>256</v>
      </c>
    </row>
    <row r="258" spans="1:9" x14ac:dyDescent="0.25">
      <c r="A258" s="33"/>
      <c r="B258" s="71"/>
      <c r="D258" s="22"/>
      <c r="E258" s="23"/>
    </row>
    <row r="259" spans="1:9" x14ac:dyDescent="0.25">
      <c r="A259" s="63">
        <v>51</v>
      </c>
      <c r="B259" s="14">
        <v>711509</v>
      </c>
      <c r="C259" s="44"/>
      <c r="D259" s="14" t="s">
        <v>103</v>
      </c>
      <c r="E259" s="15" t="s">
        <v>188</v>
      </c>
      <c r="F259" s="28" t="s">
        <v>21</v>
      </c>
      <c r="G259" s="29">
        <f>G249</f>
        <v>209</v>
      </c>
      <c r="H259" s="30"/>
      <c r="I259" s="31">
        <f>G259*H259</f>
        <v>0</v>
      </c>
    </row>
    <row r="260" spans="1:9" x14ac:dyDescent="0.25">
      <c r="A260" s="33"/>
      <c r="B260" s="71"/>
      <c r="D260" s="41" t="s">
        <v>65</v>
      </c>
      <c r="E260" s="43" t="s">
        <v>302</v>
      </c>
    </row>
    <row r="261" spans="1:9" x14ac:dyDescent="0.25">
      <c r="A261" s="33"/>
      <c r="B261" s="71"/>
      <c r="D261" s="41" t="s">
        <v>66</v>
      </c>
      <c r="E261" s="37" t="s">
        <v>191</v>
      </c>
    </row>
    <row r="262" spans="1:9" x14ac:dyDescent="0.25">
      <c r="A262" s="33"/>
      <c r="B262" s="71"/>
      <c r="D262" s="41" t="s">
        <v>67</v>
      </c>
      <c r="E262" s="47" t="s">
        <v>190</v>
      </c>
    </row>
    <row r="263" spans="1:9" x14ac:dyDescent="0.25">
      <c r="A263" s="18"/>
      <c r="B263" s="71"/>
      <c r="C263" s="24"/>
      <c r="D263" s="22"/>
      <c r="E263" s="23"/>
    </row>
    <row r="264" spans="1:9" x14ac:dyDescent="0.25">
      <c r="A264" s="63">
        <v>52</v>
      </c>
      <c r="B264" s="14">
        <v>875332</v>
      </c>
      <c r="C264" s="14"/>
      <c r="D264" s="14" t="s">
        <v>103</v>
      </c>
      <c r="E264" s="15" t="s">
        <v>83</v>
      </c>
      <c r="F264" s="28" t="s">
        <v>72</v>
      </c>
      <c r="G264" s="29">
        <v>18</v>
      </c>
      <c r="H264" s="30"/>
      <c r="I264" s="31">
        <f>G264*H264</f>
        <v>0</v>
      </c>
    </row>
    <row r="265" spans="1:9" ht="45" x14ac:dyDescent="0.25">
      <c r="A265" s="32"/>
      <c r="B265" s="71"/>
      <c r="C265" s="18"/>
      <c r="D265" s="41" t="s">
        <v>65</v>
      </c>
      <c r="E265" s="37" t="s">
        <v>192</v>
      </c>
      <c r="F265" s="33"/>
      <c r="G265" s="34"/>
      <c r="H265" s="35"/>
      <c r="I265" s="36"/>
    </row>
    <row r="266" spans="1:9" x14ac:dyDescent="0.25">
      <c r="A266" s="33"/>
      <c r="B266" s="71"/>
      <c r="C266" s="18"/>
      <c r="D266" s="41" t="s">
        <v>66</v>
      </c>
      <c r="E266" s="37" t="s">
        <v>193</v>
      </c>
      <c r="F266" s="33"/>
      <c r="G266" s="34"/>
      <c r="H266" s="35"/>
      <c r="I266" s="36"/>
    </row>
    <row r="267" spans="1:9" ht="180" x14ac:dyDescent="0.25">
      <c r="A267" s="33"/>
      <c r="B267" s="71"/>
      <c r="C267" s="18"/>
      <c r="D267" s="41" t="s">
        <v>67</v>
      </c>
      <c r="E267" s="37" t="s">
        <v>204</v>
      </c>
      <c r="F267" s="33"/>
      <c r="G267" s="34"/>
      <c r="H267" s="35"/>
      <c r="I267" s="36"/>
    </row>
    <row r="268" spans="1:9" x14ac:dyDescent="0.25">
      <c r="A268" s="18"/>
      <c r="B268" s="71"/>
      <c r="C268" s="24"/>
      <c r="D268" s="22"/>
      <c r="E268" s="23"/>
    </row>
    <row r="269" spans="1:9" x14ac:dyDescent="0.25">
      <c r="A269" s="39" t="s">
        <v>291</v>
      </c>
      <c r="B269" s="52">
        <v>91355</v>
      </c>
      <c r="C269" s="52"/>
      <c r="D269" s="14" t="s">
        <v>103</v>
      </c>
      <c r="E269" s="15" t="s">
        <v>87</v>
      </c>
      <c r="F269" s="28" t="s">
        <v>34</v>
      </c>
      <c r="G269" s="29">
        <v>2</v>
      </c>
      <c r="H269" s="50"/>
      <c r="I269" s="31">
        <f>G269*H269</f>
        <v>0</v>
      </c>
    </row>
    <row r="270" spans="1:9" x14ac:dyDescent="0.25">
      <c r="A270" s="18"/>
      <c r="B270" s="71"/>
      <c r="C270" s="24"/>
      <c r="D270" s="41" t="s">
        <v>65</v>
      </c>
      <c r="E270" s="42" t="s">
        <v>236</v>
      </c>
    </row>
    <row r="271" spans="1:9" x14ac:dyDescent="0.25">
      <c r="A271" s="18"/>
      <c r="B271" s="71"/>
      <c r="C271" s="24"/>
      <c r="D271" s="41" t="s">
        <v>66</v>
      </c>
      <c r="E271" s="53">
        <v>2</v>
      </c>
    </row>
    <row r="272" spans="1:9" ht="30" x14ac:dyDescent="0.25">
      <c r="A272" s="18"/>
      <c r="B272" s="71"/>
      <c r="C272" s="24"/>
      <c r="D272" s="41" t="s">
        <v>67</v>
      </c>
      <c r="E272" s="47" t="s">
        <v>237</v>
      </c>
    </row>
    <row r="273" spans="1:9" x14ac:dyDescent="0.25">
      <c r="A273" s="18"/>
      <c r="B273" s="71"/>
      <c r="C273" s="24"/>
      <c r="D273" s="22"/>
      <c r="E273" s="23"/>
    </row>
    <row r="274" spans="1:9" x14ac:dyDescent="0.25">
      <c r="A274" s="39" t="s">
        <v>292</v>
      </c>
      <c r="B274" s="52">
        <v>914111</v>
      </c>
      <c r="C274" s="52"/>
      <c r="D274" s="14" t="s">
        <v>103</v>
      </c>
      <c r="E274" s="15" t="s">
        <v>35</v>
      </c>
      <c r="F274" s="28" t="s">
        <v>34</v>
      </c>
      <c r="G274" s="29">
        <v>4</v>
      </c>
      <c r="H274" s="50"/>
      <c r="I274" s="31">
        <f>G274*H274</f>
        <v>0</v>
      </c>
    </row>
    <row r="275" spans="1:9" x14ac:dyDescent="0.25">
      <c r="A275" s="18"/>
      <c r="B275" s="71"/>
      <c r="C275" s="24"/>
      <c r="D275" s="41" t="s">
        <v>65</v>
      </c>
      <c r="E275" s="37" t="s">
        <v>208</v>
      </c>
    </row>
    <row r="276" spans="1:9" x14ac:dyDescent="0.25">
      <c r="A276" s="18"/>
      <c r="B276" s="71"/>
      <c r="C276" s="24"/>
      <c r="D276" s="41" t="s">
        <v>66</v>
      </c>
      <c r="E276" s="53">
        <v>4</v>
      </c>
    </row>
    <row r="277" spans="1:9" x14ac:dyDescent="0.25">
      <c r="A277" s="18"/>
      <c r="B277" s="71"/>
      <c r="C277" s="24"/>
      <c r="D277" s="41" t="s">
        <v>67</v>
      </c>
      <c r="E277" s="37" t="s">
        <v>207</v>
      </c>
    </row>
    <row r="278" spans="1:9" x14ac:dyDescent="0.25">
      <c r="A278" s="18"/>
      <c r="B278" s="71"/>
      <c r="C278" s="24"/>
      <c r="D278" s="22"/>
      <c r="E278" s="23"/>
    </row>
    <row r="279" spans="1:9" ht="30" x14ac:dyDescent="0.25">
      <c r="A279" s="39" t="s">
        <v>293</v>
      </c>
      <c r="B279" s="52">
        <v>914911</v>
      </c>
      <c r="C279" s="52"/>
      <c r="D279" s="14" t="s">
        <v>103</v>
      </c>
      <c r="E279" s="15" t="s">
        <v>90</v>
      </c>
      <c r="F279" s="28" t="s">
        <v>34</v>
      </c>
      <c r="G279" s="29">
        <v>2</v>
      </c>
      <c r="H279" s="50"/>
      <c r="I279" s="31">
        <f>G279*H279</f>
        <v>0</v>
      </c>
    </row>
    <row r="280" spans="1:9" x14ac:dyDescent="0.25">
      <c r="A280" s="18"/>
      <c r="B280" s="71"/>
      <c r="C280" s="24"/>
      <c r="D280" s="41" t="s">
        <v>65</v>
      </c>
      <c r="E280" s="37" t="s">
        <v>209</v>
      </c>
    </row>
    <row r="281" spans="1:9" x14ac:dyDescent="0.25">
      <c r="A281" s="18"/>
      <c r="B281" s="71"/>
      <c r="C281" s="24"/>
      <c r="D281" s="41" t="s">
        <v>66</v>
      </c>
      <c r="E281" s="67">
        <v>2</v>
      </c>
    </row>
    <row r="282" spans="1:9" ht="30" x14ac:dyDescent="0.25">
      <c r="A282" s="18"/>
      <c r="B282" s="71"/>
      <c r="C282" s="24"/>
      <c r="D282" s="41" t="s">
        <v>67</v>
      </c>
      <c r="E282" s="37" t="s">
        <v>210</v>
      </c>
    </row>
    <row r="283" spans="1:9" x14ac:dyDescent="0.25">
      <c r="A283" s="32"/>
      <c r="B283" s="71"/>
      <c r="C283" s="18"/>
      <c r="D283" s="22"/>
      <c r="E283" s="49"/>
      <c r="F283" s="46"/>
      <c r="H283" s="54"/>
      <c r="I283" s="51"/>
    </row>
    <row r="284" spans="1:9" x14ac:dyDescent="0.25">
      <c r="A284" s="39" t="s">
        <v>294</v>
      </c>
      <c r="B284" s="52">
        <v>936502</v>
      </c>
      <c r="C284" s="52"/>
      <c r="D284" s="14" t="s">
        <v>103</v>
      </c>
      <c r="E284" s="15" t="s">
        <v>228</v>
      </c>
      <c r="F284" s="28" t="s">
        <v>86</v>
      </c>
      <c r="G284" s="29">
        <f>1027+111+30</f>
        <v>1168</v>
      </c>
      <c r="H284" s="50"/>
      <c r="I284" s="31">
        <f>G284*H284</f>
        <v>0</v>
      </c>
    </row>
    <row r="285" spans="1:9" ht="30" x14ac:dyDescent="0.25">
      <c r="A285" s="32"/>
      <c r="B285" s="71"/>
      <c r="C285" s="18"/>
      <c r="D285" s="41" t="s">
        <v>65</v>
      </c>
      <c r="E285" s="37" t="s">
        <v>238</v>
      </c>
      <c r="F285" s="46"/>
      <c r="H285" s="54"/>
      <c r="I285" s="51"/>
    </row>
    <row r="286" spans="1:9" x14ac:dyDescent="0.25">
      <c r="A286" s="32"/>
      <c r="B286" s="71"/>
      <c r="C286" s="18"/>
      <c r="D286" s="41" t="s">
        <v>66</v>
      </c>
      <c r="E286" s="42" t="s">
        <v>230</v>
      </c>
      <c r="F286" s="46"/>
      <c r="H286" s="54"/>
      <c r="I286" s="51"/>
    </row>
    <row r="287" spans="1:9" ht="285" x14ac:dyDescent="0.25">
      <c r="A287" s="32"/>
      <c r="B287" s="71"/>
      <c r="C287" s="18"/>
      <c r="D287" s="41" t="s">
        <v>67</v>
      </c>
      <c r="E287" s="47" t="s">
        <v>229</v>
      </c>
      <c r="F287" s="46"/>
      <c r="H287" s="54"/>
      <c r="I287" s="51"/>
    </row>
    <row r="288" spans="1:9" x14ac:dyDescent="0.25">
      <c r="A288" s="32"/>
      <c r="B288" s="71"/>
      <c r="C288" s="18"/>
      <c r="D288" s="22"/>
      <c r="E288" s="23"/>
      <c r="F288" s="46"/>
      <c r="H288" s="54"/>
      <c r="I288" s="51"/>
    </row>
    <row r="289" spans="1:9" x14ac:dyDescent="0.25">
      <c r="A289" s="39" t="s">
        <v>295</v>
      </c>
      <c r="B289" s="52">
        <v>96612</v>
      </c>
      <c r="C289" s="52"/>
      <c r="D289" s="14" t="s">
        <v>103</v>
      </c>
      <c r="E289" s="15" t="s">
        <v>140</v>
      </c>
      <c r="F289" s="28" t="s">
        <v>76</v>
      </c>
      <c r="G289" s="29">
        <f>11*0.7*1.2+9*3*0.6+9*2.7*0.6</f>
        <v>40.019999999999996</v>
      </c>
      <c r="H289" s="50"/>
      <c r="I289" s="31">
        <f>G289*H289</f>
        <v>0</v>
      </c>
    </row>
    <row r="290" spans="1:9" ht="45" x14ac:dyDescent="0.25">
      <c r="A290" s="32"/>
      <c r="B290" s="71"/>
      <c r="C290" s="18"/>
      <c r="D290" s="41" t="s">
        <v>65</v>
      </c>
      <c r="E290" s="37" t="s">
        <v>303</v>
      </c>
      <c r="F290" s="68"/>
      <c r="G290" s="48"/>
      <c r="H290" s="54"/>
      <c r="I290" s="51"/>
    </row>
    <row r="291" spans="1:9" x14ac:dyDescent="0.25">
      <c r="A291" s="32"/>
      <c r="B291" s="71"/>
      <c r="C291" s="18"/>
      <c r="D291" s="41" t="s">
        <v>66</v>
      </c>
      <c r="E291" s="37" t="s">
        <v>141</v>
      </c>
      <c r="F291" s="69"/>
      <c r="H291" s="54"/>
      <c r="I291" s="51"/>
    </row>
    <row r="292" spans="1:9" ht="90" x14ac:dyDescent="0.25">
      <c r="A292" s="32"/>
      <c r="B292" s="71"/>
      <c r="C292" s="18"/>
      <c r="D292" s="41" t="s">
        <v>67</v>
      </c>
      <c r="E292" s="37" t="s">
        <v>205</v>
      </c>
      <c r="F292" s="70"/>
      <c r="G292" s="55"/>
      <c r="H292" s="54"/>
      <c r="I292" s="51"/>
    </row>
    <row r="293" spans="1:9" x14ac:dyDescent="0.25">
      <c r="A293" s="18"/>
      <c r="B293" s="71"/>
      <c r="C293" s="24"/>
      <c r="D293" s="22"/>
      <c r="E293" s="23"/>
    </row>
    <row r="294" spans="1:9" x14ac:dyDescent="0.25">
      <c r="A294" s="39" t="s">
        <v>296</v>
      </c>
      <c r="B294" s="52">
        <v>966177</v>
      </c>
      <c r="C294" s="52"/>
      <c r="D294" s="14" t="s">
        <v>103</v>
      </c>
      <c r="E294" s="15" t="s">
        <v>138</v>
      </c>
      <c r="F294" s="28" t="s">
        <v>76</v>
      </c>
      <c r="G294" s="29">
        <f>16.2*0.15</f>
        <v>2.4299999999999997</v>
      </c>
      <c r="H294" s="50"/>
      <c r="I294" s="31">
        <f>G294*H294</f>
        <v>0</v>
      </c>
    </row>
    <row r="295" spans="1:9" x14ac:dyDescent="0.25">
      <c r="A295" s="18"/>
      <c r="B295" s="71"/>
      <c r="C295" s="24"/>
      <c r="D295" s="41" t="s">
        <v>65</v>
      </c>
      <c r="E295" s="37" t="s">
        <v>109</v>
      </c>
    </row>
    <row r="296" spans="1:9" x14ac:dyDescent="0.25">
      <c r="A296" s="18"/>
      <c r="B296" s="71"/>
      <c r="C296" s="24"/>
      <c r="D296" s="41" t="s">
        <v>66</v>
      </c>
      <c r="E296" s="37" t="s">
        <v>110</v>
      </c>
    </row>
    <row r="297" spans="1:9" ht="90" x14ac:dyDescent="0.25">
      <c r="A297" s="18"/>
      <c r="B297" s="71"/>
      <c r="C297" s="24"/>
      <c r="D297" s="41" t="s">
        <v>67</v>
      </c>
      <c r="E297" s="37" t="s">
        <v>205</v>
      </c>
    </row>
    <row r="298" spans="1:9" x14ac:dyDescent="0.25">
      <c r="A298" s="32"/>
      <c r="B298" s="71"/>
      <c r="C298" s="18"/>
      <c r="D298" s="22"/>
      <c r="E298" s="23"/>
      <c r="F298" s="55"/>
      <c r="G298" s="55"/>
      <c r="H298" s="54"/>
      <c r="I298" s="51"/>
    </row>
    <row r="299" spans="1:9" x14ac:dyDescent="0.25">
      <c r="A299" s="39" t="s">
        <v>297</v>
      </c>
      <c r="B299" s="52">
        <v>966187</v>
      </c>
      <c r="C299" s="52"/>
      <c r="D299" s="14" t="s">
        <v>103</v>
      </c>
      <c r="E299" s="15" t="s">
        <v>91</v>
      </c>
      <c r="F299" s="28" t="s">
        <v>19</v>
      </c>
      <c r="G299" s="29">
        <f>15*9.2/1000+2*76.1*7.5/1000</f>
        <v>1.2795000000000001</v>
      </c>
      <c r="H299" s="50"/>
      <c r="I299" s="31">
        <f>G299*H299</f>
        <v>0</v>
      </c>
    </row>
    <row r="300" spans="1:9" ht="30" x14ac:dyDescent="0.25">
      <c r="A300" s="18"/>
      <c r="B300" s="71"/>
      <c r="C300" s="24"/>
      <c r="D300" s="41" t="s">
        <v>65</v>
      </c>
      <c r="E300" s="37" t="s">
        <v>137</v>
      </c>
    </row>
    <row r="301" spans="1:9" x14ac:dyDescent="0.25">
      <c r="A301" s="18"/>
      <c r="B301" s="71"/>
      <c r="C301" s="24"/>
      <c r="D301" s="41" t="s">
        <v>66</v>
      </c>
      <c r="E301" s="37" t="s">
        <v>139</v>
      </c>
    </row>
    <row r="302" spans="1:9" ht="90" x14ac:dyDescent="0.25">
      <c r="A302" s="18"/>
      <c r="B302" s="71"/>
      <c r="C302" s="24"/>
      <c r="D302" s="41" t="s">
        <v>67</v>
      </c>
      <c r="E302" s="37" t="s">
        <v>206</v>
      </c>
    </row>
    <row r="303" spans="1:9" x14ac:dyDescent="0.25">
      <c r="A303" s="18"/>
      <c r="B303" s="71"/>
      <c r="C303" s="24"/>
      <c r="D303" s="83"/>
      <c r="E303" s="84"/>
    </row>
    <row r="304" spans="1:9" x14ac:dyDescent="0.25">
      <c r="A304" s="14">
        <v>60</v>
      </c>
      <c r="B304" s="39" t="s">
        <v>220</v>
      </c>
      <c r="C304" s="85">
        <v>2</v>
      </c>
      <c r="D304" s="14" t="s">
        <v>103</v>
      </c>
      <c r="E304" s="15" t="s">
        <v>221</v>
      </c>
      <c r="F304" s="28" t="s">
        <v>108</v>
      </c>
      <c r="G304" s="29">
        <f>839*4*0.75</f>
        <v>2517</v>
      </c>
      <c r="H304" s="30"/>
      <c r="I304" s="45">
        <f>ROUND((H304*G304),2)</f>
        <v>0</v>
      </c>
    </row>
    <row r="305" spans="1:9" ht="90" x14ac:dyDescent="0.25">
      <c r="A305" s="33"/>
      <c r="B305" s="71"/>
      <c r="C305" s="24"/>
      <c r="D305" s="41" t="s">
        <v>65</v>
      </c>
      <c r="E305" s="43" t="s">
        <v>304</v>
      </c>
      <c r="F305" s="46"/>
      <c r="G305" s="19"/>
      <c r="H305" s="20"/>
      <c r="I305" s="21"/>
    </row>
    <row r="306" spans="1:9" x14ac:dyDescent="0.25">
      <c r="A306" s="33"/>
      <c r="B306" s="71"/>
      <c r="C306" s="24"/>
      <c r="D306" s="41" t="s">
        <v>66</v>
      </c>
      <c r="E306" s="37" t="s">
        <v>306</v>
      </c>
      <c r="F306" s="46"/>
      <c r="G306" s="19"/>
      <c r="H306" s="20"/>
      <c r="I306" s="21"/>
    </row>
    <row r="307" spans="1:9" x14ac:dyDescent="0.25">
      <c r="A307" s="33"/>
      <c r="B307" s="71"/>
      <c r="C307" s="24"/>
      <c r="D307" s="41" t="s">
        <v>67</v>
      </c>
      <c r="E307" s="37" t="s">
        <v>68</v>
      </c>
      <c r="F307" s="16"/>
      <c r="G307" s="19"/>
      <c r="H307" s="20"/>
      <c r="I307" s="21"/>
    </row>
    <row r="308" spans="1:9" x14ac:dyDescent="0.25">
      <c r="A308" s="33"/>
      <c r="B308" s="71"/>
      <c r="C308" s="24"/>
      <c r="D308" s="22"/>
      <c r="E308" s="49"/>
      <c r="F308" s="16"/>
      <c r="G308" s="19"/>
      <c r="H308" s="20"/>
      <c r="I308" s="21"/>
    </row>
    <row r="309" spans="1:9" x14ac:dyDescent="0.25">
      <c r="A309" s="14">
        <v>61</v>
      </c>
      <c r="B309" s="39" t="s">
        <v>224</v>
      </c>
      <c r="C309" s="85">
        <v>2</v>
      </c>
      <c r="D309" s="14" t="s">
        <v>103</v>
      </c>
      <c r="E309" s="15" t="s">
        <v>223</v>
      </c>
      <c r="F309" s="28" t="s">
        <v>108</v>
      </c>
      <c r="G309" s="29">
        <f>839*4*0.75</f>
        <v>2517</v>
      </c>
      <c r="H309" s="30"/>
      <c r="I309" s="45">
        <f>ROUND((H309*G309),2)</f>
        <v>0</v>
      </c>
    </row>
    <row r="310" spans="1:9" ht="75" x14ac:dyDescent="0.25">
      <c r="A310" s="33"/>
      <c r="B310" s="71"/>
      <c r="C310" s="24"/>
      <c r="D310" s="41" t="s">
        <v>65</v>
      </c>
      <c r="E310" s="43" t="s">
        <v>305</v>
      </c>
      <c r="F310" s="46"/>
      <c r="G310" s="19"/>
      <c r="H310" s="20"/>
      <c r="I310" s="21"/>
    </row>
    <row r="311" spans="1:9" x14ac:dyDescent="0.25">
      <c r="A311" s="33"/>
      <c r="B311" s="71"/>
      <c r="C311" s="24"/>
      <c r="D311" s="41" t="s">
        <v>66</v>
      </c>
      <c r="E311" s="37" t="s">
        <v>306</v>
      </c>
      <c r="F311" s="46"/>
      <c r="G311" s="19"/>
      <c r="H311" s="20"/>
      <c r="I311" s="21"/>
    </row>
    <row r="312" spans="1:9" x14ac:dyDescent="0.25">
      <c r="A312" s="33"/>
      <c r="B312" s="71"/>
      <c r="C312" s="24"/>
      <c r="D312" s="41" t="s">
        <v>67</v>
      </c>
      <c r="E312" s="37" t="s">
        <v>68</v>
      </c>
      <c r="F312" s="16"/>
      <c r="G312" s="19"/>
      <c r="H312" s="20"/>
      <c r="I312" s="21"/>
    </row>
    <row r="313" spans="1:9" x14ac:dyDescent="0.25">
      <c r="A313" s="32"/>
      <c r="B313" s="71"/>
      <c r="C313" s="18"/>
      <c r="D313" s="22"/>
      <c r="E313" s="23"/>
      <c r="F313" s="55"/>
      <c r="G313" s="55"/>
      <c r="H313" s="54"/>
      <c r="I313" s="51"/>
    </row>
    <row r="314" spans="1:9" ht="21" x14ac:dyDescent="0.25">
      <c r="A314" s="75" t="s">
        <v>26</v>
      </c>
      <c r="B314" s="75"/>
      <c r="C314" s="75"/>
      <c r="D314" s="75"/>
      <c r="E314" s="75"/>
      <c r="F314" s="75"/>
      <c r="G314" s="75"/>
      <c r="H314" s="75"/>
      <c r="I314" s="57">
        <f>SUM(I7:I313)</f>
        <v>0</v>
      </c>
    </row>
    <row r="315" spans="1:9" x14ac:dyDescent="0.25">
      <c r="A315" s="18"/>
      <c r="F315" s="17"/>
      <c r="G315" s="17"/>
      <c r="H315" s="17"/>
      <c r="I315" s="17"/>
    </row>
    <row r="316" spans="1:9" x14ac:dyDescent="0.25">
      <c r="A316" s="18"/>
      <c r="F316" s="17"/>
      <c r="G316" s="17"/>
      <c r="H316" s="17"/>
      <c r="I316" s="17"/>
    </row>
    <row r="317" spans="1:9" x14ac:dyDescent="0.25">
      <c r="A317" s="18"/>
      <c r="F317" s="17"/>
      <c r="G317" s="17"/>
      <c r="H317" s="17"/>
      <c r="I317" s="17"/>
    </row>
    <row r="318" spans="1:9" x14ac:dyDescent="0.25">
      <c r="A318" s="18"/>
      <c r="F318" s="17"/>
      <c r="G318" s="17"/>
      <c r="H318" s="17"/>
      <c r="I318" s="17"/>
    </row>
    <row r="319" spans="1:9" x14ac:dyDescent="0.25">
      <c r="A319" s="18"/>
      <c r="F319" s="17"/>
      <c r="G319" s="17"/>
      <c r="H319" s="17"/>
      <c r="I319" s="17"/>
    </row>
    <row r="320" spans="1:9" x14ac:dyDescent="0.25">
      <c r="A320" s="18"/>
      <c r="E320" s="56"/>
      <c r="F320" s="17"/>
      <c r="G320" s="17"/>
      <c r="H320" s="17"/>
      <c r="I320" s="17"/>
    </row>
    <row r="321" spans="1:9" x14ac:dyDescent="0.25">
      <c r="A321" s="18"/>
      <c r="F321" s="17"/>
      <c r="G321" s="17"/>
      <c r="H321" s="17"/>
      <c r="I321" s="17"/>
    </row>
    <row r="322" spans="1:9" x14ac:dyDescent="0.25">
      <c r="A322" s="18"/>
      <c r="E322" s="56"/>
      <c r="F322" s="17"/>
      <c r="G322" s="17"/>
      <c r="H322" s="17"/>
      <c r="I322" s="17"/>
    </row>
    <row r="323" spans="1:9" x14ac:dyDescent="0.25">
      <c r="A323" s="18"/>
      <c r="E323" s="56"/>
      <c r="F323" s="17"/>
      <c r="G323" s="17"/>
      <c r="H323" s="17"/>
      <c r="I323" s="17"/>
    </row>
    <row r="324" spans="1:9" x14ac:dyDescent="0.25">
      <c r="A324" s="18"/>
      <c r="F324" s="17"/>
      <c r="G324" s="17"/>
      <c r="H324" s="17"/>
      <c r="I324" s="17"/>
    </row>
    <row r="325" spans="1:9" x14ac:dyDescent="0.25">
      <c r="A325" s="18"/>
      <c r="F325" s="17"/>
      <c r="G325" s="17"/>
      <c r="H325" s="17"/>
      <c r="I325" s="17"/>
    </row>
    <row r="326" spans="1:9" x14ac:dyDescent="0.25">
      <c r="A326" s="18"/>
    </row>
    <row r="327" spans="1:9" x14ac:dyDescent="0.25">
      <c r="A327" s="18"/>
    </row>
  </sheetData>
  <sheetProtection sheet="1" selectLockedCells="1"/>
  <autoFilter ref="A4:I341" xr:uid="{00000000-0009-0000-0000-000001000000}">
    <filterColumn colId="7" showButton="0"/>
  </autoFilter>
  <mergeCells count="11">
    <mergeCell ref="A314:H314"/>
    <mergeCell ref="A3:I3"/>
    <mergeCell ref="A2:I2"/>
    <mergeCell ref="A4:A5"/>
    <mergeCell ref="B4:B5"/>
    <mergeCell ref="C4:C5"/>
    <mergeCell ref="D4:D5"/>
    <mergeCell ref="E4:E5"/>
    <mergeCell ref="F4:F5"/>
    <mergeCell ref="G4:G5"/>
    <mergeCell ref="H4:I4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obsah</vt:lpstr>
      <vt:lpstr>obsah!Názvy_tisku</vt:lpstr>
      <vt:lpstr>obsah!Oblast_tisku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Zoufálek Marcel</dc:creator>
  <cp:lastModifiedBy>CAD</cp:lastModifiedBy>
  <cp:lastPrinted>2022-11-21T19:35:13Z</cp:lastPrinted>
  <dcterms:created xsi:type="dcterms:W3CDTF">2019-09-16T06:13:22Z</dcterms:created>
  <dcterms:modified xsi:type="dcterms:W3CDTF">2023-02-01T10:12:58Z</dcterms:modified>
</cp:coreProperties>
</file>