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alupnik\Documents\CL Havel Partners\Finále\6.1.2023\"/>
    </mc:Choice>
  </mc:AlternateContent>
  <xr:revisionPtr revIDLastSave="0" documentId="13_ncr:1_{6CC614BE-219F-4271-ADE9-03F0778BCB11}" xr6:coauthVersionLast="47" xr6:coauthVersionMax="47" xr10:uidLastSave="{00000000-0000-0000-0000-000000000000}"/>
  <bookViews>
    <workbookView xWindow="-108" yWindow="-108" windowWidth="23256" windowHeight="12576" xr2:uid="{46DEA758-5FA7-4E09-B21D-9C3C081D399B}"/>
  </bookViews>
  <sheets>
    <sheet name="Typový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5" i="1" l="1"/>
  <c r="G45" i="1" s="1"/>
  <c r="G44" i="1" s="1"/>
  <c r="H44" i="1" s="1"/>
  <c r="E36" i="1"/>
  <c r="E24" i="1"/>
  <c r="G24" i="1" s="1"/>
  <c r="E23" i="1"/>
  <c r="G23" i="1" s="1"/>
  <c r="E14" i="1"/>
  <c r="G14" i="1" s="1"/>
  <c r="G43" i="1"/>
  <c r="G42" i="1"/>
  <c r="G41" i="1"/>
  <c r="G40" i="1"/>
  <c r="E39" i="1"/>
  <c r="G39" i="1" s="1"/>
  <c r="G36" i="1"/>
  <c r="G34" i="1"/>
  <c r="G33" i="1" s="1"/>
  <c r="H33" i="1" s="1"/>
  <c r="G32" i="1"/>
  <c r="G31" i="1" s="1"/>
  <c r="H31" i="1" s="1"/>
  <c r="G30" i="1"/>
  <c r="G29" i="1" s="1"/>
  <c r="H29" i="1" s="1"/>
  <c r="G28" i="1"/>
  <c r="G27" i="1"/>
  <c r="E22" i="1"/>
  <c r="G22" i="1" s="1"/>
  <c r="G20" i="1"/>
  <c r="G19" i="1"/>
  <c r="G17" i="1"/>
  <c r="G16" i="1" s="1"/>
  <c r="H16" i="1" s="1"/>
  <c r="E13" i="1"/>
  <c r="G13" i="1" s="1"/>
  <c r="G11" i="1"/>
  <c r="G10" i="1"/>
  <c r="H10" i="1" s="1"/>
  <c r="G9" i="1"/>
  <c r="G8" i="1" s="1"/>
  <c r="H8" i="1" s="1"/>
  <c r="G7" i="1"/>
  <c r="G6" i="1" s="1"/>
  <c r="H6" i="1" s="1"/>
  <c r="G5" i="1"/>
  <c r="G4" i="1" s="1"/>
  <c r="G21" i="1" l="1"/>
  <c r="H21" i="1" s="1"/>
  <c r="G18" i="1"/>
  <c r="H18" i="1" s="1"/>
  <c r="G35" i="1"/>
  <c r="H35" i="1" s="1"/>
  <c r="G38" i="1"/>
  <c r="H38" i="1" s="1"/>
  <c r="G12" i="1"/>
  <c r="H12" i="1" s="1"/>
  <c r="G26" i="1"/>
  <c r="H26" i="1" s="1"/>
  <c r="H4" i="1"/>
  <c r="G46" i="1" l="1"/>
  <c r="H46" i="1"/>
</calcChain>
</file>

<file path=xl/sharedStrings.xml><?xml version="1.0" encoding="utf-8"?>
<sst xmlns="http://schemas.openxmlformats.org/spreadsheetml/2006/main" count="126" uniqueCount="66">
  <si>
    <t>označení</t>
  </si>
  <si>
    <t>Design/typový</t>
  </si>
  <si>
    <t>Technický popis</t>
  </si>
  <si>
    <t>m.j.</t>
  </si>
  <si>
    <t>počet</t>
  </si>
  <si>
    <t>cena celkem</t>
  </si>
  <si>
    <t>cena celkem vč. DPH</t>
  </si>
  <si>
    <t>1. PODZEMNÍ PODLAŽÍ</t>
  </si>
  <si>
    <t>-1.2. Bufet</t>
  </si>
  <si>
    <t>Ž1</t>
  </si>
  <si>
    <t>typový</t>
  </si>
  <si>
    <t>Pohodlná stohovací židle</t>
  </si>
  <si>
    <t>ks</t>
  </si>
  <si>
    <t>-1.3. Šatna pro hostující soubory</t>
  </si>
  <si>
    <t xml:space="preserve"> Pohodlná stohovací židle</t>
  </si>
  <si>
    <t>-1.4. Šatna pro hostující umělce</t>
  </si>
  <si>
    <t xml:space="preserve"> Pohodlná stohovací židle, šedé provedení</t>
  </si>
  <si>
    <t>-1.6. Šatna úklid</t>
  </si>
  <si>
    <t>pro kustody</t>
  </si>
  <si>
    <t>Ž1a</t>
  </si>
  <si>
    <t>-1.7. Schodišťový prostor</t>
  </si>
  <si>
    <t>KO1</t>
  </si>
  <si>
    <t xml:space="preserve"> Schodišťový koberec, šířka 200 cm vč. všech prvků pro uchycení dle dochovaných prvků v hlavní schodišťové hale - do stávajících úchytů a napínacích tyčí</t>
  </si>
  <si>
    <t>m2</t>
  </si>
  <si>
    <t>KO2</t>
  </si>
  <si>
    <t>1. NADZEMNÍ PODLAŽÍ</t>
  </si>
  <si>
    <t>1.1. Kavárna</t>
  </si>
  <si>
    <t>1.3. Návštěvnické centrum</t>
  </si>
  <si>
    <t>Pohodlná stohovací židle, šedé provedení</t>
  </si>
  <si>
    <t>Ž6</t>
  </si>
  <si>
    <t>Barová židle</t>
  </si>
  <si>
    <t>1.6. Schodišťový prostor</t>
  </si>
  <si>
    <t>2. NADZEMNÍ PODLAŽÍ</t>
  </si>
  <si>
    <t>2.2. Kanceláře vedení CL</t>
  </si>
  <si>
    <t>Ž3</t>
  </si>
  <si>
    <t>Židle pracovní</t>
  </si>
  <si>
    <t>2.7. Zasedací místnost</t>
  </si>
  <si>
    <t>2.8. Zázemí Zanderova sálu</t>
  </si>
  <si>
    <t>VOZ1</t>
  </si>
  <si>
    <t>2.10. Kanceláře edukátorů</t>
  </si>
  <si>
    <t>Židle pracovní, šedé provedení</t>
  </si>
  <si>
    <t>3. NADZEMNÍ PODLAŽÍ</t>
  </si>
  <si>
    <t>3.1. Čítárna (balneologická knihovna, promítací sál, přednáškový sál)</t>
  </si>
  <si>
    <t>K1</t>
  </si>
  <si>
    <t>Pro zatemnění, zlepšení akustiky, pro potřeby instalace výstav je v místnosti instalována podstropní kolejnice pro černý dělený závěs s vysokou gramáží a zatříděním dle požadavků požárně bezpečnostního řešení; (100% řasení)</t>
  </si>
  <si>
    <t>KOL</t>
  </si>
  <si>
    <t>Kolejnice k závěsu</t>
  </si>
  <si>
    <t>m</t>
  </si>
  <si>
    <t>K2</t>
  </si>
  <si>
    <t>Pro instalaci výstav je navržena podstropní kolejnice závěsného systému s vodítky a instalačním materiálem (lanka, klipsny, hrazdy, rámy…), který bude uložen v příručním skladu;</t>
  </si>
  <si>
    <t>K3</t>
  </si>
  <si>
    <t>Pro nasvětlení vystavených objektů a scénické osvětlení je navržena podstropní elektrolišta. Do lišty je možné instalovat různá bodová svítidla dle potřeb provozovatele; po 2m bodové svítidlo univerzální včetně</t>
  </si>
  <si>
    <t>3.5. Schodišťový prostor</t>
  </si>
  <si>
    <t>jednotková cena</t>
  </si>
  <si>
    <t>Celkem</t>
  </si>
  <si>
    <t>Truck pro přepavu a uskladnění židlí Ž5</t>
  </si>
  <si>
    <t>Schodišťový koberec, šířka 200 cm vč. všech prvků pro uchycení dle dochovaných prvků v hlavní schodišťové hale - do stávajících úchytů a napínacích tyčí</t>
  </si>
  <si>
    <t>Soupis typového mobiliáře k ocenění</t>
  </si>
  <si>
    <t xml:space="preserve"> Schodišťový koberec, šířka 307 cm vč. všech prvků pro uchycení dle dochovaných prvků v hlavní schodišťové hale - do stávajících úchytů a napínacích tyčí</t>
  </si>
  <si>
    <t>Schodišťový koberec, šířka 307 cm vč. všech prvků pro uchycení dle dochovaných prvků v hlavní schodišťové hale - do stávajících úchytů a napínacích tyčí</t>
  </si>
  <si>
    <t>KO1a</t>
  </si>
  <si>
    <t>Schodišťový koberec, šířka 207 cm vč. všech prvků pro uchycení dle dochovaných prvků v hlavní schodišťové hale - do stávajících úchytů a napínacích tyčí</t>
  </si>
  <si>
    <t>Schodišťový prostor pravého a levého dřevěného schodiště</t>
  </si>
  <si>
    <t>KO3</t>
  </si>
  <si>
    <t>Schodišťový koberec, šířka 125 cm vč. všech prvků pro uchycení dle dochovaných prvků v hlavní schodišťové hale</t>
  </si>
  <si>
    <t xml:space="preserve"> Schodišťový a chodbový koberec, šířka 200 cm vč. všech prvků pro uchycení dle dochovaných prvků v hlavní schodišťové hale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</si>
</sst>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left" vertical="top"/>
    </xf>
    <xf numFmtId="0" fontId="1" fillId="2" borderId="6" xfId="0" applyFont="1" applyFill="1" applyBorder="1" applyAlignment="1">
      <alignment horizontal="left" vertical="top"/>
    </xf>
    <xf numFmtId="0" fontId="0" fillId="2" borderId="7" xfId="0" applyFill="1" applyBorder="1" applyAlignment="1">
      <alignment vertical="top" wrapText="1"/>
    </xf>
    <xf numFmtId="0" fontId="0" fillId="2" borderId="7" xfId="0" applyFill="1" applyBorder="1" applyAlignment="1">
      <alignment horizontal="center" vertical="top" wrapText="1"/>
    </xf>
    <xf numFmtId="164" fontId="0" fillId="2" borderId="7" xfId="0" applyNumberFormat="1" applyFill="1" applyBorder="1" applyAlignment="1">
      <alignment horizontal="right" vertical="top" wrapText="1"/>
    </xf>
    <xf numFmtId="164" fontId="0" fillId="2" borderId="8" xfId="0" applyNumberFormat="1" applyFill="1" applyBorder="1" applyAlignment="1">
      <alignment vertical="top" wrapText="1"/>
    </xf>
    <xf numFmtId="0" fontId="1" fillId="3" borderId="5" xfId="0" applyFont="1" applyFill="1" applyBorder="1" applyAlignment="1">
      <alignment horizontal="left" vertical="top"/>
    </xf>
    <xf numFmtId="0" fontId="1" fillId="3" borderId="6" xfId="0" applyFont="1" applyFill="1" applyBorder="1" applyAlignment="1">
      <alignment horizontal="left" vertical="top"/>
    </xf>
    <xf numFmtId="0" fontId="0" fillId="3" borderId="7" xfId="0" applyFill="1" applyBorder="1" applyAlignment="1">
      <alignment vertical="top" wrapText="1"/>
    </xf>
    <xf numFmtId="0" fontId="0" fillId="3" borderId="7" xfId="0" applyFill="1" applyBorder="1" applyAlignment="1">
      <alignment horizontal="center" vertical="top" wrapText="1"/>
    </xf>
    <xf numFmtId="164" fontId="0" fillId="3" borderId="7" xfId="0" applyNumberFormat="1" applyFill="1" applyBorder="1" applyAlignment="1">
      <alignment horizontal="right" vertical="top" wrapText="1"/>
    </xf>
    <xf numFmtId="164" fontId="1" fillId="3" borderId="8" xfId="0" applyNumberFormat="1" applyFont="1" applyFill="1" applyBorder="1" applyAlignment="1">
      <alignment vertical="top" wrapText="1"/>
    </xf>
    <xf numFmtId="0" fontId="0" fillId="4" borderId="5" xfId="0" applyFill="1" applyBorder="1" applyAlignment="1">
      <alignment horizontal="center" vertical="top"/>
    </xf>
    <xf numFmtId="0" fontId="0" fillId="4" borderId="6" xfId="0" applyFill="1" applyBorder="1" applyAlignment="1">
      <alignment horizontal="center" vertical="top"/>
    </xf>
    <xf numFmtId="0" fontId="0" fillId="0" borderId="7" xfId="0" applyBorder="1" applyAlignment="1">
      <alignment vertical="top" wrapText="1"/>
    </xf>
    <xf numFmtId="0" fontId="0" fillId="0" borderId="7" xfId="0" applyBorder="1" applyAlignment="1">
      <alignment horizontal="center" vertical="top" wrapText="1"/>
    </xf>
    <xf numFmtId="164" fontId="0" fillId="0" borderId="7" xfId="0" applyNumberFormat="1" applyBorder="1" applyAlignment="1">
      <alignment horizontal="right" vertical="top" wrapText="1"/>
    </xf>
    <xf numFmtId="164" fontId="0" fillId="0" borderId="8" xfId="0" applyNumberFormat="1" applyBorder="1" applyAlignment="1">
      <alignment vertical="top" wrapText="1"/>
    </xf>
    <xf numFmtId="0" fontId="1" fillId="3" borderId="7" xfId="0" applyFont="1" applyFill="1" applyBorder="1" applyAlignment="1">
      <alignment vertical="top" wrapText="1"/>
    </xf>
    <xf numFmtId="0" fontId="0" fillId="5" borderId="5" xfId="0" applyFill="1" applyBorder="1" applyAlignment="1">
      <alignment horizontal="center" vertical="top"/>
    </xf>
    <xf numFmtId="0" fontId="0" fillId="6" borderId="5" xfId="0" applyFill="1" applyBorder="1" applyAlignment="1">
      <alignment horizontal="center" vertical="top"/>
    </xf>
    <xf numFmtId="0" fontId="0" fillId="7" borderId="5" xfId="0" applyFill="1" applyBorder="1" applyAlignment="1">
      <alignment horizontal="center" vertical="top"/>
    </xf>
    <xf numFmtId="0" fontId="0" fillId="3" borderId="7" xfId="0" applyFill="1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164" fontId="1" fillId="0" borderId="3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vertical="top" wrapText="1"/>
    </xf>
    <xf numFmtId="0" fontId="0" fillId="0" borderId="9" xfId="0" applyBorder="1" applyAlignment="1">
      <alignment horizontal="left" vertical="top" wrapText="1"/>
    </xf>
    <xf numFmtId="0" fontId="2" fillId="6" borderId="10" xfId="0" applyFont="1" applyFill="1" applyBorder="1" applyAlignment="1">
      <alignment horizontal="center" vertical="top"/>
    </xf>
    <xf numFmtId="0" fontId="0" fillId="4" borderId="11" xfId="0" applyFill="1" applyBorder="1" applyAlignment="1">
      <alignment horizontal="center" vertical="top"/>
    </xf>
    <xf numFmtId="0" fontId="0" fillId="0" borderId="12" xfId="0" applyBorder="1" applyAlignment="1">
      <alignment vertical="top" wrapText="1"/>
    </xf>
    <xf numFmtId="0" fontId="0" fillId="0" borderId="12" xfId="0" applyBorder="1" applyAlignment="1">
      <alignment horizontal="center" vertical="top" wrapText="1"/>
    </xf>
    <xf numFmtId="164" fontId="0" fillId="0" borderId="12" xfId="0" applyNumberFormat="1" applyBorder="1" applyAlignment="1">
      <alignment horizontal="right" vertical="top" wrapText="1"/>
    </xf>
    <xf numFmtId="164" fontId="0" fillId="0" borderId="13" xfId="0" applyNumberFormat="1" applyBorder="1" applyAlignment="1">
      <alignment vertical="top" wrapText="1"/>
    </xf>
    <xf numFmtId="0" fontId="0" fillId="0" borderId="15" xfId="0" applyBorder="1" applyAlignment="1">
      <alignment horizontal="center" vertical="top"/>
    </xf>
    <xf numFmtId="0" fontId="0" fillId="0" borderId="15" xfId="0" applyBorder="1" applyAlignment="1">
      <alignment vertical="top" wrapText="1"/>
    </xf>
    <xf numFmtId="0" fontId="0" fillId="0" borderId="15" xfId="0" applyBorder="1" applyAlignment="1">
      <alignment horizontal="center" vertical="top" wrapText="1"/>
    </xf>
    <xf numFmtId="164" fontId="0" fillId="0" borderId="15" xfId="0" applyNumberFormat="1" applyBorder="1" applyAlignment="1">
      <alignment horizontal="right" vertical="top" wrapText="1"/>
    </xf>
    <xf numFmtId="164" fontId="1" fillId="0" borderId="15" xfId="0" applyNumberFormat="1" applyFont="1" applyBorder="1" applyAlignment="1">
      <alignment vertical="top" wrapText="1"/>
    </xf>
    <xf numFmtId="164" fontId="1" fillId="0" borderId="16" xfId="0" applyNumberFormat="1" applyFont="1" applyBorder="1" applyAlignment="1">
      <alignment vertical="top" wrapText="1"/>
    </xf>
    <xf numFmtId="0" fontId="1" fillId="0" borderId="14" xfId="0" applyFont="1" applyBorder="1" applyAlignment="1">
      <alignment horizontal="center" vertical="top"/>
    </xf>
    <xf numFmtId="0" fontId="3" fillId="0" borderId="0" xfId="0" applyFont="1" applyAlignment="1">
      <alignment vertical="center"/>
    </xf>
    <xf numFmtId="2" fontId="0" fillId="0" borderId="0" xfId="0" applyNumberFormat="1"/>
    <xf numFmtId="0" fontId="0" fillId="0" borderId="0" xfId="0"/>
    <xf numFmtId="0" fontId="0" fillId="0" borderId="7" xfId="0" applyBorder="1" applyAlignment="1">
      <alignment vertical="top" wrapText="1"/>
    </xf>
    <xf numFmtId="0" fontId="0" fillId="0" borderId="7" xfId="0" applyBorder="1" applyAlignment="1">
      <alignment horizontal="center" vertical="top" wrapText="1"/>
    </xf>
    <xf numFmtId="164" fontId="0" fillId="0" borderId="8" xfId="0" applyNumberFormat="1" applyBorder="1" applyAlignment="1">
      <alignment vertical="top" wrapText="1"/>
    </xf>
    <xf numFmtId="0" fontId="0" fillId="6" borderId="5" xfId="0" applyFill="1" applyBorder="1" applyAlignment="1">
      <alignment horizontal="center" vertical="top"/>
    </xf>
    <xf numFmtId="2" fontId="1" fillId="0" borderId="3" xfId="0" applyNumberFormat="1" applyFont="1" applyBorder="1" applyAlignment="1">
      <alignment horizontal="center" vertical="center" wrapText="1"/>
    </xf>
    <xf numFmtId="2" fontId="0" fillId="2" borderId="7" xfId="0" applyNumberFormat="1" applyFill="1" applyBorder="1" applyAlignment="1">
      <alignment horizontal="center" vertical="top" wrapText="1"/>
    </xf>
    <xf numFmtId="2" fontId="0" fillId="3" borderId="7" xfId="0" applyNumberFormat="1" applyFill="1" applyBorder="1" applyAlignment="1">
      <alignment horizontal="center" vertical="top" wrapText="1"/>
    </xf>
    <xf numFmtId="2" fontId="0" fillId="0" borderId="7" xfId="0" applyNumberFormat="1" applyBorder="1" applyAlignment="1">
      <alignment horizontal="center" vertical="top" wrapText="1"/>
    </xf>
    <xf numFmtId="2" fontId="0" fillId="0" borderId="12" xfId="0" applyNumberFormat="1" applyBorder="1" applyAlignment="1">
      <alignment horizontal="center" vertical="top" wrapText="1"/>
    </xf>
    <xf numFmtId="2" fontId="0" fillId="0" borderId="15" xfId="0" applyNumberFormat="1" applyBorder="1" applyAlignment="1">
      <alignment horizontal="center" vertical="top" wrapText="1"/>
    </xf>
    <xf numFmtId="0" fontId="1" fillId="3" borderId="5" xfId="0" applyFont="1" applyFill="1" applyBorder="1" applyAlignment="1">
      <alignment horizontal="left" vertical="top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0D517B-3963-48CE-963C-71D7135D459D}">
  <dimension ref="A1:H46"/>
  <sheetViews>
    <sheetView tabSelected="1" workbookViewId="0">
      <selection activeCell="I41" sqref="I41"/>
    </sheetView>
  </sheetViews>
  <sheetFormatPr defaultRowHeight="14.4" x14ac:dyDescent="0.3"/>
  <cols>
    <col min="1" max="1" width="11.33203125" customWidth="1"/>
    <col min="2" max="2" width="15.88671875" customWidth="1"/>
    <col min="3" max="3" width="62.5546875" customWidth="1"/>
    <col min="4" max="4" width="7" customWidth="1"/>
    <col min="5" max="5" width="7.44140625" style="46" customWidth="1"/>
    <col min="6" max="6" width="16.88671875" customWidth="1"/>
    <col min="7" max="7" width="17.33203125" customWidth="1"/>
    <col min="8" max="8" width="21.21875" customWidth="1"/>
    <col min="9" max="9" width="37.88671875" customWidth="1"/>
  </cols>
  <sheetData>
    <row r="1" spans="1:8" ht="35.4" customHeight="1" thickBot="1" x14ac:dyDescent="0.35">
      <c r="A1" s="45" t="s">
        <v>57</v>
      </c>
      <c r="B1" s="45"/>
    </row>
    <row r="2" spans="1:8" ht="25.2" customHeight="1" x14ac:dyDescent="0.3">
      <c r="A2" s="1" t="s">
        <v>0</v>
      </c>
      <c r="B2" s="2" t="s">
        <v>1</v>
      </c>
      <c r="C2" s="3" t="s">
        <v>2</v>
      </c>
      <c r="D2" s="3" t="s">
        <v>3</v>
      </c>
      <c r="E2" s="52" t="s">
        <v>4</v>
      </c>
      <c r="F2" s="29" t="s">
        <v>53</v>
      </c>
      <c r="G2" s="4" t="s">
        <v>5</v>
      </c>
      <c r="H2" s="4" t="s">
        <v>6</v>
      </c>
    </row>
    <row r="3" spans="1:8" x14ac:dyDescent="0.3">
      <c r="A3" s="5" t="s">
        <v>7</v>
      </c>
      <c r="B3" s="6"/>
      <c r="C3" s="7"/>
      <c r="D3" s="8"/>
      <c r="E3" s="53"/>
      <c r="F3" s="9"/>
      <c r="G3" s="10"/>
      <c r="H3" s="10"/>
    </row>
    <row r="4" spans="1:8" x14ac:dyDescent="0.3">
      <c r="A4" s="11" t="s">
        <v>8</v>
      </c>
      <c r="B4" s="12"/>
      <c r="C4" s="13"/>
      <c r="D4" s="14"/>
      <c r="E4" s="54"/>
      <c r="F4" s="15"/>
      <c r="G4" s="16">
        <f>SUM(G5:G5)</f>
        <v>0</v>
      </c>
      <c r="H4" s="16">
        <f>G4*1.21</f>
        <v>0</v>
      </c>
    </row>
    <row r="5" spans="1:8" x14ac:dyDescent="0.3">
      <c r="A5" s="17" t="s">
        <v>9</v>
      </c>
      <c r="B5" s="18" t="s">
        <v>10</v>
      </c>
      <c r="C5" s="19" t="s">
        <v>11</v>
      </c>
      <c r="D5" s="20" t="s">
        <v>12</v>
      </c>
      <c r="E5" s="55">
        <v>30</v>
      </c>
      <c r="F5" s="21"/>
      <c r="G5" s="22">
        <f t="shared" ref="G5:G9" si="0">E5*F5</f>
        <v>0</v>
      </c>
      <c r="H5" s="30"/>
    </row>
    <row r="6" spans="1:8" x14ac:dyDescent="0.3">
      <c r="A6" s="11" t="s">
        <v>13</v>
      </c>
      <c r="B6" s="12"/>
      <c r="C6" s="13"/>
      <c r="D6" s="14"/>
      <c r="E6" s="54"/>
      <c r="F6" s="15"/>
      <c r="G6" s="16">
        <f>SUM(G7:G7)</f>
        <v>0</v>
      </c>
      <c r="H6" s="16">
        <f>G6*1.21</f>
        <v>0</v>
      </c>
    </row>
    <row r="7" spans="1:8" x14ac:dyDescent="0.3">
      <c r="A7" s="17" t="s">
        <v>9</v>
      </c>
      <c r="B7" s="18" t="s">
        <v>10</v>
      </c>
      <c r="C7" s="19" t="s">
        <v>14</v>
      </c>
      <c r="D7" s="20" t="s">
        <v>12</v>
      </c>
      <c r="E7" s="55">
        <v>16</v>
      </c>
      <c r="F7" s="21"/>
      <c r="G7" s="22">
        <f t="shared" si="0"/>
        <v>0</v>
      </c>
      <c r="H7" s="30"/>
    </row>
    <row r="8" spans="1:8" x14ac:dyDescent="0.3">
      <c r="A8" s="11" t="s">
        <v>15</v>
      </c>
      <c r="B8" s="12"/>
      <c r="C8" s="23"/>
      <c r="D8" s="14"/>
      <c r="E8" s="54"/>
      <c r="F8" s="15"/>
      <c r="G8" s="16">
        <f>SUM(G9:G9)</f>
        <v>0</v>
      </c>
      <c r="H8" s="16">
        <f>G8*1.21</f>
        <v>0</v>
      </c>
    </row>
    <row r="9" spans="1:8" x14ac:dyDescent="0.3">
      <c r="A9" s="17" t="s">
        <v>9</v>
      </c>
      <c r="B9" s="18" t="s">
        <v>10</v>
      </c>
      <c r="C9" s="19" t="s">
        <v>16</v>
      </c>
      <c r="D9" s="20" t="s">
        <v>12</v>
      </c>
      <c r="E9" s="55">
        <v>3</v>
      </c>
      <c r="F9" s="21"/>
      <c r="G9" s="22">
        <f t="shared" si="0"/>
        <v>0</v>
      </c>
      <c r="H9" s="30"/>
    </row>
    <row r="10" spans="1:8" x14ac:dyDescent="0.3">
      <c r="A10" s="11" t="s">
        <v>17</v>
      </c>
      <c r="B10" s="12"/>
      <c r="C10" s="23" t="s">
        <v>18</v>
      </c>
      <c r="D10" s="14"/>
      <c r="E10" s="54"/>
      <c r="F10" s="15"/>
      <c r="G10" s="16">
        <f>SUM(G11:G11)</f>
        <v>0</v>
      </c>
      <c r="H10" s="16">
        <f>G10*1.21</f>
        <v>0</v>
      </c>
    </row>
    <row r="11" spans="1:8" x14ac:dyDescent="0.3">
      <c r="A11" s="24" t="s">
        <v>19</v>
      </c>
      <c r="B11" s="18" t="s">
        <v>10</v>
      </c>
      <c r="C11" s="19" t="s">
        <v>16</v>
      </c>
      <c r="D11" s="20" t="s">
        <v>12</v>
      </c>
      <c r="E11" s="55">
        <v>1</v>
      </c>
      <c r="F11" s="21"/>
      <c r="G11" s="22">
        <f t="shared" ref="G11" si="1">E11*F11</f>
        <v>0</v>
      </c>
      <c r="H11" s="30"/>
    </row>
    <row r="12" spans="1:8" x14ac:dyDescent="0.3">
      <c r="A12" s="11" t="s">
        <v>20</v>
      </c>
      <c r="B12" s="12"/>
      <c r="C12" s="13"/>
      <c r="D12" s="14"/>
      <c r="E12" s="54"/>
      <c r="F12" s="15"/>
      <c r="G12" s="16">
        <f>SUM(G13:G14)</f>
        <v>0</v>
      </c>
      <c r="H12" s="16">
        <f>G12*1.21</f>
        <v>0</v>
      </c>
    </row>
    <row r="13" spans="1:8" ht="43.2" x14ac:dyDescent="0.3">
      <c r="A13" s="25" t="s">
        <v>21</v>
      </c>
      <c r="B13" s="18" t="s">
        <v>10</v>
      </c>
      <c r="C13" s="19" t="s">
        <v>22</v>
      </c>
      <c r="D13" s="20" t="s">
        <v>23</v>
      </c>
      <c r="E13" s="55">
        <f>2*(16*0.61+0.41)*2</f>
        <v>40.68</v>
      </c>
      <c r="F13" s="21"/>
      <c r="G13" s="22">
        <f>E13*F13</f>
        <v>0</v>
      </c>
      <c r="H13" s="30"/>
    </row>
    <row r="14" spans="1:8" ht="43.2" x14ac:dyDescent="0.3">
      <c r="A14" s="25" t="s">
        <v>24</v>
      </c>
      <c r="B14" s="18" t="s">
        <v>10</v>
      </c>
      <c r="C14" s="19" t="s">
        <v>58</v>
      </c>
      <c r="D14" s="20" t="s">
        <v>23</v>
      </c>
      <c r="E14" s="55">
        <f>3.07*(8*0.61+0.41)</f>
        <v>16.240299999999998</v>
      </c>
      <c r="F14" s="21"/>
      <c r="G14" s="22">
        <f>E14*F14</f>
        <v>0</v>
      </c>
      <c r="H14" s="30"/>
    </row>
    <row r="15" spans="1:8" x14ac:dyDescent="0.3">
      <c r="A15" s="5" t="s">
        <v>25</v>
      </c>
      <c r="B15" s="6"/>
      <c r="C15" s="7"/>
      <c r="D15" s="8"/>
      <c r="E15" s="53"/>
      <c r="F15" s="9"/>
      <c r="G15" s="10"/>
      <c r="H15" s="10"/>
    </row>
    <row r="16" spans="1:8" x14ac:dyDescent="0.3">
      <c r="A16" s="11" t="s">
        <v>26</v>
      </c>
      <c r="B16" s="12"/>
      <c r="C16" s="13"/>
      <c r="D16" s="14"/>
      <c r="E16" s="54"/>
      <c r="F16" s="15"/>
      <c r="G16" s="16">
        <f>SUM(G17:G17)</f>
        <v>0</v>
      </c>
      <c r="H16" s="16">
        <f>G16*1.21</f>
        <v>0</v>
      </c>
    </row>
    <row r="17" spans="1:8" x14ac:dyDescent="0.3">
      <c r="A17" s="17" t="s">
        <v>9</v>
      </c>
      <c r="B17" s="18" t="s">
        <v>10</v>
      </c>
      <c r="C17" s="19" t="s">
        <v>11</v>
      </c>
      <c r="D17" s="20" t="s">
        <v>12</v>
      </c>
      <c r="E17" s="55">
        <v>36</v>
      </c>
      <c r="F17" s="21"/>
      <c r="G17" s="22">
        <f t="shared" ref="G17" si="2">E17*F17</f>
        <v>0</v>
      </c>
      <c r="H17" s="30"/>
    </row>
    <row r="18" spans="1:8" x14ac:dyDescent="0.3">
      <c r="A18" s="11" t="s">
        <v>27</v>
      </c>
      <c r="B18" s="12"/>
      <c r="C18" s="13"/>
      <c r="D18" s="14"/>
      <c r="E18" s="54"/>
      <c r="F18" s="15"/>
      <c r="G18" s="16">
        <f>SUM(G19:G20)</f>
        <v>0</v>
      </c>
      <c r="H18" s="16">
        <f>G18*1.21</f>
        <v>0</v>
      </c>
    </row>
    <row r="19" spans="1:8" x14ac:dyDescent="0.3">
      <c r="A19" s="17" t="s">
        <v>9</v>
      </c>
      <c r="B19" s="18" t="s">
        <v>10</v>
      </c>
      <c r="C19" s="19" t="s">
        <v>28</v>
      </c>
      <c r="D19" s="20" t="s">
        <v>12</v>
      </c>
      <c r="E19" s="55">
        <v>1</v>
      </c>
      <c r="F19" s="21"/>
      <c r="G19" s="22">
        <f t="shared" ref="G19:G20" si="3">E19*F19</f>
        <v>0</v>
      </c>
      <c r="H19" s="30"/>
    </row>
    <row r="20" spans="1:8" x14ac:dyDescent="0.3">
      <c r="A20" s="26" t="s">
        <v>29</v>
      </c>
      <c r="B20" s="18" t="s">
        <v>10</v>
      </c>
      <c r="C20" s="19" t="s">
        <v>30</v>
      </c>
      <c r="D20" s="20" t="s">
        <v>12</v>
      </c>
      <c r="E20" s="55">
        <v>2</v>
      </c>
      <c r="F20" s="21"/>
      <c r="G20" s="22">
        <f t="shared" si="3"/>
        <v>0</v>
      </c>
      <c r="H20" s="30"/>
    </row>
    <row r="21" spans="1:8" x14ac:dyDescent="0.3">
      <c r="A21" s="11" t="s">
        <v>31</v>
      </c>
      <c r="B21" s="12"/>
      <c r="C21" s="13"/>
      <c r="D21" s="14"/>
      <c r="E21" s="54"/>
      <c r="F21" s="15"/>
      <c r="G21" s="16">
        <f>SUM(G22:G24)</f>
        <v>0</v>
      </c>
      <c r="H21" s="16">
        <f>G21*1.21</f>
        <v>0</v>
      </c>
    </row>
    <row r="22" spans="1:8" ht="43.2" x14ac:dyDescent="0.3">
      <c r="A22" s="25" t="s">
        <v>21</v>
      </c>
      <c r="B22" s="18" t="s">
        <v>10</v>
      </c>
      <c r="C22" s="19" t="s">
        <v>56</v>
      </c>
      <c r="D22" s="20" t="s">
        <v>23</v>
      </c>
      <c r="E22" s="55">
        <f>2*(16*0.67+0.41)*2</f>
        <v>44.52</v>
      </c>
      <c r="F22" s="21"/>
      <c r="G22" s="22">
        <f t="shared" ref="G22:G24" si="4">E22*F22</f>
        <v>0</v>
      </c>
      <c r="H22" s="30"/>
    </row>
    <row r="23" spans="1:8" s="47" customFormat="1" ht="43.2" x14ac:dyDescent="0.3">
      <c r="A23" s="51" t="s">
        <v>60</v>
      </c>
      <c r="B23" s="18" t="s">
        <v>10</v>
      </c>
      <c r="C23" s="48" t="s">
        <v>61</v>
      </c>
      <c r="D23" s="49" t="s">
        <v>23</v>
      </c>
      <c r="E23" s="55">
        <f>0.43*2.07*2</f>
        <v>1.7801999999999998</v>
      </c>
      <c r="F23" s="21"/>
      <c r="G23" s="50">
        <f t="shared" ref="G23" si="5">E23*F23</f>
        <v>0</v>
      </c>
      <c r="H23" s="30"/>
    </row>
    <row r="24" spans="1:8" ht="43.2" x14ac:dyDescent="0.3">
      <c r="A24" s="25" t="s">
        <v>24</v>
      </c>
      <c r="B24" s="18" t="s">
        <v>10</v>
      </c>
      <c r="C24" s="19" t="s">
        <v>59</v>
      </c>
      <c r="D24" s="20" t="s">
        <v>23</v>
      </c>
      <c r="E24" s="55">
        <f>3.07*(19*0.67+0.41+0.43)</f>
        <v>41.6599</v>
      </c>
      <c r="F24" s="21"/>
      <c r="G24" s="22">
        <f t="shared" si="4"/>
        <v>0</v>
      </c>
      <c r="H24" s="30"/>
    </row>
    <row r="25" spans="1:8" x14ac:dyDescent="0.3">
      <c r="A25" s="5" t="s">
        <v>32</v>
      </c>
      <c r="B25" s="6"/>
      <c r="C25" s="7"/>
      <c r="D25" s="8"/>
      <c r="E25" s="53"/>
      <c r="F25" s="9"/>
      <c r="G25" s="10"/>
      <c r="H25" s="10"/>
    </row>
    <row r="26" spans="1:8" x14ac:dyDescent="0.3">
      <c r="A26" s="11" t="s">
        <v>33</v>
      </c>
      <c r="B26" s="12"/>
      <c r="C26" s="13"/>
      <c r="D26" s="14"/>
      <c r="E26" s="54"/>
      <c r="F26" s="15"/>
      <c r="G26" s="16">
        <f>SUM(G27:G28)</f>
        <v>0</v>
      </c>
      <c r="H26" s="16">
        <f>G26*1.21</f>
        <v>0</v>
      </c>
    </row>
    <row r="27" spans="1:8" x14ac:dyDescent="0.3">
      <c r="A27" s="17" t="s">
        <v>9</v>
      </c>
      <c r="B27" s="18" t="s">
        <v>10</v>
      </c>
      <c r="C27" s="19" t="s">
        <v>28</v>
      </c>
      <c r="D27" s="20" t="s">
        <v>12</v>
      </c>
      <c r="E27" s="55">
        <v>6</v>
      </c>
      <c r="F27" s="21"/>
      <c r="G27" s="22">
        <f t="shared" ref="G27:G28" si="6">E27*F27</f>
        <v>0</v>
      </c>
      <c r="H27" s="30"/>
    </row>
    <row r="28" spans="1:8" x14ac:dyDescent="0.3">
      <c r="A28" s="17" t="s">
        <v>34</v>
      </c>
      <c r="B28" s="18" t="s">
        <v>10</v>
      </c>
      <c r="C28" s="19" t="s">
        <v>35</v>
      </c>
      <c r="D28" s="20" t="s">
        <v>12</v>
      </c>
      <c r="E28" s="55">
        <v>5</v>
      </c>
      <c r="F28" s="21"/>
      <c r="G28" s="22">
        <f t="shared" si="6"/>
        <v>0</v>
      </c>
      <c r="H28" s="30"/>
    </row>
    <row r="29" spans="1:8" x14ac:dyDescent="0.3">
      <c r="A29" s="11" t="s">
        <v>36</v>
      </c>
      <c r="B29" s="12"/>
      <c r="C29" s="27"/>
      <c r="D29" s="14"/>
      <c r="E29" s="54">
        <v>0</v>
      </c>
      <c r="F29" s="15"/>
      <c r="G29" s="16">
        <f>SUM(G30:G30)</f>
        <v>0</v>
      </c>
      <c r="H29" s="16">
        <f>G29*1.21</f>
        <v>0</v>
      </c>
    </row>
    <row r="30" spans="1:8" x14ac:dyDescent="0.3">
      <c r="A30" s="17" t="s">
        <v>9</v>
      </c>
      <c r="B30" s="18" t="s">
        <v>10</v>
      </c>
      <c r="C30" s="28" t="s">
        <v>28</v>
      </c>
      <c r="D30" s="20" t="s">
        <v>12</v>
      </c>
      <c r="E30" s="55">
        <v>36</v>
      </c>
      <c r="F30" s="21"/>
      <c r="G30" s="22">
        <f t="shared" ref="G30" si="7">E30*F30</f>
        <v>0</v>
      </c>
      <c r="H30" s="31"/>
    </row>
    <row r="31" spans="1:8" x14ac:dyDescent="0.3">
      <c r="A31" s="11" t="s">
        <v>37</v>
      </c>
      <c r="B31" s="12"/>
      <c r="C31" s="27"/>
      <c r="D31" s="14"/>
      <c r="E31" s="54"/>
      <c r="F31" s="15"/>
      <c r="G31" s="16">
        <f>G32</f>
        <v>0</v>
      </c>
      <c r="H31" s="16">
        <f>G31*1.21</f>
        <v>0</v>
      </c>
    </row>
    <row r="32" spans="1:8" x14ac:dyDescent="0.3">
      <c r="A32" s="17" t="s">
        <v>38</v>
      </c>
      <c r="B32" s="18" t="s">
        <v>10</v>
      </c>
      <c r="C32" s="28" t="s">
        <v>55</v>
      </c>
      <c r="D32" s="20" t="s">
        <v>12</v>
      </c>
      <c r="E32" s="55">
        <v>6</v>
      </c>
      <c r="F32" s="21"/>
      <c r="G32" s="22">
        <f t="shared" ref="G32" si="8">E32*F32</f>
        <v>0</v>
      </c>
      <c r="H32" s="31"/>
    </row>
    <row r="33" spans="1:8" x14ac:dyDescent="0.3">
      <c r="A33" s="11" t="s">
        <v>39</v>
      </c>
      <c r="B33" s="12"/>
      <c r="C33" s="13"/>
      <c r="D33" s="14"/>
      <c r="E33" s="54"/>
      <c r="F33" s="15"/>
      <c r="G33" s="16">
        <f>SUM(G34:G34)</f>
        <v>0</v>
      </c>
      <c r="H33" s="16">
        <f>G33*1.21</f>
        <v>0</v>
      </c>
    </row>
    <row r="34" spans="1:8" x14ac:dyDescent="0.3">
      <c r="A34" s="17" t="s">
        <v>34</v>
      </c>
      <c r="B34" s="18" t="s">
        <v>10</v>
      </c>
      <c r="C34" s="19" t="s">
        <v>40</v>
      </c>
      <c r="D34" s="20" t="s">
        <v>12</v>
      </c>
      <c r="E34" s="55">
        <v>4</v>
      </c>
      <c r="F34" s="21"/>
      <c r="G34" s="22">
        <f t="shared" ref="G34" si="9">E34*F34</f>
        <v>0</v>
      </c>
      <c r="H34" s="30"/>
    </row>
    <row r="35" spans="1:8" x14ac:dyDescent="0.3">
      <c r="A35" s="58" t="s">
        <v>62</v>
      </c>
      <c r="B35" s="12"/>
      <c r="C35" s="27"/>
      <c r="D35" s="14"/>
      <c r="E35" s="54"/>
      <c r="F35" s="15"/>
      <c r="G35" s="16">
        <f>SUM(G36:G36)</f>
        <v>0</v>
      </c>
      <c r="H35" s="16">
        <f>G35*1.21</f>
        <v>0</v>
      </c>
    </row>
    <row r="36" spans="1:8" ht="28.8" x14ac:dyDescent="0.3">
      <c r="A36" s="25" t="s">
        <v>63</v>
      </c>
      <c r="B36" s="18" t="s">
        <v>10</v>
      </c>
      <c r="C36" s="28" t="s">
        <v>64</v>
      </c>
      <c r="D36" s="20" t="s">
        <v>23</v>
      </c>
      <c r="E36" s="55">
        <f>1.25*((4.4+1.4+0.75)*2+5.3+0.215+0.125+0.125+0.75364)*2</f>
        <v>49.046600000000005</v>
      </c>
      <c r="F36" s="21"/>
      <c r="G36" s="22">
        <f t="shared" ref="G36" si="10">E36*F36</f>
        <v>0</v>
      </c>
      <c r="H36" s="30"/>
    </row>
    <row r="37" spans="1:8" x14ac:dyDescent="0.3">
      <c r="A37" s="5" t="s">
        <v>41</v>
      </c>
      <c r="B37" s="6"/>
      <c r="C37" s="7"/>
      <c r="D37" s="8"/>
      <c r="E37" s="53"/>
      <c r="F37" s="9"/>
      <c r="G37" s="10"/>
      <c r="H37" s="10"/>
    </row>
    <row r="38" spans="1:8" x14ac:dyDescent="0.3">
      <c r="A38" s="11" t="s">
        <v>42</v>
      </c>
      <c r="B38" s="12"/>
      <c r="C38" s="13"/>
      <c r="D38" s="14"/>
      <c r="E38" s="54"/>
      <c r="F38" s="15"/>
      <c r="G38" s="16">
        <f>SUM(G39:G43)</f>
        <v>0</v>
      </c>
      <c r="H38" s="16">
        <f>G38*1.21</f>
        <v>0</v>
      </c>
    </row>
    <row r="39" spans="1:8" ht="57.6" x14ac:dyDescent="0.3">
      <c r="A39" s="25" t="s">
        <v>43</v>
      </c>
      <c r="B39" s="18" t="s">
        <v>10</v>
      </c>
      <c r="C39" s="19" t="s">
        <v>44</v>
      </c>
      <c r="D39" s="20" t="s">
        <v>23</v>
      </c>
      <c r="E39" s="55">
        <f>115*4.1</f>
        <v>471.49999999999994</v>
      </c>
      <c r="F39" s="21"/>
      <c r="G39" s="22">
        <f t="shared" ref="G39:G43" si="11">E39*F39</f>
        <v>0</v>
      </c>
      <c r="H39" s="30"/>
    </row>
    <row r="40" spans="1:8" x14ac:dyDescent="0.3">
      <c r="A40" s="25" t="s">
        <v>45</v>
      </c>
      <c r="B40" s="18" t="s">
        <v>10</v>
      </c>
      <c r="C40" s="19" t="s">
        <v>46</v>
      </c>
      <c r="D40" s="20" t="s">
        <v>47</v>
      </c>
      <c r="E40" s="55">
        <v>58</v>
      </c>
      <c r="F40" s="21"/>
      <c r="G40" s="22">
        <f>F40*E40</f>
        <v>0</v>
      </c>
      <c r="H40" s="30"/>
    </row>
    <row r="41" spans="1:8" ht="43.2" x14ac:dyDescent="0.3">
      <c r="A41" s="25" t="s">
        <v>48</v>
      </c>
      <c r="B41" s="18" t="s">
        <v>10</v>
      </c>
      <c r="C41" s="19" t="s">
        <v>49</v>
      </c>
      <c r="D41" s="20" t="s">
        <v>47</v>
      </c>
      <c r="E41" s="55">
        <v>39</v>
      </c>
      <c r="F41" s="21"/>
      <c r="G41" s="22">
        <f t="shared" si="11"/>
        <v>0</v>
      </c>
      <c r="H41" s="30"/>
    </row>
    <row r="42" spans="1:8" ht="43.2" x14ac:dyDescent="0.3">
      <c r="A42" s="25" t="s">
        <v>50</v>
      </c>
      <c r="B42" s="18" t="s">
        <v>10</v>
      </c>
      <c r="C42" s="19" t="s">
        <v>51</v>
      </c>
      <c r="D42" s="20" t="s">
        <v>47</v>
      </c>
      <c r="E42" s="55">
        <v>36</v>
      </c>
      <c r="F42" s="21"/>
      <c r="G42" s="22">
        <f t="shared" si="11"/>
        <v>0</v>
      </c>
      <c r="H42" s="30"/>
    </row>
    <row r="43" spans="1:8" x14ac:dyDescent="0.3">
      <c r="A43" s="17" t="s">
        <v>9</v>
      </c>
      <c r="B43" s="18" t="s">
        <v>10</v>
      </c>
      <c r="C43" s="19" t="s">
        <v>28</v>
      </c>
      <c r="D43" s="20" t="s">
        <v>12</v>
      </c>
      <c r="E43" s="55">
        <v>22</v>
      </c>
      <c r="F43" s="21"/>
      <c r="G43" s="22">
        <f t="shared" si="11"/>
        <v>0</v>
      </c>
      <c r="H43" s="30"/>
    </row>
    <row r="44" spans="1:8" x14ac:dyDescent="0.3">
      <c r="A44" s="11" t="s">
        <v>52</v>
      </c>
      <c r="B44" s="12"/>
      <c r="C44" s="13"/>
      <c r="D44" s="14"/>
      <c r="E44" s="54"/>
      <c r="F44" s="15"/>
      <c r="G44" s="16">
        <f>G45</f>
        <v>0</v>
      </c>
      <c r="H44" s="16">
        <f>G44*1.21</f>
        <v>0</v>
      </c>
    </row>
    <row r="45" spans="1:8" ht="29.4" thickBot="1" x14ac:dyDescent="0.35">
      <c r="A45" s="32" t="s">
        <v>21</v>
      </c>
      <c r="B45" s="33" t="s">
        <v>10</v>
      </c>
      <c r="C45" s="34" t="s">
        <v>65</v>
      </c>
      <c r="D45" s="35" t="s">
        <v>23</v>
      </c>
      <c r="E45" s="56">
        <f>2*(16*0.67+0.41)+2*8.25+2*6.535*2</f>
        <v>64.900000000000006</v>
      </c>
      <c r="F45" s="36"/>
      <c r="G45" s="37">
        <f t="shared" ref="G45" si="12">E45*F45</f>
        <v>0</v>
      </c>
      <c r="H45" s="30"/>
    </row>
    <row r="46" spans="1:8" ht="15" thickBot="1" x14ac:dyDescent="0.35">
      <c r="A46" s="44" t="s">
        <v>54</v>
      </c>
      <c r="B46" s="38"/>
      <c r="C46" s="39"/>
      <c r="D46" s="40"/>
      <c r="E46" s="57"/>
      <c r="F46" s="41"/>
      <c r="G46" s="42">
        <f>G4+G6+G8+G10+G12+G16+G18+G21+G26+G29+G31+G33+G35+G38+G44</f>
        <v>0</v>
      </c>
      <c r="H46" s="43">
        <f>SUM(H4:H45)</f>
        <v>0</v>
      </c>
    </row>
  </sheetData>
  <pageMargins left="0.7" right="0.7" top="0.78740157499999996" bottom="0.78740157499999996" header="0.3" footer="0.3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Typový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chalupnik</dc:creator>
  <cp:lastModifiedBy>chalupnik</cp:lastModifiedBy>
  <cp:lastPrinted>2023-01-06T09:07:01Z</cp:lastPrinted>
  <dcterms:created xsi:type="dcterms:W3CDTF">2023-01-01T20:28:34Z</dcterms:created>
  <dcterms:modified xsi:type="dcterms:W3CDTF">2023-01-08T21:35:31Z</dcterms:modified>
</cp:coreProperties>
</file>