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765" activeTab="1"/>
  </bookViews>
  <sheets>
    <sheet name="Rekapitulace stavby" sheetId="1" r:id="rId1"/>
    <sheet name="01 - Stavební úpravy" sheetId="2" r:id="rId2"/>
  </sheets>
  <definedNames>
    <definedName name="_xlnm._FilterDatabase" localSheetId="1" hidden="1">'01 - Stavební úpravy'!$C$137:$K$287</definedName>
    <definedName name="_xlnm._FilterDatabase" localSheetId="1">'01 - Stavební úpravy'!$C$137:$K$287</definedName>
    <definedName name="_xlnm._FilterDatabase_1">'01 - Stavební úpravy'!$C$137:$K$287</definedName>
    <definedName name="_xlnm.Print_Area" localSheetId="1">('01 - Stavební úpravy'!$C$4:$J$76,'01 - Stavební úpravy'!$C$125:$K$287)</definedName>
    <definedName name="_xlnm.Print_Area" localSheetId="0">('Rekapitulace stavby'!$D$4:$AO$76,'Rekapitulace stavby'!$C$82:$AQ$96)</definedName>
    <definedName name="_xlnm.Print_Titles" localSheetId="1">'01 - Stavební úpravy'!$137:$137</definedName>
    <definedName name="_xlnm.Print_Titles" localSheetId="0">'Rekapitulace stavby'!$92:$92</definedName>
    <definedName name="_xlnm.Print_Titles" localSheetId="1">'01 - Stavební úpravy'!$137:$137</definedName>
    <definedName name="_xlnm.Print_Titles" localSheetId="0">'Rekapitulace stavby'!$92:$92</definedName>
    <definedName name="_xlnm.Print_Area" localSheetId="1">('01 - Stavební úpravy'!$C$4:$J$76,'01 - Stavební úpravy'!$C$125:$K$287)</definedName>
    <definedName name="_xlnm.Print_Area" localSheetId="0">('Rekapitulace stavby'!$D$4:$AO$76,'Rekapitulace stavby'!$C$82:$AQ$96)</definedName>
  </definedNames>
  <calcPr fullCalcOnLoad="1"/>
</workbook>
</file>

<file path=xl/sharedStrings.xml><?xml version="1.0" encoding="utf-8"?>
<sst xmlns="http://schemas.openxmlformats.org/spreadsheetml/2006/main" count="1964" uniqueCount="589">
  <si>
    <t>Export Komplet</t>
  </si>
  <si>
    <t>2.0</t>
  </si>
  <si>
    <t>False</t>
  </si>
  <si>
    <t>{9237355f-b208-4680-b51e-528884fced0b}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</si>
  <si>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</si>
  <si>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</si>
  <si>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</si>
  <si>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</si>
  <si>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</si>
  <si>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</si>
  <si>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</si>
  <si>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</si>
  <si>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066/2022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</si>
  <si>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</si>
  <si>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</si>
  <si>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</si>
  <si>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</si>
  <si>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</si>
  <si>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</si>
  <si>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</si>
  <si>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5. 8. 2022</t>
  </si>
  <si>
    <t>Zadavatel:</t>
  </si>
  <si>
    <t>IČ:</t>
  </si>
  <si>
    <t>00369021</t>
  </si>
  <si>
    <t>DIČ:</t>
  </si>
  <si>
    <t>Uchazeč:</t>
  </si>
  <si>
    <t>Vyplň údaj</t>
  </si>
  <si>
    <t>Projektant:</t>
  </si>
  <si>
    <t>True</t>
  </si>
  <si>
    <t>1</t>
  </si>
  <si>
    <t>Zpracovatel:</t>
  </si>
  <si>
    <t>Projekční kancelář Beránek&amp;Hradil, Svobody 1, Cheb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</si>
  <si>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</si>
  <si>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</si>
  <si>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</si>
  <si>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</si>
  <si>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</si>
  <si>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</si>
  <si>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</si>
  <si>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</si>
  <si>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</si>
  <si>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</si>
  <si>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</si>
  <si>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</si>
  <si>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</si>
  <si>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</si>
  <si>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</si>
  <si>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</si>
  <si>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</si>
  <si>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</si>
  <si>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</si>
  <si>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</si>
  <si>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</si>
  <si>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</si>
  <si>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</si>
  <si>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</si>
  <si>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</si>
  <si>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</si>
  <si>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</si>
  <si>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</si>
  <si>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</si>
  <si>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</si>
  <si>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</si>
  <si>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</si>
  <si>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</si>
  <si>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</si>
  <si>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</si>
  <si>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</si>
  <si>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</si>
  <si>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</si>
  <si>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</si>
  <si>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</si>
  <si>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</si>
  <si>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</si>
  <si>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</si>
  <si>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</si>
  <si>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</si>
  <si>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</si>
  <si>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</si>
  <si>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</si>
  <si>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</si>
  <si>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{f7749d46-5dd2-43c6-8cab-face78636579}</t>
  </si>
  <si>
    <t>2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</si>
  <si>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</si>
  <si>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</si>
  <si>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</si>
  <si>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</si>
  <si>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</si>
  <si>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</si>
  <si>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</si>
  <si>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</si>
  <si>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</si>
  <si>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</si>
  <si>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</si>
  <si>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</si>
  <si>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</si>
  <si>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</si>
  <si>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</si>
  <si>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</si>
  <si>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</si>
  <si>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</si>
  <si>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</si>
  <si>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</si>
  <si>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21-M - Elektromontáže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</si>
  <si>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</si>
  <si>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</si>
  <si>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</si>
  <si>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</si>
  <si>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</si>
  <si>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</si>
  <si>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</si>
  <si>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</si>
  <si>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</si>
  <si>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</si>
  <si>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</si>
  <si>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</si>
  <si>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</si>
  <si>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</si>
  <si>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</si>
  <si>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</si>
  <si>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</si>
  <si>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</si>
  <si>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</si>
  <si>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</si>
  <si>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</si>
  <si>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</si>
  <si>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</si>
  <si>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</si>
  <si>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</si>
  <si>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</si>
  <si>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</si>
  <si>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</si>
  <si>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346244354</t>
  </si>
  <si>
    <t>Obezdívka konstrukce závěsného WC z pórobetonových přesných tvárnic tl. 100 mm</t>
  </si>
  <si>
    <t>m2</t>
  </si>
  <si>
    <t>4</t>
  </si>
  <si>
    <t>-1441340600</t>
  </si>
  <si>
    <t>6</t>
  </si>
  <si>
    <t>Úpravy povrchů, podlahy a osazování výplní</t>
  </si>
  <si>
    <t>612131121</t>
  </si>
  <si>
    <t>Penetrační disperzní nátěr vnitřních stěn nanášený ručně</t>
  </si>
  <si>
    <t>-932128019</t>
  </si>
  <si>
    <t>612321141</t>
  </si>
  <si>
    <t>Vápenocementová omítka štuková dvouvrstvá vnitřních stěn nanášená ručně</t>
  </si>
  <si>
    <t>-1824041973</t>
  </si>
  <si>
    <t>619991001</t>
  </si>
  <si>
    <t>Zakrytí podlah fólií nebo textilií přilepenou lepící páskou</t>
  </si>
  <si>
    <t>651441301</t>
  </si>
  <si>
    <t>5</t>
  </si>
  <si>
    <t>619991011</t>
  </si>
  <si>
    <t>Obalení konstrukcí a prvků fólií přilepenou lepící páskou</t>
  </si>
  <si>
    <t>soubor</t>
  </si>
  <si>
    <t>-742004720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</si>
  <si>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</si>
  <si>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</si>
  <si>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</si>
  <si>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</si>
  <si>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1643844405</t>
  </si>
  <si>
    <t>7</t>
  </si>
  <si>
    <t>952901111</t>
  </si>
  <si>
    <t>Vyčištění budov bytové a občanské výstavby při výšce podlaží do 4 m</t>
  </si>
  <si>
    <t>-1721347916</t>
  </si>
  <si>
    <t>8</t>
  </si>
  <si>
    <t>962031132</t>
  </si>
  <si>
    <t>Bourání příček z cihel pálených na MVC tl do 100 mm</t>
  </si>
  <si>
    <t>-1395013315</t>
  </si>
  <si>
    <t>968072455</t>
  </si>
  <si>
    <t>Vybourání kovových dveřních zárubní pl do 2 m2</t>
  </si>
  <si>
    <t>-749342839</t>
  </si>
  <si>
    <t>10</t>
  </si>
  <si>
    <t>978013191</t>
  </si>
  <si>
    <t>Otlučení (osekání) vnitřní vápenné nebo vápenocementové omítky stěn v rozsahu do 100 %</t>
  </si>
  <si>
    <t>200245542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</si>
  <si>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</si>
  <si>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</si>
  <si>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</si>
  <si>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</si>
  <si>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</si>
  <si>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</si>
  <si>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821040429</t>
  </si>
  <si>
    <t>12</t>
  </si>
  <si>
    <t>997013501</t>
  </si>
  <si>
    <t>Odvoz suti a vybouraných hmot na skládku nebo meziskládku do 1 km se složením</t>
  </si>
  <si>
    <t>-1945655158</t>
  </si>
  <si>
    <t>13</t>
  </si>
  <si>
    <t>997013509</t>
  </si>
  <si>
    <t>Příplatek k odvozu suti a vybouraných hmot na skládku ZKD 1 km přes 1 km</t>
  </si>
  <si>
    <t>-1243000308</t>
  </si>
  <si>
    <t>14</t>
  </si>
  <si>
    <t>997013871</t>
  </si>
  <si>
    <t>Poplatek za uložení stavebního odpadu na recyklační skládce (skládkovné) směsného stavebního a demoličního kód odpadu  17 09 04</t>
  </si>
  <si>
    <t>998055477</t>
  </si>
  <si>
    <t>998</t>
  </si>
  <si>
    <t>Přesun hmot</t>
  </si>
  <si>
    <t>998018001</t>
  </si>
  <si>
    <t>Přesun hmot ruční pro budovy v do 6 m</t>
  </si>
  <si>
    <t>-9306348</t>
  </si>
  <si>
    <t>PSV</t>
  </si>
  <si>
    <t>Práce a dodávky PSV</t>
  </si>
  <si>
    <t>713</t>
  </si>
  <si>
    <t>Izolace tepelné</t>
  </si>
  <si>
    <t>16</t>
  </si>
  <si>
    <t>713421311</t>
  </si>
  <si>
    <t>Montáž izolace tepelné potrubí pásy s úpravou pletivem spojenými drátem 1x</t>
  </si>
  <si>
    <t>-1000783151</t>
  </si>
  <si>
    <t>17</t>
  </si>
  <si>
    <t>M</t>
  </si>
  <si>
    <t>ISV.8592248004947</t>
  </si>
  <si>
    <t>TECH Wired Mat MT 3.1 - Orstech DP 65 - 60mm, MST: 560°C, 1000x3000x60mm, rohož na pletivu Orstech DP 65 vhodná jako tepelná a/nebo akustická izolace potrubí a technolog. zařízení.</t>
  </si>
  <si>
    <t>32</t>
  </si>
  <si>
    <t>-1191658222</t>
  </si>
  <si>
    <t>18</t>
  </si>
  <si>
    <t>998713201</t>
  </si>
  <si>
    <t>Přesun hmot procentní pro izolace tepelné v objektech v do 6 m</t>
  </si>
  <si>
    <t>%</t>
  </si>
  <si>
    <t>-1980066215</t>
  </si>
  <si>
    <t>721</t>
  </si>
  <si>
    <t>Zdravotechnika - vnitřní kanalizace</t>
  </si>
  <si>
    <t>19</t>
  </si>
  <si>
    <t>721171808</t>
  </si>
  <si>
    <t>Zřízení rozvodů vnitřní kanalizace</t>
  </si>
  <si>
    <t>1692543002</t>
  </si>
  <si>
    <t>20</t>
  </si>
  <si>
    <t>721171809</t>
  </si>
  <si>
    <t>Zednická výpomoc, likvidace suti</t>
  </si>
  <si>
    <t>-219263909</t>
  </si>
  <si>
    <t>722</t>
  </si>
  <si>
    <t>Zdravotechnika - vnitřní vodovod</t>
  </si>
  <si>
    <t>722130801</t>
  </si>
  <si>
    <t>Zřízení rozvodů vnitřního vodovodu</t>
  </si>
  <si>
    <t>1580971980</t>
  </si>
  <si>
    <t>22</t>
  </si>
  <si>
    <t>722130802</t>
  </si>
  <si>
    <t>1661702210</t>
  </si>
  <si>
    <t>725</t>
  </si>
  <si>
    <t>Zdravotechnika - zařizovací předměty</t>
  </si>
  <si>
    <t>23</t>
  </si>
  <si>
    <t>725110814</t>
  </si>
  <si>
    <t>Demontáž klozetu Kombi</t>
  </si>
  <si>
    <t>-1700814670</t>
  </si>
  <si>
    <t>24</t>
  </si>
  <si>
    <t>725119125</t>
  </si>
  <si>
    <t>Montáž klozetových mís závěsných na nosné stěny</t>
  </si>
  <si>
    <t>kus</t>
  </si>
  <si>
    <t>-1356872047</t>
  </si>
  <si>
    <t>25</t>
  </si>
  <si>
    <t>64236051</t>
  </si>
  <si>
    <t>klozet keramický bílý závěsný hluboké splachování pro handicapované</t>
  </si>
  <si>
    <t>821722273</t>
  </si>
  <si>
    <t>26</t>
  </si>
  <si>
    <t>64236041</t>
  </si>
  <si>
    <t>klozet keramický bílý závěsný hluboké splachování</t>
  </si>
  <si>
    <t>-173620963</t>
  </si>
  <si>
    <t>27</t>
  </si>
  <si>
    <t>725129101</t>
  </si>
  <si>
    <t>Montáž pisoáru keramického</t>
  </si>
  <si>
    <t>1989816331</t>
  </si>
  <si>
    <t>28</t>
  </si>
  <si>
    <t>64250760</t>
  </si>
  <si>
    <t>urinál keramický bez odsávání s otvorem bílý</t>
  </si>
  <si>
    <t>749348529</t>
  </si>
  <si>
    <t>29</t>
  </si>
  <si>
    <t>725210821</t>
  </si>
  <si>
    <t>Demontáž umyvadel bez výtokových armatur</t>
  </si>
  <si>
    <t>-934774063</t>
  </si>
  <si>
    <t>30</t>
  </si>
  <si>
    <t>725219102</t>
  </si>
  <si>
    <t>Montáž umyvadla připevněného na šrouby do zdiva</t>
  </si>
  <si>
    <t>1186565445</t>
  </si>
  <si>
    <t>31</t>
  </si>
  <si>
    <t>64211023</t>
  </si>
  <si>
    <t>umyvadlo keramické závěsné bezbariérové bílé 640x550mm</t>
  </si>
  <si>
    <t>801848552</t>
  </si>
  <si>
    <t>64211045</t>
  </si>
  <si>
    <t>umyvadlo keramické závěsné bílé š 550mm</t>
  </si>
  <si>
    <t>820702273</t>
  </si>
  <si>
    <t>33</t>
  </si>
  <si>
    <t>725291703</t>
  </si>
  <si>
    <t>Doplňky zařízení koupelen a záchodů nerezové madlo rovné dl 600 mm</t>
  </si>
  <si>
    <t>1852824904</t>
  </si>
  <si>
    <t>34</t>
  </si>
  <si>
    <t>725291722</t>
  </si>
  <si>
    <t>Doplňky zařízení koupelen a záchodů nerez madlo krakorcové sklopné dl 900 mm</t>
  </si>
  <si>
    <t>1971453913</t>
  </si>
  <si>
    <t>35</t>
  </si>
  <si>
    <t>725330820</t>
  </si>
  <si>
    <t>Demontáž výlevka diturvitová</t>
  </si>
  <si>
    <t>-253721440</t>
  </si>
  <si>
    <t>36</t>
  </si>
  <si>
    <t>725339111</t>
  </si>
  <si>
    <t>Montáž výlevky</t>
  </si>
  <si>
    <t>-2089868168</t>
  </si>
  <si>
    <t>37</t>
  </si>
  <si>
    <t>55231313</t>
  </si>
  <si>
    <t>výlevka závěsná s mřížkou</t>
  </si>
  <si>
    <t>287020463</t>
  </si>
  <si>
    <t>725820801</t>
  </si>
  <si>
    <t>Demontáž baterie nástěnné do G 3 / 4</t>
  </si>
  <si>
    <t>-256865712</t>
  </si>
  <si>
    <t>725820802</t>
  </si>
  <si>
    <t>Demontáž baterie stojánkové do jednoho otvoru</t>
  </si>
  <si>
    <t>997537698</t>
  </si>
  <si>
    <t>725829131</t>
  </si>
  <si>
    <t>Montáž baterie umyvadlové stojánkové G 1/2 ostatní typ</t>
  </si>
  <si>
    <t>-720308244</t>
  </si>
  <si>
    <t>55145686</t>
  </si>
  <si>
    <t>baterie umyvadlová stojánková páková</t>
  </si>
  <si>
    <t>140746539</t>
  </si>
  <si>
    <t>55145692</t>
  </si>
  <si>
    <t>baterie umyvadlová stojánková páková s prodlouženou pákou (lékařská)</t>
  </si>
  <si>
    <t>-1103519711</t>
  </si>
  <si>
    <t>998725201</t>
  </si>
  <si>
    <t>Přesun hmot procentní pro zařizovací předměty v objektech v do 6 m</t>
  </si>
  <si>
    <t>1559996501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</si>
  <si>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</si>
  <si>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</si>
  <si>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</si>
  <si>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</si>
  <si>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-1919813261</t>
  </si>
  <si>
    <t>21-M</t>
  </si>
  <si>
    <t>Elektromontáže</t>
  </si>
  <si>
    <t>741111801</t>
  </si>
  <si>
    <t>Demontáž a bezpečné odpojení stávající elektroinstalace</t>
  </si>
  <si>
    <t>1754120359</t>
  </si>
  <si>
    <t>741854941</t>
  </si>
  <si>
    <t>Přepojení stávajících okruhů v rozbočovacích krabicích</t>
  </si>
  <si>
    <t>1169800985</t>
  </si>
  <si>
    <t>741110901</t>
  </si>
  <si>
    <t>Zjištění stavu, situace a funkčnosti stávající elektroinstalace měřením</t>
  </si>
  <si>
    <t>-1369231670</t>
  </si>
  <si>
    <t>741310501</t>
  </si>
  <si>
    <t>JBT K 3558A-A651 B kryt č. 1,6,7 Tango bílá</t>
  </si>
  <si>
    <t>660177860</t>
  </si>
  <si>
    <t>741310502</t>
  </si>
  <si>
    <t>JBT R 3901A-B10 B rámeček 1násobný, Tango bílá</t>
  </si>
  <si>
    <t>-852836731</t>
  </si>
  <si>
    <t>741112002</t>
  </si>
  <si>
    <t>KO krabice KU 68-1901 73x42 mm</t>
  </si>
  <si>
    <t>-307693825</t>
  </si>
  <si>
    <t>741122121</t>
  </si>
  <si>
    <t>KV CYKY-J 3x1,5 (C)</t>
  </si>
  <si>
    <t>m</t>
  </si>
  <si>
    <t>-1705285789</t>
  </si>
  <si>
    <t>741122142</t>
  </si>
  <si>
    <t>KV CYKY-J 5x1,5 (C)</t>
  </si>
  <si>
    <t>-2061026830</t>
  </si>
  <si>
    <t>741310001</t>
  </si>
  <si>
    <t>JBT S 3559-A011345 spínač bezšroub. č. 1</t>
  </si>
  <si>
    <t>-1097551898</t>
  </si>
  <si>
    <t>741310002</t>
  </si>
  <si>
    <t>JBT S 3559-A91345 spínač bezšroub. č. 1/0</t>
  </si>
  <si>
    <t>2039465951</t>
  </si>
  <si>
    <t>741370001</t>
  </si>
  <si>
    <t>Svítidlo Alfa bílá čirá 100W IP44</t>
  </si>
  <si>
    <t>2014554682</t>
  </si>
  <si>
    <t>741370002</t>
  </si>
  <si>
    <t>Phillips žárovka 60W E27 standardní čirá</t>
  </si>
  <si>
    <t>1633976062</t>
  </si>
  <si>
    <t>741210001</t>
  </si>
  <si>
    <t>Rozvodnice Easy 9 8mod nástěnná plné dveře EZ9E108P2S</t>
  </si>
  <si>
    <t>-1864817854</t>
  </si>
  <si>
    <t>741130021</t>
  </si>
  <si>
    <t>Wago 2273-204 svorka 4x2,5 mm2</t>
  </si>
  <si>
    <t>-1828813844</t>
  </si>
  <si>
    <t>741320001</t>
  </si>
  <si>
    <t>EAT jistič PL6-6/B/1 6KA 286518</t>
  </si>
  <si>
    <t>2032432905</t>
  </si>
  <si>
    <t>741330001</t>
  </si>
  <si>
    <t>OEZ stykač instal RSI-20-20-A230-M 20A 230VAC 2Z manuál 36641</t>
  </si>
  <si>
    <t>-271921976</t>
  </si>
  <si>
    <t>741120001</t>
  </si>
  <si>
    <t>Ukončení vodičů v rozváděči nebo na přístroji do 2,5 mm2</t>
  </si>
  <si>
    <t>-855932969</t>
  </si>
  <si>
    <t>741210555</t>
  </si>
  <si>
    <t>Popisovací štítek přístroje</t>
  </si>
  <si>
    <t>-1886954695</t>
  </si>
  <si>
    <t>741210627</t>
  </si>
  <si>
    <t>Popisovací návlečka na vodič</t>
  </si>
  <si>
    <t>-583944174</t>
  </si>
  <si>
    <t>741210408</t>
  </si>
  <si>
    <t>Pomocný a drobný materiál</t>
  </si>
  <si>
    <t>543323710</t>
  </si>
  <si>
    <t>974031121</t>
  </si>
  <si>
    <t>Zednické výpomoce - vysekaání kapes ve zdivu cihel 7x7x5 cm, vysekání rýh ve zdivu cihel 3x3 cm</t>
  </si>
  <si>
    <t>-1307402879</t>
  </si>
  <si>
    <t>751</t>
  </si>
  <si>
    <t>Vzduchotechnika</t>
  </si>
  <si>
    <t>751122092</t>
  </si>
  <si>
    <t>Mtž vent rad ntl potrubního základního D do 200 mm</t>
  </si>
  <si>
    <t>832249127</t>
  </si>
  <si>
    <t>54233100</t>
  </si>
  <si>
    <t>ventilátor radiální TD 160/100 NT Silent IP44 do kruhového potrubí s doběhem</t>
  </si>
  <si>
    <t>1729642827</t>
  </si>
  <si>
    <t>751322012</t>
  </si>
  <si>
    <t>Mtž talířového ventilu D do 200 mm</t>
  </si>
  <si>
    <t>711977206</t>
  </si>
  <si>
    <t>42914350</t>
  </si>
  <si>
    <t>talířový ventil odvodní KO 150</t>
  </si>
  <si>
    <t>466371106</t>
  </si>
  <si>
    <t>751511122</t>
  </si>
  <si>
    <t>Mtž odvětrávacího potrubí PVC D do 200 mm</t>
  </si>
  <si>
    <t>1508661882</t>
  </si>
  <si>
    <t>28615065</t>
  </si>
  <si>
    <t>trubka plastová DN 150 mm</t>
  </si>
  <si>
    <t>492595744</t>
  </si>
  <si>
    <t>998751201</t>
  </si>
  <si>
    <t>Přesun hmot procentní pro vzduchotechniku v objektech v do 12 m</t>
  </si>
  <si>
    <t>-1851272361</t>
  </si>
  <si>
    <t>763</t>
  </si>
  <si>
    <t>Konstrukce suché výstavby</t>
  </si>
  <si>
    <t>763111336.RGS</t>
  </si>
  <si>
    <t>SDK příčka SK 12 tl 125 mm profil CW+UW 100 desky 1xRBI (H2) 12,5 TI 80 mm 15 kg/m3 EI 30 Rw 47 dB</t>
  </si>
  <si>
    <t>175511628</t>
  </si>
  <si>
    <t>763111711</t>
  </si>
  <si>
    <t>SDK příčka dilatace</t>
  </si>
  <si>
    <t>-537258493</t>
  </si>
  <si>
    <t>763111717</t>
  </si>
  <si>
    <t>SDK příčka základní penetrační nátěr (oboustranně)</t>
  </si>
  <si>
    <t>-1250461173</t>
  </si>
  <si>
    <t>763111719</t>
  </si>
  <si>
    <t>SDK příčka úprava styku příčky a podhledu akrylátovým tmelem (oboustranně)</t>
  </si>
  <si>
    <t>-1303128470</t>
  </si>
  <si>
    <t>763111720</t>
  </si>
  <si>
    <t>SDK příčka vyztužení pro osazení závěsných konstrukcí a prvků</t>
  </si>
  <si>
    <t>-622532504</t>
  </si>
  <si>
    <t>763131451</t>
  </si>
  <si>
    <t>SDK podhled deska 1xH2 12,5 bez izolace dvouvrstvá spodní kce profil CD+UD</t>
  </si>
  <si>
    <t>-1612082134</t>
  </si>
  <si>
    <t>763131714</t>
  </si>
  <si>
    <t>SDK podhled základní penetrační nátěr</t>
  </si>
  <si>
    <t>-805373241</t>
  </si>
  <si>
    <t>763411111</t>
  </si>
  <si>
    <t>Dělící stěna k pisoáru, desky s HPL - laminátem tl 12 mm</t>
  </si>
  <si>
    <t>1632453392</t>
  </si>
  <si>
    <t>998763401</t>
  </si>
  <si>
    <t>Přesun hmot procentní pro sádrokartonové konstrukce v objektech v do 6 m</t>
  </si>
  <si>
    <t>-1649996654</t>
  </si>
  <si>
    <t>766</t>
  </si>
  <si>
    <t>Konstrukce truhlářské</t>
  </si>
  <si>
    <t>766660171</t>
  </si>
  <si>
    <t>Montáž dveřních křídel otvíravých jednokřídlových š do 0,8 m do obložkové zárubně</t>
  </si>
  <si>
    <t>1167913731</t>
  </si>
  <si>
    <t>MSN.0027213.URS</t>
  </si>
  <si>
    <t>dveře interiérové jednokřídlé plné, voština, CPL standard, 70x197, barva bílá</t>
  </si>
  <si>
    <t>39114526</t>
  </si>
  <si>
    <t>766660172</t>
  </si>
  <si>
    <t>Montáž dveřních křídel otvíravých jednokřídlových š přes 0,8 m do obložkové zárubně</t>
  </si>
  <si>
    <t>-231846594</t>
  </si>
  <si>
    <t>MSN.0027215.URS</t>
  </si>
  <si>
    <t>dveře interiérové jednokřídlé plné, voština, CPL standard, 90x197, barva bílá</t>
  </si>
  <si>
    <t>-64000677</t>
  </si>
  <si>
    <t>55147054</t>
  </si>
  <si>
    <t>madlo invalidní rovné nerezové 800mm</t>
  </si>
  <si>
    <t>-1053178967</t>
  </si>
  <si>
    <t>766660728</t>
  </si>
  <si>
    <t>Montáž dveřního interiérového kování - zámku</t>
  </si>
  <si>
    <t>-886293008</t>
  </si>
  <si>
    <t>54964150</t>
  </si>
  <si>
    <t>vložka zámková cylindrická oboustranná+4 klíče</t>
  </si>
  <si>
    <t>-1227791227</t>
  </si>
  <si>
    <t>54964110</t>
  </si>
  <si>
    <t>wc zámek</t>
  </si>
  <si>
    <t>1810737816</t>
  </si>
  <si>
    <t>766660729</t>
  </si>
  <si>
    <t>Montáž dveřního interiérového kování - štítku s klikou</t>
  </si>
  <si>
    <t>-1412641062</t>
  </si>
  <si>
    <t>54914620</t>
  </si>
  <si>
    <t>kování dveřní vrchní klika včetně rozet a montážního materiálu R PZ nerez PK</t>
  </si>
  <si>
    <t>-1915870398</t>
  </si>
  <si>
    <t>766682111</t>
  </si>
  <si>
    <t>Montáž zárubní obložkových pro dveře jednokřídlové tl stěny do 170 mm</t>
  </si>
  <si>
    <t>-1560298113</t>
  </si>
  <si>
    <t>61182262</t>
  </si>
  <si>
    <t>zárubeň obložková pro dveře 1křídlé 600,700,800,900x1970mm tl 60-170mm CPL dub,buk a bílá</t>
  </si>
  <si>
    <t>-1662802263</t>
  </si>
  <si>
    <t>766691914</t>
  </si>
  <si>
    <t>Vyvěšení nebo zavěšení dřevěných křídel dveří pl do 2 m2</t>
  </si>
  <si>
    <t>221054526</t>
  </si>
  <si>
    <t>998766201</t>
  </si>
  <si>
    <t>Přesun hmot procentní pro konstrukce truhlářské v objektech v do 6 m</t>
  </si>
  <si>
    <t>-1867814958</t>
  </si>
  <si>
    <t>771</t>
  </si>
  <si>
    <t>Podlahy z dlaždic</t>
  </si>
  <si>
    <t>771111011</t>
  </si>
  <si>
    <t>Vysátí podkladu před pokládkou dlažby</t>
  </si>
  <si>
    <t>-851848404</t>
  </si>
  <si>
    <t>771121015</t>
  </si>
  <si>
    <t>Nátěr kontaktní pro nesavé podklady na podlahu</t>
  </si>
  <si>
    <t>1616468961</t>
  </si>
  <si>
    <t>771151016</t>
  </si>
  <si>
    <t>Samonivelační stěrka podlah pevnosti 20 tl do 15 mm</t>
  </si>
  <si>
    <t>893806642</t>
  </si>
  <si>
    <t>771121011</t>
  </si>
  <si>
    <t>Nátěr penetrační na podlahu</t>
  </si>
  <si>
    <t>1000521354</t>
  </si>
  <si>
    <t>771474111</t>
  </si>
  <si>
    <t>Montáž soklů z dlaždic keramických rovných flexibilní lepidlo v do 65 mm</t>
  </si>
  <si>
    <t>-758801265</t>
  </si>
  <si>
    <t>771591185</t>
  </si>
  <si>
    <t>Podlahy řezání keramických dlaždic rovné</t>
  </si>
  <si>
    <t>-2046567810</t>
  </si>
  <si>
    <t>771574112</t>
  </si>
  <si>
    <t>Montáž podlah keramických hladkých lepených flexibilním lepidlem do 12 ks/ m2</t>
  </si>
  <si>
    <t>1669526907</t>
  </si>
  <si>
    <t>LSS.TAA35069</t>
  </si>
  <si>
    <t>dlaždice hutná ColorTwo, 298 x 298 x 8 mm, barva bílá</t>
  </si>
  <si>
    <t>-1562095648</t>
  </si>
  <si>
    <t>58582012</t>
  </si>
  <si>
    <t xml:space="preserve">lepidlo cementové flexibilní bal. 25 kg </t>
  </si>
  <si>
    <t>1975153551</t>
  </si>
  <si>
    <t>58582020</t>
  </si>
  <si>
    <t>spárovací hmota cementová flexibilní CG2 šedá bal. 5 kg</t>
  </si>
  <si>
    <t>549495223</t>
  </si>
  <si>
    <t>771577111</t>
  </si>
  <si>
    <t>Příplatek k montáži podlah keramických lepených flexibilním lepidlem za plochu do 5 m2</t>
  </si>
  <si>
    <t>-1249436137</t>
  </si>
  <si>
    <t>771591115</t>
  </si>
  <si>
    <t>Podlahy spárování silikonem</t>
  </si>
  <si>
    <t>148847379</t>
  </si>
  <si>
    <t>771592011</t>
  </si>
  <si>
    <t>Čištění vnitřních ploch podlah nebo schodišť po položení dlažby chemickými prostředky</t>
  </si>
  <si>
    <t>125066821</t>
  </si>
  <si>
    <t>998771201</t>
  </si>
  <si>
    <t>Přesun hmot procentní pro podlahy z dlaždic v objektech v do 6 m</t>
  </si>
  <si>
    <t>1648249483</t>
  </si>
  <si>
    <t>781</t>
  </si>
  <si>
    <t>Dokončovací práce - obklady</t>
  </si>
  <si>
    <t>781121011</t>
  </si>
  <si>
    <t>Nátěr penetrační na stěnu</t>
  </si>
  <si>
    <t>-257450070</t>
  </si>
  <si>
    <t>781474113</t>
  </si>
  <si>
    <t>Montáž obkladů vnitřních keramických hladkých do 19 ks/m2 lepených flexibilním lepidlem</t>
  </si>
  <si>
    <t>-323124236</t>
  </si>
  <si>
    <t>LSS.0022110.URS</t>
  </si>
  <si>
    <t>obkládačka ColorONE, 250 x 330 x 7 mm, barva bílá</t>
  </si>
  <si>
    <t>-1259569512</t>
  </si>
  <si>
    <t>409213037</t>
  </si>
  <si>
    <t>1019794591</t>
  </si>
  <si>
    <t>781477111</t>
  </si>
  <si>
    <t>Příplatek k montáži obkladů vnitřních keramických hladkých za plochu do 10 m2</t>
  </si>
  <si>
    <t>-823892022</t>
  </si>
  <si>
    <t>781494511</t>
  </si>
  <si>
    <t>Plastové profily ukončovací lepené flexibilním lepidlem</t>
  </si>
  <si>
    <t>492196767</t>
  </si>
  <si>
    <t>781495115</t>
  </si>
  <si>
    <t>Spárování vnitřních obkladů silikonem</t>
  </si>
  <si>
    <t>847744018</t>
  </si>
  <si>
    <t>781495141</t>
  </si>
  <si>
    <t>Průnik obkladem kruhový do DN 30</t>
  </si>
  <si>
    <t>-1355548231</t>
  </si>
  <si>
    <t>781495143</t>
  </si>
  <si>
    <t>Průnik obkladem kruhový přes DN 90</t>
  </si>
  <si>
    <t>-58675897</t>
  </si>
  <si>
    <t>781495211</t>
  </si>
  <si>
    <t>Čištění vnitřních ploch stěn po provedení obkladu chemickými prostředky</t>
  </si>
  <si>
    <t>-1882052840</t>
  </si>
  <si>
    <t>781491021</t>
  </si>
  <si>
    <t>Montáž zrcadel plochy do 1 m2 na keramický obklad</t>
  </si>
  <si>
    <t>1968077737</t>
  </si>
  <si>
    <t>63465122</t>
  </si>
  <si>
    <t>zrcadlo 600x400 mm pro tělesně handicapované, sklopné antivandal, nerez lesk</t>
  </si>
  <si>
    <t>-688579600</t>
  </si>
  <si>
    <t>998781201</t>
  </si>
  <si>
    <t>Přesun hmot procentní pro obklady keramické v objektech v do 6 m</t>
  </si>
  <si>
    <t>1708905619</t>
  </si>
  <si>
    <t>784</t>
  </si>
  <si>
    <t>Dokončovací práce - malby a tapety</t>
  </si>
  <si>
    <t>784181101</t>
  </si>
  <si>
    <t>Základní akrylátová jednonásobná penetrace podkladu v místnostech výšky do 3,80m</t>
  </si>
  <si>
    <t>-1699335420</t>
  </si>
  <si>
    <t>784211101</t>
  </si>
  <si>
    <t>Dvojnásobné bílé malby ze směsí za mokra výborně otěruvzdorných v místnostech výšky do 3,80 m</t>
  </si>
  <si>
    <t>-657630034</t>
  </si>
  <si>
    <t>VRN</t>
  </si>
  <si>
    <t>Vedlejší rozpočtové náklady</t>
  </si>
  <si>
    <t>VRN4</t>
  </si>
  <si>
    <t>Inženýrská činnost</t>
  </si>
  <si>
    <t>045002000</t>
  </si>
  <si>
    <t>Kompletační a koordinační činnost</t>
  </si>
  <si>
    <t>1024</t>
  </si>
  <si>
    <t>402756516</t>
  </si>
  <si>
    <t>VRN6</t>
  </si>
  <si>
    <t>Územní vlivy</t>
  </si>
  <si>
    <t>065002000</t>
  </si>
  <si>
    <t>Mimostaveništní doprava materiálů</t>
  </si>
  <si>
    <t>1799491229</t>
  </si>
  <si>
    <t>Neplátce DPH</t>
  </si>
  <si>
    <t>Bezbariérový přístup do výstavních prostor Galerie - stavební úpravy WC v 1. NP</t>
  </si>
  <si>
    <t>Galerie výtvarného umění v Chebu, p.o. Karlovarského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</si>
</sst>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%"/>
    <numFmt numFmtId="165" formatCode="dd\.mm\.yyyy"/>
    <numFmt numFmtId="166" formatCode="#,##0.00000"/>
  </numFmts>
  <fonts count="69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8"/>
      <name val="Segoe U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5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1" fillId="0" borderId="12" xfId="36" applyBorder="1">
      <alignment/>
      <protection/>
    </xf>
    <xf numFmtId="0" fontId="4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top"/>
      <protection/>
    </xf>
    <xf numFmtId="0" fontId="9" fillId="0" borderId="0" xfId="36" applyFont="1" applyAlignment="1">
      <alignment horizontal="left" vertical="top"/>
      <protection/>
    </xf>
    <xf numFmtId="0" fontId="6" fillId="0" borderId="0" xfId="36" applyFont="1" applyAlignment="1">
      <alignment horizontal="left" vertical="center"/>
      <protection/>
    </xf>
    <xf numFmtId="0" fontId="7" fillId="0" borderId="0" xfId="36" applyFont="1" applyAlignment="1">
      <alignment horizontal="left" vertical="center"/>
      <protection/>
    </xf>
    <xf numFmtId="0" fontId="7" fillId="33" borderId="0" xfId="36" applyFont="1" applyFill="1" applyAlignment="1" applyProtection="1">
      <alignment horizontal="left" vertical="center"/>
      <protection locked="0"/>
    </xf>
    <xf numFmtId="49" fontId="7" fillId="33" borderId="0" xfId="36" applyNumberFormat="1" applyFont="1" applyFill="1" applyAlignment="1" applyProtection="1">
      <alignment horizontal="left" vertical="center"/>
      <protection locked="0"/>
    </xf>
    <xf numFmtId="0" fontId="1" fillId="0" borderId="13" xfId="36" applyBorder="1">
      <alignment/>
      <protection/>
    </xf>
    <xf numFmtId="0" fontId="1" fillId="0" borderId="0" xfId="36" applyFont="1" applyAlignment="1">
      <alignment vertical="center"/>
      <protection/>
    </xf>
    <xf numFmtId="0" fontId="1" fillId="0" borderId="12" xfId="36" applyFont="1" applyBorder="1" applyAlignment="1">
      <alignment vertical="center"/>
      <protection/>
    </xf>
    <xf numFmtId="0" fontId="10" fillId="0" borderId="14" xfId="36" applyFont="1" applyBorder="1" applyAlignment="1">
      <alignment horizontal="left" vertical="center"/>
      <protection/>
    </xf>
    <xf numFmtId="0" fontId="1" fillId="0" borderId="14" xfId="36" applyFont="1" applyBorder="1" applyAlignment="1">
      <alignment vertical="center"/>
      <protection/>
    </xf>
    <xf numFmtId="0" fontId="1" fillId="0" borderId="0" xfId="36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1" fillId="34" borderId="0" xfId="36" applyFont="1" applyFill="1" applyAlignment="1">
      <alignment vertical="center"/>
      <protection/>
    </xf>
    <xf numFmtId="0" fontId="12" fillId="34" borderId="15" xfId="36" applyFont="1" applyFill="1" applyBorder="1" applyAlignment="1">
      <alignment horizontal="left" vertical="center"/>
      <protection/>
    </xf>
    <xf numFmtId="0" fontId="1" fillId="34" borderId="16" xfId="36" applyFont="1" applyFill="1" applyBorder="1" applyAlignment="1">
      <alignment vertical="center"/>
      <protection/>
    </xf>
    <xf numFmtId="0" fontId="12" fillId="34" borderId="16" xfId="36" applyFont="1" applyFill="1" applyBorder="1" applyAlignment="1">
      <alignment horizontal="center" vertical="center"/>
      <protection/>
    </xf>
    <xf numFmtId="0" fontId="1" fillId="0" borderId="12" xfId="36" applyBorder="1" applyAlignment="1">
      <alignment vertical="center"/>
      <protection/>
    </xf>
    <xf numFmtId="0" fontId="13" fillId="0" borderId="13" xfId="36" applyFont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6" fillId="0" borderId="14" xfId="36" applyFont="1" applyBorder="1" applyAlignment="1">
      <alignment horizontal="left"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7" xfId="36" applyFont="1" applyBorder="1" applyAlignment="1">
      <alignment vertical="center"/>
      <protection/>
    </xf>
    <xf numFmtId="0" fontId="1" fillId="0" borderId="18" xfId="36" applyFont="1" applyBorder="1" applyAlignment="1">
      <alignment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9" fillId="0" borderId="12" xfId="36" applyFont="1" applyBorder="1" applyAlignment="1">
      <alignment vertical="center"/>
      <protection/>
    </xf>
    <xf numFmtId="0" fontId="9" fillId="0" borderId="0" xfId="36" applyFont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1" fillId="0" borderId="19" xfId="36" applyBorder="1" applyAlignment="1">
      <alignment vertical="center"/>
      <protection/>
    </xf>
    <xf numFmtId="0" fontId="1" fillId="0" borderId="20" xfId="36" applyBorder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1" xfId="36" applyFont="1" applyBorder="1" applyAlignment="1">
      <alignment vertical="center"/>
      <protection/>
    </xf>
    <xf numFmtId="0" fontId="1" fillId="35" borderId="16" xfId="36" applyFont="1" applyFill="1" applyBorder="1" applyAlignment="1">
      <alignment vertical="center"/>
      <protection/>
    </xf>
    <xf numFmtId="0" fontId="15" fillId="35" borderId="0" xfId="36" applyFont="1" applyFill="1" applyAlignment="1">
      <alignment horizontal="center" vertical="center"/>
      <protection/>
    </xf>
    <xf numFmtId="0" fontId="16" fillId="0" borderId="22" xfId="36" applyFont="1" applyBorder="1" applyAlignment="1">
      <alignment horizontal="center" vertical="center" wrapText="1"/>
      <protection/>
    </xf>
    <xf numFmtId="0" fontId="16" fillId="0" borderId="23" xfId="36" applyFont="1" applyBorder="1" applyAlignment="1">
      <alignment horizontal="center" vertical="center" wrapText="1"/>
      <protection/>
    </xf>
    <xf numFmtId="0" fontId="16" fillId="0" borderId="24" xfId="36" applyFont="1" applyBorder="1" applyAlignment="1">
      <alignment horizontal="center" vertical="center" wrapText="1"/>
      <protection/>
    </xf>
    <xf numFmtId="0" fontId="1" fillId="0" borderId="25" xfId="36" applyFont="1" applyBorder="1" applyAlignment="1">
      <alignment vertical="center"/>
      <protection/>
    </xf>
    <xf numFmtId="0" fontId="1" fillId="0" borderId="19" xfId="36" applyFont="1" applyBorder="1" applyAlignment="1">
      <alignment vertical="center"/>
      <protection/>
    </xf>
    <xf numFmtId="0" fontId="1" fillId="0" borderId="20" xfId="36" applyFont="1" applyBorder="1" applyAlignment="1">
      <alignment vertical="center"/>
      <protection/>
    </xf>
    <xf numFmtId="0" fontId="12" fillId="0" borderId="0" xfId="36" applyFont="1" applyAlignment="1">
      <alignment vertical="center"/>
      <protection/>
    </xf>
    <xf numFmtId="0" fontId="12" fillId="0" borderId="12" xfId="36" applyFont="1" applyBorder="1" applyAlignment="1">
      <alignment vertical="center"/>
      <protection/>
    </xf>
    <xf numFmtId="0" fontId="17" fillId="0" borderId="0" xfId="36" applyFont="1" applyAlignment="1">
      <alignment horizontal="left" vertical="center"/>
      <protection/>
    </xf>
    <xf numFmtId="0" fontId="17" fillId="0" borderId="0" xfId="36" applyFont="1" applyAlignment="1">
      <alignment vertical="center"/>
      <protection/>
    </xf>
    <xf numFmtId="0" fontId="12" fillId="0" borderId="0" xfId="36" applyFont="1" applyAlignment="1">
      <alignment horizontal="center" vertical="center"/>
      <protection/>
    </xf>
    <xf numFmtId="4" fontId="14" fillId="0" borderId="26" xfId="36" applyNumberFormat="1" applyFont="1" applyBorder="1" applyAlignment="1">
      <alignment vertical="center"/>
      <protection/>
    </xf>
    <xf numFmtId="4" fontId="14" fillId="0" borderId="0" xfId="36" applyNumberFormat="1" applyFont="1" applyBorder="1" applyAlignment="1">
      <alignment vertical="center"/>
      <protection/>
    </xf>
    <xf numFmtId="166" fontId="14" fillId="0" borderId="0" xfId="36" applyNumberFormat="1" applyFont="1" applyBorder="1" applyAlignment="1">
      <alignment vertical="center"/>
      <protection/>
    </xf>
    <xf numFmtId="4" fontId="14" fillId="0" borderId="21" xfId="36" applyNumberFormat="1" applyFont="1" applyBorder="1" applyAlignment="1">
      <alignment vertical="center"/>
      <protection/>
    </xf>
    <xf numFmtId="0" fontId="12" fillId="0" borderId="0" xfId="36" applyFont="1" applyAlignment="1">
      <alignment horizontal="left" vertical="center"/>
      <protection/>
    </xf>
    <xf numFmtId="0" fontId="18" fillId="0" borderId="0" xfId="36" applyFont="1" applyAlignment="1">
      <alignment horizontal="left" vertical="center"/>
      <protection/>
    </xf>
    <xf numFmtId="0" fontId="19" fillId="0" borderId="0" xfId="37" applyNumberFormat="1" applyFont="1" applyFill="1" applyBorder="1" applyAlignment="1" applyProtection="1">
      <alignment horizontal="center" vertical="center"/>
      <protection/>
    </xf>
    <xf numFmtId="0" fontId="21" fillId="0" borderId="12" xfId="36" applyFont="1" applyBorder="1" applyAlignment="1">
      <alignment vertical="center"/>
      <protection/>
    </xf>
    <xf numFmtId="0" fontId="22" fillId="0" borderId="0" xfId="36" applyFont="1" applyAlignment="1">
      <alignment vertical="center"/>
      <protection/>
    </xf>
    <xf numFmtId="0" fontId="23" fillId="0" borderId="0" xfId="36" applyFont="1" applyAlignment="1">
      <alignment vertical="center"/>
      <protection/>
    </xf>
    <xf numFmtId="0" fontId="9" fillId="0" borderId="0" xfId="36" applyFont="1" applyAlignment="1">
      <alignment horizontal="center" vertical="center"/>
      <protection/>
    </xf>
    <xf numFmtId="4" fontId="24" fillId="0" borderId="27" xfId="36" applyNumberFormat="1" applyFont="1" applyBorder="1" applyAlignment="1">
      <alignment vertical="center"/>
      <protection/>
    </xf>
    <xf numFmtId="4" fontId="24" fillId="0" borderId="28" xfId="36" applyNumberFormat="1" applyFont="1" applyBorder="1" applyAlignment="1">
      <alignment vertical="center"/>
      <protection/>
    </xf>
    <xf numFmtId="166" fontId="24" fillId="0" borderId="28" xfId="36" applyNumberFormat="1" applyFont="1" applyBorder="1" applyAlignment="1">
      <alignment vertical="center"/>
      <protection/>
    </xf>
    <xf numFmtId="4" fontId="24" fillId="0" borderId="29" xfId="36" applyNumberFormat="1" applyFont="1" applyBorder="1" applyAlignment="1">
      <alignment vertical="center"/>
      <protection/>
    </xf>
    <xf numFmtId="0" fontId="21" fillId="0" borderId="0" xfId="36" applyFont="1" applyAlignment="1">
      <alignment vertical="center"/>
      <protection/>
    </xf>
    <xf numFmtId="0" fontId="21" fillId="0" borderId="0" xfId="36" applyFont="1" applyAlignment="1">
      <alignment horizontal="left" vertical="center"/>
      <protection/>
    </xf>
    <xf numFmtId="0" fontId="1" fillId="0" borderId="0" xfId="36" applyProtection="1">
      <alignment/>
      <protection locked="0"/>
    </xf>
    <xf numFmtId="0" fontId="1" fillId="0" borderId="11" xfId="36" applyBorder="1" applyProtection="1">
      <alignment/>
      <protection locked="0"/>
    </xf>
    <xf numFmtId="0" fontId="25" fillId="0" borderId="0" xfId="36" applyFont="1" applyAlignment="1">
      <alignment horizontal="left" vertical="center"/>
      <protection/>
    </xf>
    <xf numFmtId="0" fontId="1" fillId="0" borderId="0" xfId="36" applyFont="1" applyAlignment="1" applyProtection="1">
      <alignment vertical="center"/>
      <protection locked="0"/>
    </xf>
    <xf numFmtId="0" fontId="6" fillId="0" borderId="0" xfId="36" applyFont="1" applyAlignment="1" applyProtection="1">
      <alignment horizontal="left" vertical="center"/>
      <protection locked="0"/>
    </xf>
    <xf numFmtId="165" fontId="7" fillId="0" borderId="0" xfId="36" applyNumberFormat="1" applyFont="1" applyAlignment="1">
      <alignment horizontal="left" vertical="center"/>
      <protection/>
    </xf>
    <xf numFmtId="0" fontId="1" fillId="0" borderId="0" xfId="36" applyFont="1" applyAlignment="1">
      <alignment vertical="center" wrapText="1"/>
      <protection/>
    </xf>
    <xf numFmtId="0" fontId="1" fillId="0" borderId="12" xfId="36" applyFont="1" applyBorder="1" applyAlignment="1">
      <alignment vertical="center" wrapText="1"/>
      <protection/>
    </xf>
    <xf numFmtId="0" fontId="1" fillId="0" borderId="0" xfId="36" applyFont="1" applyAlignment="1" applyProtection="1">
      <alignment vertical="center" wrapText="1"/>
      <protection locked="0"/>
    </xf>
    <xf numFmtId="0" fontId="1" fillId="0" borderId="12" xfId="36" applyBorder="1" applyAlignment="1">
      <alignment vertical="center" wrapText="1"/>
      <protection/>
    </xf>
    <xf numFmtId="0" fontId="1" fillId="0" borderId="0" xfId="36" applyAlignment="1">
      <alignment vertical="center" wrapText="1"/>
      <protection/>
    </xf>
    <xf numFmtId="0" fontId="1" fillId="0" borderId="19" xfId="36" applyFont="1" applyBorder="1" applyAlignment="1" applyProtection="1">
      <alignment vertical="center"/>
      <protection locked="0"/>
    </xf>
    <xf numFmtId="0" fontId="10" fillId="0" borderId="0" xfId="36" applyFont="1" applyAlignment="1">
      <alignment horizontal="left" vertical="center"/>
      <protection/>
    </xf>
    <xf numFmtId="4" fontId="17" fillId="0" borderId="0" xfId="36" applyNumberFormat="1" applyFont="1" applyAlignment="1">
      <alignment vertical="center"/>
      <protection/>
    </xf>
    <xf numFmtId="0" fontId="6" fillId="0" borderId="0" xfId="36" applyFont="1" applyAlignment="1">
      <alignment horizontal="right" vertical="center"/>
      <protection/>
    </xf>
    <xf numFmtId="0" fontId="6" fillId="0" borderId="0" xfId="36" applyFont="1" applyAlignment="1" applyProtection="1">
      <alignment horizontal="right" vertical="center"/>
      <protection locked="0"/>
    </xf>
    <xf numFmtId="0" fontId="26" fillId="0" borderId="0" xfId="36" applyFont="1" applyAlignment="1">
      <alignment horizontal="left" vertical="center"/>
      <protection/>
    </xf>
    <xf numFmtId="4" fontId="6" fillId="0" borderId="0" xfId="36" applyNumberFormat="1" applyFont="1" applyAlignment="1">
      <alignment vertical="center"/>
      <protection/>
    </xf>
    <xf numFmtId="164" fontId="6" fillId="0" borderId="0" xfId="36" applyNumberFormat="1" applyFont="1" applyAlignment="1" applyProtection="1">
      <alignment horizontal="right" vertical="center"/>
      <protection locked="0"/>
    </xf>
    <xf numFmtId="0" fontId="1" fillId="35" borderId="0" xfId="36" applyFont="1" applyFill="1" applyAlignment="1">
      <alignment vertical="center"/>
      <protection/>
    </xf>
    <xf numFmtId="0" fontId="12" fillId="35" borderId="15" xfId="36" applyFont="1" applyFill="1" applyBorder="1" applyAlignment="1">
      <alignment horizontal="left" vertical="center"/>
      <protection/>
    </xf>
    <xf numFmtId="0" fontId="12" fillId="35" borderId="16" xfId="36" applyFont="1" applyFill="1" applyBorder="1" applyAlignment="1">
      <alignment horizontal="right" vertical="center"/>
      <protection/>
    </xf>
    <xf numFmtId="0" fontId="12" fillId="35" borderId="16" xfId="36" applyFont="1" applyFill="1" applyBorder="1" applyAlignment="1">
      <alignment horizontal="center" vertical="center"/>
      <protection/>
    </xf>
    <xf numFmtId="0" fontId="1" fillId="35" borderId="16" xfId="36" applyFont="1" applyFill="1" applyBorder="1" applyAlignment="1" applyProtection="1">
      <alignment vertical="center"/>
      <protection locked="0"/>
    </xf>
    <xf numFmtId="4" fontId="12" fillId="35" borderId="16" xfId="36" applyNumberFormat="1" applyFont="1" applyFill="1" applyBorder="1" applyAlignment="1">
      <alignment vertical="center"/>
      <protection/>
    </xf>
    <xf numFmtId="0" fontId="1" fillId="35" borderId="30" xfId="36" applyFont="1" applyFill="1" applyBorder="1" applyAlignment="1">
      <alignment vertical="center"/>
      <protection/>
    </xf>
    <xf numFmtId="0" fontId="1" fillId="0" borderId="13" xfId="36" applyBorder="1" applyAlignment="1" applyProtection="1">
      <alignment vertical="center"/>
      <protection locked="0"/>
    </xf>
    <xf numFmtId="0" fontId="6" fillId="0" borderId="14" xfId="36" applyFont="1" applyBorder="1" applyAlignment="1">
      <alignment horizontal="center" vertical="center"/>
      <protection/>
    </xf>
    <xf numFmtId="0" fontId="1" fillId="0" borderId="14" xfId="36" applyFont="1" applyBorder="1" applyAlignment="1" applyProtection="1">
      <alignment vertical="center"/>
      <protection locked="0"/>
    </xf>
    <xf numFmtId="0" fontId="6" fillId="0" borderId="14" xfId="36" applyFont="1" applyBorder="1" applyAlignment="1">
      <alignment horizontal="right" vertical="center"/>
      <protection/>
    </xf>
    <xf numFmtId="0" fontId="1" fillId="0" borderId="13" xfId="36" applyFont="1" applyBorder="1" applyAlignment="1" applyProtection="1">
      <alignment vertical="center"/>
      <protection locked="0"/>
    </xf>
    <xf numFmtId="0" fontId="1" fillId="0" borderId="18" xfId="36" applyFont="1" applyBorder="1" applyAlignment="1" applyProtection="1">
      <alignment vertical="center"/>
      <protection locked="0"/>
    </xf>
    <xf numFmtId="0" fontId="1" fillId="0" borderId="11" xfId="36" applyFont="1" applyBorder="1" applyAlignment="1" applyProtection="1">
      <alignment vertical="center"/>
      <protection locked="0"/>
    </xf>
    <xf numFmtId="0" fontId="7" fillId="0" borderId="0" xfId="36" applyFont="1" applyAlignment="1">
      <alignment horizontal="left" vertical="center" wrapText="1"/>
      <protection/>
    </xf>
    <xf numFmtId="0" fontId="15" fillId="35" borderId="0" xfId="36" applyFont="1" applyFill="1" applyAlignment="1">
      <alignment horizontal="left" vertical="center"/>
      <protection/>
    </xf>
    <xf numFmtId="0" fontId="1" fillId="35" borderId="0" xfId="36" applyFont="1" applyFill="1" applyAlignment="1" applyProtection="1">
      <alignment vertical="center"/>
      <protection locked="0"/>
    </xf>
    <xf numFmtId="0" fontId="15" fillId="35" borderId="0" xfId="36" applyFont="1" applyFill="1" applyAlignment="1">
      <alignment horizontal="right" vertical="center"/>
      <protection/>
    </xf>
    <xf numFmtId="0" fontId="27" fillId="0" borderId="0" xfId="36" applyFont="1" applyAlignment="1">
      <alignment horizontal="left" vertical="center"/>
      <protection/>
    </xf>
    <xf numFmtId="0" fontId="28" fillId="0" borderId="0" xfId="36" applyFont="1" applyAlignment="1">
      <alignment vertical="center"/>
      <protection/>
    </xf>
    <xf numFmtId="0" fontId="28" fillId="0" borderId="12" xfId="36" applyFont="1" applyBorder="1" applyAlignment="1">
      <alignment vertical="center"/>
      <protection/>
    </xf>
    <xf numFmtId="0" fontId="28" fillId="0" borderId="28" xfId="36" applyFont="1" applyBorder="1" applyAlignment="1">
      <alignment horizontal="left" vertical="center"/>
      <protection/>
    </xf>
    <xf numFmtId="0" fontId="28" fillId="0" borderId="28" xfId="36" applyFont="1" applyBorder="1" applyAlignment="1">
      <alignment vertical="center"/>
      <protection/>
    </xf>
    <xf numFmtId="0" fontId="28" fillId="0" borderId="28" xfId="36" applyFont="1" applyBorder="1" applyAlignment="1" applyProtection="1">
      <alignment vertical="center"/>
      <protection locked="0"/>
    </xf>
    <xf numFmtId="4" fontId="28" fillId="0" borderId="28" xfId="36" applyNumberFormat="1" applyFont="1" applyBorder="1" applyAlignment="1">
      <alignment vertical="center"/>
      <protection/>
    </xf>
    <xf numFmtId="0" fontId="29" fillId="0" borderId="0" xfId="36" applyFont="1" applyAlignment="1">
      <alignment vertical="center"/>
      <protection/>
    </xf>
    <xf numFmtId="0" fontId="29" fillId="0" borderId="12" xfId="36" applyFont="1" applyBorder="1" applyAlignment="1">
      <alignment vertical="center"/>
      <protection/>
    </xf>
    <xf numFmtId="0" fontId="29" fillId="0" borderId="28" xfId="36" applyFont="1" applyBorder="1" applyAlignment="1">
      <alignment horizontal="left" vertical="center"/>
      <protection/>
    </xf>
    <xf numFmtId="0" fontId="29" fillId="0" borderId="28" xfId="36" applyFont="1" applyBorder="1" applyAlignment="1">
      <alignment vertical="center"/>
      <protection/>
    </xf>
    <xf numFmtId="0" fontId="29" fillId="0" borderId="28" xfId="36" applyFont="1" applyBorder="1" applyAlignment="1" applyProtection="1">
      <alignment vertical="center"/>
      <protection locked="0"/>
    </xf>
    <xf numFmtId="4" fontId="29" fillId="0" borderId="28" xfId="36" applyNumberFormat="1" applyFont="1" applyBorder="1" applyAlignment="1">
      <alignment vertical="center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12" xfId="36" applyFont="1" applyBorder="1" applyAlignment="1">
      <alignment horizontal="center" vertical="center" wrapText="1"/>
      <protection/>
    </xf>
    <xf numFmtId="0" fontId="15" fillId="35" borderId="22" xfId="36" applyFont="1" applyFill="1" applyBorder="1" applyAlignment="1">
      <alignment horizontal="center" vertical="center" wrapText="1"/>
      <protection/>
    </xf>
    <xf numFmtId="0" fontId="15" fillId="35" borderId="23" xfId="36" applyFont="1" applyFill="1" applyBorder="1" applyAlignment="1">
      <alignment horizontal="center" vertical="center" wrapText="1"/>
      <protection/>
    </xf>
    <xf numFmtId="0" fontId="15" fillId="35" borderId="23" xfId="36" applyFont="1" applyFill="1" applyBorder="1" applyAlignment="1" applyProtection="1">
      <alignment horizontal="center" vertical="center" wrapText="1"/>
      <protection locked="0"/>
    </xf>
    <xf numFmtId="0" fontId="15" fillId="35" borderId="24" xfId="36" applyFont="1" applyFill="1" applyBorder="1" applyAlignment="1">
      <alignment horizontal="center" vertical="center" wrapText="1"/>
      <protection/>
    </xf>
    <xf numFmtId="0" fontId="15" fillId="35" borderId="0" xfId="36" applyFont="1" applyFill="1" applyAlignment="1">
      <alignment horizontal="center" vertical="center" wrapText="1"/>
      <protection/>
    </xf>
    <xf numFmtId="0" fontId="1" fillId="0" borderId="12" xfId="36" applyBorder="1" applyAlignment="1">
      <alignment horizontal="center" vertical="center" wrapText="1"/>
      <protection/>
    </xf>
    <xf numFmtId="0" fontId="1" fillId="0" borderId="0" xfId="36" applyAlignment="1">
      <alignment horizontal="center" vertical="center" wrapText="1"/>
      <protection/>
    </xf>
    <xf numFmtId="4" fontId="17" fillId="0" borderId="0" xfId="36" applyNumberFormat="1" applyFont="1" applyAlignment="1">
      <alignment/>
      <protection/>
    </xf>
    <xf numFmtId="166" fontId="30" fillId="0" borderId="19" xfId="36" applyNumberFormat="1" applyFont="1" applyBorder="1" applyAlignment="1">
      <alignment/>
      <protection/>
    </xf>
    <xf numFmtId="166" fontId="30" fillId="0" borderId="20" xfId="36" applyNumberFormat="1" applyFont="1" applyBorder="1" applyAlignment="1">
      <alignment/>
      <protection/>
    </xf>
    <xf numFmtId="4" fontId="31" fillId="0" borderId="0" xfId="36" applyNumberFormat="1" applyFont="1" applyAlignment="1">
      <alignment vertical="center"/>
      <protection/>
    </xf>
    <xf numFmtId="0" fontId="32" fillId="0" borderId="0" xfId="36" applyFont="1" applyAlignment="1">
      <alignment/>
      <protection/>
    </xf>
    <xf numFmtId="0" fontId="32" fillId="0" borderId="12" xfId="36" applyFont="1" applyBorder="1" applyAlignment="1">
      <alignment/>
      <protection/>
    </xf>
    <xf numFmtId="0" fontId="32" fillId="0" borderId="0" xfId="36" applyFont="1" applyAlignment="1">
      <alignment horizontal="left"/>
      <protection/>
    </xf>
    <xf numFmtId="0" fontId="28" fillId="0" borderId="0" xfId="36" applyFont="1" applyAlignment="1">
      <alignment horizontal="left"/>
      <protection/>
    </xf>
    <xf numFmtId="0" fontId="32" fillId="0" borderId="0" xfId="36" applyFont="1" applyAlignment="1" applyProtection="1">
      <alignment/>
      <protection locked="0"/>
    </xf>
    <xf numFmtId="4" fontId="28" fillId="0" borderId="0" xfId="36" applyNumberFormat="1" applyFont="1" applyAlignment="1">
      <alignment/>
      <protection/>
    </xf>
    <xf numFmtId="0" fontId="32" fillId="0" borderId="26" xfId="36" applyFont="1" applyBorder="1" applyAlignment="1">
      <alignment/>
      <protection/>
    </xf>
    <xf numFmtId="0" fontId="32" fillId="0" borderId="0" xfId="36" applyFont="1" applyBorder="1" applyAlignment="1">
      <alignment/>
      <protection/>
    </xf>
    <xf numFmtId="166" fontId="32" fillId="0" borderId="0" xfId="36" applyNumberFormat="1" applyFont="1" applyBorder="1" applyAlignment="1">
      <alignment/>
      <protection/>
    </xf>
    <xf numFmtId="166" fontId="32" fillId="0" borderId="21" xfId="36" applyNumberFormat="1" applyFont="1" applyBorder="1" applyAlignment="1">
      <alignment/>
      <protection/>
    </xf>
    <xf numFmtId="0" fontId="32" fillId="0" borderId="0" xfId="36" applyFont="1" applyAlignment="1">
      <alignment horizontal="center"/>
      <protection/>
    </xf>
    <xf numFmtId="4" fontId="32" fillId="0" borderId="0" xfId="36" applyNumberFormat="1" applyFont="1" applyAlignment="1">
      <alignment vertical="center"/>
      <protection/>
    </xf>
    <xf numFmtId="0" fontId="29" fillId="0" borderId="0" xfId="36" applyFont="1" applyAlignment="1">
      <alignment horizontal="left"/>
      <protection/>
    </xf>
    <xf numFmtId="4" fontId="29" fillId="0" borderId="0" xfId="36" applyNumberFormat="1" applyFont="1" applyAlignment="1">
      <alignment/>
      <protection/>
    </xf>
    <xf numFmtId="0" fontId="1" fillId="0" borderId="12" xfId="36" applyFont="1" applyBorder="1" applyAlignment="1" applyProtection="1">
      <alignment vertical="center"/>
      <protection locked="0"/>
    </xf>
    <xf numFmtId="0" fontId="15" fillId="0" borderId="31" xfId="36" applyFont="1" applyBorder="1" applyAlignment="1" applyProtection="1">
      <alignment horizontal="center" vertical="center"/>
      <protection locked="0"/>
    </xf>
    <xf numFmtId="49" fontId="15" fillId="0" borderId="31" xfId="36" applyNumberFormat="1" applyFont="1" applyBorder="1" applyAlignment="1" applyProtection="1">
      <alignment horizontal="left" vertical="center" wrapText="1"/>
      <protection locked="0"/>
    </xf>
    <xf numFmtId="0" fontId="15" fillId="0" borderId="31" xfId="36" applyFont="1" applyBorder="1" applyAlignment="1" applyProtection="1">
      <alignment horizontal="left" vertical="center" wrapText="1"/>
      <protection locked="0"/>
    </xf>
    <xf numFmtId="0" fontId="15" fillId="0" borderId="31" xfId="36" applyFont="1" applyBorder="1" applyAlignment="1" applyProtection="1">
      <alignment horizontal="center" vertical="center" wrapText="1"/>
      <protection locked="0"/>
    </xf>
    <xf numFmtId="4" fontId="15" fillId="0" borderId="31" xfId="36" applyNumberFormat="1" applyFont="1" applyBorder="1" applyAlignment="1" applyProtection="1">
      <alignment vertical="center"/>
      <protection locked="0"/>
    </xf>
    <xf numFmtId="4" fontId="15" fillId="33" borderId="31" xfId="36" applyNumberFormat="1" applyFont="1" applyFill="1" applyBorder="1" applyAlignment="1" applyProtection="1">
      <alignment vertical="center"/>
      <protection locked="0"/>
    </xf>
    <xf numFmtId="0" fontId="1" fillId="0" borderId="31" xfId="36" applyFont="1" applyBorder="1" applyAlignment="1" applyProtection="1">
      <alignment vertical="center"/>
      <protection locked="0"/>
    </xf>
    <xf numFmtId="0" fontId="16" fillId="33" borderId="26" xfId="36" applyFont="1" applyFill="1" applyBorder="1" applyAlignment="1" applyProtection="1">
      <alignment horizontal="left" vertical="center"/>
      <protection locked="0"/>
    </xf>
    <xf numFmtId="0" fontId="16" fillId="0" borderId="0" xfId="36" applyFont="1" applyBorder="1" applyAlignment="1">
      <alignment horizontal="center" vertical="center"/>
      <protection/>
    </xf>
    <xf numFmtId="166" fontId="16" fillId="0" borderId="0" xfId="36" applyNumberFormat="1" applyFont="1" applyBorder="1" applyAlignment="1">
      <alignment vertical="center"/>
      <protection/>
    </xf>
    <xf numFmtId="166" fontId="16" fillId="0" borderId="21" xfId="36" applyNumberFormat="1" applyFont="1" applyBorder="1" applyAlignment="1">
      <alignment vertical="center"/>
      <protection/>
    </xf>
    <xf numFmtId="0" fontId="15" fillId="0" borderId="0" xfId="36" applyFont="1" applyAlignment="1">
      <alignment horizontal="left" vertical="center"/>
      <protection/>
    </xf>
    <xf numFmtId="4" fontId="1" fillId="0" borderId="0" xfId="36" applyNumberFormat="1" applyFont="1" applyAlignment="1">
      <alignment vertical="center"/>
      <protection/>
    </xf>
    <xf numFmtId="0" fontId="33" fillId="0" borderId="31" xfId="36" applyFont="1" applyBorder="1" applyAlignment="1" applyProtection="1">
      <alignment horizontal="center" vertical="center"/>
      <protection locked="0"/>
    </xf>
    <xf numFmtId="49" fontId="33" fillId="0" borderId="31" xfId="36" applyNumberFormat="1" applyFont="1" applyBorder="1" applyAlignment="1" applyProtection="1">
      <alignment horizontal="left" vertical="center" wrapText="1"/>
      <protection locked="0"/>
    </xf>
    <xf numFmtId="0" fontId="33" fillId="0" borderId="31" xfId="36" applyFont="1" applyBorder="1" applyAlignment="1" applyProtection="1">
      <alignment horizontal="left" vertical="center" wrapText="1"/>
      <protection locked="0"/>
    </xf>
    <xf numFmtId="0" fontId="33" fillId="0" borderId="31" xfId="36" applyFont="1" applyBorder="1" applyAlignment="1" applyProtection="1">
      <alignment horizontal="center" vertical="center" wrapText="1"/>
      <protection locked="0"/>
    </xf>
    <xf numFmtId="4" fontId="33" fillId="0" borderId="31" xfId="36" applyNumberFormat="1" applyFont="1" applyBorder="1" applyAlignment="1" applyProtection="1">
      <alignment vertical="center"/>
      <protection locked="0"/>
    </xf>
    <xf numFmtId="4" fontId="33" fillId="33" borderId="31" xfId="36" applyNumberFormat="1" applyFont="1" applyFill="1" applyBorder="1" applyAlignment="1" applyProtection="1">
      <alignment vertical="center"/>
      <protection locked="0"/>
    </xf>
    <xf numFmtId="0" fontId="34" fillId="0" borderId="31" xfId="36" applyFont="1" applyBorder="1" applyAlignment="1" applyProtection="1">
      <alignment vertical="center"/>
      <protection locked="0"/>
    </xf>
    <xf numFmtId="0" fontId="34" fillId="0" borderId="12" xfId="36" applyFont="1" applyBorder="1" applyAlignment="1">
      <alignment vertical="center"/>
      <protection/>
    </xf>
    <xf numFmtId="0" fontId="33" fillId="33" borderId="26" xfId="36" applyFont="1" applyFill="1" applyBorder="1" applyAlignment="1" applyProtection="1">
      <alignment horizontal="left" vertical="center"/>
      <protection locked="0"/>
    </xf>
    <xf numFmtId="0" fontId="33" fillId="0" borderId="0" xfId="36" applyFont="1" applyBorder="1" applyAlignment="1">
      <alignment horizontal="center" vertical="center"/>
      <protection/>
    </xf>
    <xf numFmtId="0" fontId="16" fillId="33" borderId="27" xfId="36" applyFont="1" applyFill="1" applyBorder="1" applyAlignment="1" applyProtection="1">
      <alignment horizontal="left" vertical="center"/>
      <protection locked="0"/>
    </xf>
    <xf numFmtId="0" fontId="16" fillId="0" borderId="28" xfId="36" applyFont="1" applyBorder="1" applyAlignment="1">
      <alignment horizontal="center" vertical="center"/>
      <protection/>
    </xf>
    <xf numFmtId="0" fontId="1" fillId="0" borderId="28" xfId="36" applyFont="1" applyBorder="1" applyAlignment="1">
      <alignment vertical="center"/>
      <protection/>
    </xf>
    <xf numFmtId="166" fontId="16" fillId="0" borderId="28" xfId="36" applyNumberFormat="1" applyFont="1" applyBorder="1" applyAlignment="1">
      <alignment vertical="center"/>
      <protection/>
    </xf>
    <xf numFmtId="166" fontId="16" fillId="0" borderId="29" xfId="36" applyNumberFormat="1" applyFont="1" applyBorder="1" applyAlignment="1">
      <alignment vertical="center"/>
      <protection/>
    </xf>
    <xf numFmtId="0" fontId="3" fillId="36" borderId="0" xfId="36" applyFont="1" applyFill="1" applyBorder="1" applyAlignment="1">
      <alignment horizontal="center" vertical="center"/>
      <protection/>
    </xf>
    <xf numFmtId="0" fontId="7" fillId="0" borderId="0" xfId="36" applyFont="1" applyBorder="1" applyAlignment="1">
      <alignment horizontal="left" vertical="center"/>
      <protection/>
    </xf>
    <xf numFmtId="0" fontId="8" fillId="0" borderId="0" xfId="36" applyFont="1" applyBorder="1" applyAlignment="1">
      <alignment horizontal="left" vertical="top" wrapText="1"/>
      <protection/>
    </xf>
    <xf numFmtId="0" fontId="9" fillId="0" borderId="0" xfId="36" applyFont="1" applyBorder="1" applyAlignment="1">
      <alignment horizontal="left" vertical="top" wrapText="1"/>
      <protection/>
    </xf>
    <xf numFmtId="49" fontId="7" fillId="33" borderId="0" xfId="36" applyNumberFormat="1" applyFont="1" applyFill="1" applyBorder="1" applyAlignment="1" applyProtection="1">
      <alignment horizontal="left" vertical="center"/>
      <protection locked="0"/>
    </xf>
    <xf numFmtId="0" fontId="7" fillId="0" borderId="0" xfId="36" applyFont="1" applyBorder="1" applyAlignment="1">
      <alignment horizontal="left" vertical="center" wrapText="1"/>
      <protection/>
    </xf>
    <xf numFmtId="4" fontId="10" fillId="0" borderId="14" xfId="36" applyNumberFormat="1" applyFont="1" applyBorder="1" applyAlignment="1">
      <alignment vertical="center"/>
      <protection/>
    </xf>
    <xf numFmtId="0" fontId="6" fillId="0" borderId="0" xfId="36" applyFont="1" applyBorder="1" applyAlignment="1">
      <alignment horizontal="right" vertical="center"/>
      <protection/>
    </xf>
    <xf numFmtId="164" fontId="6" fillId="0" borderId="0" xfId="36" applyNumberFormat="1" applyFont="1" applyBorder="1" applyAlignment="1">
      <alignment horizontal="left" vertical="center"/>
      <protection/>
    </xf>
    <xf numFmtId="4" fontId="11" fillId="0" borderId="0" xfId="36" applyNumberFormat="1" applyFont="1" applyBorder="1" applyAlignment="1">
      <alignment vertical="center"/>
      <protection/>
    </xf>
    <xf numFmtId="0" fontId="12" fillId="34" borderId="16" xfId="36" applyFont="1" applyFill="1" applyBorder="1" applyAlignment="1">
      <alignment horizontal="left" vertical="center"/>
      <protection/>
    </xf>
    <xf numFmtId="4" fontId="12" fillId="34" borderId="30" xfId="36" applyNumberFormat="1" applyFont="1" applyFill="1" applyBorder="1" applyAlignment="1">
      <alignment vertical="center"/>
      <protection/>
    </xf>
    <xf numFmtId="0" fontId="9" fillId="0" borderId="0" xfId="36" applyFont="1" applyBorder="1" applyAlignment="1">
      <alignment horizontal="left" vertical="center" wrapText="1"/>
      <protection/>
    </xf>
    <xf numFmtId="165" fontId="7" fillId="0" borderId="0" xfId="36" applyNumberFormat="1" applyFont="1" applyBorder="1" applyAlignment="1">
      <alignment horizontal="left" vertical="center"/>
      <protection/>
    </xf>
    <xf numFmtId="0" fontId="7" fillId="0" borderId="0" xfId="36" applyFont="1" applyBorder="1" applyAlignment="1">
      <alignment vertical="center" wrapText="1"/>
      <protection/>
    </xf>
    <xf numFmtId="0" fontId="14" fillId="0" borderId="25" xfId="36" applyFont="1" applyBorder="1" applyAlignment="1">
      <alignment horizontal="center" vertical="center"/>
      <protection/>
    </xf>
    <xf numFmtId="0" fontId="15" fillId="35" borderId="15" xfId="36" applyFont="1" applyFill="1" applyBorder="1" applyAlignment="1">
      <alignment horizontal="center" vertical="center"/>
      <protection/>
    </xf>
    <xf numFmtId="0" fontId="15" fillId="35" borderId="16" xfId="36" applyFont="1" applyFill="1" applyBorder="1" applyAlignment="1">
      <alignment horizontal="center" vertical="center"/>
      <protection/>
    </xf>
    <xf numFmtId="0" fontId="15" fillId="35" borderId="16" xfId="36" applyFont="1" applyFill="1" applyBorder="1" applyAlignment="1">
      <alignment horizontal="right" vertical="center"/>
      <protection/>
    </xf>
    <xf numFmtId="0" fontId="15" fillId="35" borderId="30" xfId="36" applyFont="1" applyFill="1" applyBorder="1" applyAlignment="1">
      <alignment horizontal="center" vertical="center"/>
      <protection/>
    </xf>
    <xf numFmtId="4" fontId="17" fillId="0" borderId="0" xfId="36" applyNumberFormat="1" applyFont="1" applyBorder="1" applyAlignment="1">
      <alignment horizontal="right" vertical="center"/>
      <protection/>
    </xf>
    <xf numFmtId="4" fontId="17" fillId="0" borderId="0" xfId="36" applyNumberFormat="1" applyFont="1" applyBorder="1" applyAlignment="1">
      <alignment vertical="center"/>
      <protection/>
    </xf>
    <xf numFmtId="0" fontId="22" fillId="0" borderId="0" xfId="36" applyFont="1" applyBorder="1" applyAlignment="1">
      <alignment horizontal="left" vertical="center" wrapText="1"/>
      <protection/>
    </xf>
    <xf numFmtId="4" fontId="23" fillId="0" borderId="0" xfId="36" applyNumberFormat="1" applyFont="1" applyBorder="1" applyAlignment="1">
      <alignment vertical="center"/>
      <protection/>
    </xf>
    <xf numFmtId="0" fontId="6" fillId="0" borderId="0" xfId="36" applyFont="1" applyBorder="1" applyAlignment="1">
      <alignment horizontal="left" vertical="center" wrapText="1"/>
      <protection/>
    </xf>
    <xf numFmtId="0" fontId="7" fillId="33" borderId="0" xfId="36" applyFont="1" applyFill="1" applyBorder="1" applyAlignment="1" applyProtection="1">
      <alignment horizontal="left" vertical="center"/>
      <protection locked="0"/>
    </xf>
    <xf numFmtId="0" fontId="32" fillId="0" borderId="0" xfId="36" applyFont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zoomScalePageLayoutView="0" workbookViewId="0" topLeftCell="A1">
      <selection activeCell="E12" sqref="E12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83" t="s">
        <v>4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6"/>
      <c r="D4" s="7" t="s">
        <v>8</v>
      </c>
      <c r="AR4" s="6"/>
      <c r="AS4" s="8" t="s">
        <v>9</v>
      </c>
      <c r="BE4" s="9" t="s">
        <v>10</v>
      </c>
      <c r="BS4" s="3" t="s">
        <v>5</v>
      </c>
    </row>
    <row r="5" spans="2:71" ht="12" customHeight="1">
      <c r="B5" s="6"/>
      <c r="D5" s="10" t="s">
        <v>11</v>
      </c>
      <c r="K5" s="184" t="s">
        <v>12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6"/>
      <c r="BE5" s="185" t="s">
        <v>13</v>
      </c>
      <c r="BS5" s="3" t="s">
        <v>5</v>
      </c>
    </row>
    <row r="6" spans="2:71" ht="36.75" customHeight="1">
      <c r="B6" s="6"/>
      <c r="D6" s="11" t="s">
        <v>14</v>
      </c>
      <c r="K6" s="186" t="s">
        <v>587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6"/>
      <c r="BE6" s="185"/>
      <c r="BS6" s="3" t="s">
        <v>5</v>
      </c>
    </row>
    <row r="7" spans="2:71" ht="12" customHeight="1">
      <c r="B7" s="6"/>
      <c r="D7" s="12" t="s">
        <v>15</v>
      </c>
      <c r="K7" s="13"/>
      <c r="AK7" s="12" t="s">
        <v>16</v>
      </c>
      <c r="AN7" s="13"/>
      <c r="AR7" s="6"/>
      <c r="BE7" s="185"/>
      <c r="BS7" s="3" t="s">
        <v>5</v>
      </c>
    </row>
    <row r="8" spans="2:71" ht="12" customHeight="1">
      <c r="B8" s="6"/>
      <c r="D8" s="12" t="s">
        <v>17</v>
      </c>
      <c r="K8" s="13" t="s">
        <v>18</v>
      </c>
      <c r="AK8" s="12" t="s">
        <v>19</v>
      </c>
      <c r="AN8" s="14" t="s">
        <v>20</v>
      </c>
      <c r="AR8" s="6"/>
      <c r="BE8" s="185"/>
      <c r="BS8" s="3" t="s">
        <v>5</v>
      </c>
    </row>
    <row r="9" spans="2:71" ht="14.25" customHeight="1">
      <c r="B9" s="6"/>
      <c r="AR9" s="6"/>
      <c r="BE9" s="185"/>
      <c r="BS9" s="3" t="s">
        <v>5</v>
      </c>
    </row>
    <row r="10" spans="2:71" ht="12" customHeight="1">
      <c r="B10" s="6"/>
      <c r="D10" s="12" t="s">
        <v>21</v>
      </c>
      <c r="AK10" s="12" t="s">
        <v>22</v>
      </c>
      <c r="AN10" s="13" t="s">
        <v>23</v>
      </c>
      <c r="AR10" s="6"/>
      <c r="BE10" s="185"/>
      <c r="BS10" s="3" t="s">
        <v>5</v>
      </c>
    </row>
    <row r="11" spans="2:71" ht="18" customHeight="1">
      <c r="B11" s="6"/>
      <c r="E11" s="13" t="s">
        <v>588</v>
      </c>
      <c r="AK11" s="12" t="s">
        <v>24</v>
      </c>
      <c r="AN11" s="13" t="s">
        <v>586</v>
      </c>
      <c r="AR11" s="6"/>
      <c r="BE11" s="185"/>
      <c r="BS11" s="3" t="s">
        <v>5</v>
      </c>
    </row>
    <row r="12" spans="2:71" ht="6.75" customHeight="1">
      <c r="B12" s="6"/>
      <c r="AR12" s="6"/>
      <c r="BE12" s="185"/>
      <c r="BS12" s="3" t="s">
        <v>5</v>
      </c>
    </row>
    <row r="13" spans="2:71" ht="12" customHeight="1">
      <c r="B13" s="6"/>
      <c r="D13" s="12" t="s">
        <v>25</v>
      </c>
      <c r="AK13" s="12" t="s">
        <v>22</v>
      </c>
      <c r="AN13" s="15" t="s">
        <v>26</v>
      </c>
      <c r="AR13" s="6"/>
      <c r="BE13" s="185"/>
      <c r="BS13" s="3" t="s">
        <v>5</v>
      </c>
    </row>
    <row r="14" spans="2:71" ht="12.75">
      <c r="B14" s="6"/>
      <c r="E14" s="187" t="s">
        <v>26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2" t="s">
        <v>24</v>
      </c>
      <c r="AN14" s="15" t="s">
        <v>26</v>
      </c>
      <c r="AR14" s="6"/>
      <c r="BE14" s="185"/>
      <c r="BS14" s="3" t="s">
        <v>5</v>
      </c>
    </row>
    <row r="15" spans="2:71" ht="6.75" customHeight="1">
      <c r="B15" s="6"/>
      <c r="AR15" s="6"/>
      <c r="BE15" s="185"/>
      <c r="BS15" s="3" t="s">
        <v>2</v>
      </c>
    </row>
    <row r="16" spans="2:71" ht="12" customHeight="1">
      <c r="B16" s="6"/>
      <c r="D16" s="12" t="s">
        <v>27</v>
      </c>
      <c r="AK16" s="12" t="s">
        <v>22</v>
      </c>
      <c r="AN16" s="13"/>
      <c r="AR16" s="6"/>
      <c r="BE16" s="185"/>
      <c r="BS16" s="3" t="s">
        <v>2</v>
      </c>
    </row>
    <row r="17" spans="2:71" ht="18" customHeight="1">
      <c r="B17" s="6"/>
      <c r="E17" s="13" t="s">
        <v>18</v>
      </c>
      <c r="AK17" s="12" t="s">
        <v>24</v>
      </c>
      <c r="AN17" s="13"/>
      <c r="AR17" s="6"/>
      <c r="BE17" s="185"/>
      <c r="BS17" s="3" t="s">
        <v>28</v>
      </c>
    </row>
    <row r="18" spans="2:71" ht="6.75" customHeight="1">
      <c r="B18" s="6"/>
      <c r="AR18" s="6"/>
      <c r="BE18" s="185"/>
      <c r="BS18" s="3" t="s">
        <v>29</v>
      </c>
    </row>
    <row r="19" spans="2:71" ht="12" customHeight="1">
      <c r="B19" s="6"/>
      <c r="D19" s="12" t="s">
        <v>30</v>
      </c>
      <c r="AK19" s="12" t="s">
        <v>22</v>
      </c>
      <c r="AN19" s="13"/>
      <c r="AR19" s="6"/>
      <c r="BE19" s="185"/>
      <c r="BS19" s="3" t="s">
        <v>29</v>
      </c>
    </row>
    <row r="20" spans="2:71" ht="18" customHeight="1">
      <c r="B20" s="6"/>
      <c r="E20" s="13" t="s">
        <v>31</v>
      </c>
      <c r="AK20" s="12" t="s">
        <v>24</v>
      </c>
      <c r="AN20" s="13"/>
      <c r="AR20" s="6"/>
      <c r="BE20" s="185"/>
      <c r="BS20" s="3" t="s">
        <v>28</v>
      </c>
    </row>
    <row r="21" spans="2:57" ht="6.75" customHeight="1">
      <c r="B21" s="6"/>
      <c r="AR21" s="6"/>
      <c r="BE21" s="185"/>
    </row>
    <row r="22" spans="2:57" ht="12" customHeight="1">
      <c r="B22" s="6"/>
      <c r="D22" s="12" t="s">
        <v>32</v>
      </c>
      <c r="AR22" s="6"/>
      <c r="BE22" s="185"/>
    </row>
    <row r="23" spans="2:57" ht="16.5" customHeight="1">
      <c r="B23" s="6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6"/>
      <c r="BE23" s="185"/>
    </row>
    <row r="24" spans="2:57" ht="6.75" customHeight="1">
      <c r="B24" s="6"/>
      <c r="AR24" s="6"/>
      <c r="BE24" s="185"/>
    </row>
    <row r="25" spans="2:57" ht="6.7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  <c r="BE25" s="185"/>
    </row>
    <row r="26" spans="1:57" s="21" customFormat="1" ht="25.5" customHeight="1">
      <c r="A26" s="17"/>
      <c r="B26" s="18"/>
      <c r="C26" s="17"/>
      <c r="D26" s="19" t="s">
        <v>33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89">
        <f>ROUND(AG94,0)</f>
        <v>0</v>
      </c>
      <c r="AL26" s="189"/>
      <c r="AM26" s="189"/>
      <c r="AN26" s="189"/>
      <c r="AO26" s="189"/>
      <c r="AP26" s="17"/>
      <c r="AQ26" s="17"/>
      <c r="AR26" s="18"/>
      <c r="BE26" s="185"/>
    </row>
    <row r="27" spans="1:57" s="21" customFormat="1" ht="6.75" customHeight="1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8"/>
      <c r="BE27" s="185"/>
    </row>
    <row r="28" spans="1:57" s="21" customFormat="1" ht="12.7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90" t="s">
        <v>34</v>
      </c>
      <c r="M28" s="190"/>
      <c r="N28" s="190"/>
      <c r="O28" s="190"/>
      <c r="P28" s="190"/>
      <c r="Q28" s="17"/>
      <c r="R28" s="17"/>
      <c r="S28" s="17"/>
      <c r="T28" s="17"/>
      <c r="U28" s="17"/>
      <c r="V28" s="17"/>
      <c r="W28" s="190" t="s">
        <v>35</v>
      </c>
      <c r="X28" s="190"/>
      <c r="Y28" s="190"/>
      <c r="Z28" s="190"/>
      <c r="AA28" s="190"/>
      <c r="AB28" s="190"/>
      <c r="AC28" s="190"/>
      <c r="AD28" s="190"/>
      <c r="AE28" s="190"/>
      <c r="AF28" s="17"/>
      <c r="AG28" s="17"/>
      <c r="AH28" s="17"/>
      <c r="AI28" s="17"/>
      <c r="AJ28" s="17"/>
      <c r="AK28" s="190" t="s">
        <v>36</v>
      </c>
      <c r="AL28" s="190"/>
      <c r="AM28" s="190"/>
      <c r="AN28" s="190"/>
      <c r="AO28" s="190"/>
      <c r="AP28" s="17"/>
      <c r="AQ28" s="17"/>
      <c r="AR28" s="18"/>
      <c r="BE28" s="185"/>
    </row>
    <row r="29" spans="2:57" s="22" customFormat="1" ht="14.25" customHeight="1">
      <c r="B29" s="23"/>
      <c r="D29" s="12" t="s">
        <v>37</v>
      </c>
      <c r="F29" s="12" t="s">
        <v>38</v>
      </c>
      <c r="L29" s="191">
        <v>0.21000000000000002</v>
      </c>
      <c r="M29" s="191"/>
      <c r="N29" s="191"/>
      <c r="O29" s="191"/>
      <c r="P29" s="191"/>
      <c r="W29" s="192">
        <f>ROUND(AZ94,0)</f>
        <v>0</v>
      </c>
      <c r="X29" s="192"/>
      <c r="Y29" s="192"/>
      <c r="Z29" s="192"/>
      <c r="AA29" s="192"/>
      <c r="AB29" s="192"/>
      <c r="AC29" s="192"/>
      <c r="AD29" s="192"/>
      <c r="AE29" s="192"/>
      <c r="AK29" s="192">
        <f>ROUND(AV94,0)</f>
        <v>0</v>
      </c>
      <c r="AL29" s="192"/>
      <c r="AM29" s="192"/>
      <c r="AN29" s="192"/>
      <c r="AO29" s="192"/>
      <c r="AR29" s="23"/>
      <c r="BE29" s="185"/>
    </row>
    <row r="30" spans="2:57" s="22" customFormat="1" ht="14.25" customHeight="1">
      <c r="B30" s="23"/>
      <c r="F30" s="12" t="s">
        <v>39</v>
      </c>
      <c r="L30" s="191">
        <v>0.15000000000000002</v>
      </c>
      <c r="M30" s="191"/>
      <c r="N30" s="191"/>
      <c r="O30" s="191"/>
      <c r="P30" s="191"/>
      <c r="W30" s="192">
        <f>ROUND(BA94,0)</f>
        <v>0</v>
      </c>
      <c r="X30" s="192"/>
      <c r="Y30" s="192"/>
      <c r="Z30" s="192"/>
      <c r="AA30" s="192"/>
      <c r="AB30" s="192"/>
      <c r="AC30" s="192"/>
      <c r="AD30" s="192"/>
      <c r="AE30" s="192"/>
      <c r="AK30" s="192">
        <f>ROUND(AW94,0)</f>
        <v>0</v>
      </c>
      <c r="AL30" s="192"/>
      <c r="AM30" s="192"/>
      <c r="AN30" s="192"/>
      <c r="AO30" s="192"/>
      <c r="AR30" s="23"/>
      <c r="BE30" s="185"/>
    </row>
    <row r="31" spans="2:57" s="22" customFormat="1" ht="14.25" customHeight="1" hidden="1">
      <c r="B31" s="23"/>
      <c r="F31" s="12" t="s">
        <v>40</v>
      </c>
      <c r="L31" s="191">
        <v>0.21000000000000002</v>
      </c>
      <c r="M31" s="191"/>
      <c r="N31" s="191"/>
      <c r="O31" s="191"/>
      <c r="P31" s="191"/>
      <c r="W31" s="192">
        <f>ROUND(BB94,0)</f>
        <v>0</v>
      </c>
      <c r="X31" s="192"/>
      <c r="Y31" s="192"/>
      <c r="Z31" s="192"/>
      <c r="AA31" s="192"/>
      <c r="AB31" s="192"/>
      <c r="AC31" s="192"/>
      <c r="AD31" s="192"/>
      <c r="AE31" s="192"/>
      <c r="AK31" s="192">
        <v>0</v>
      </c>
      <c r="AL31" s="192"/>
      <c r="AM31" s="192"/>
      <c r="AN31" s="192"/>
      <c r="AO31" s="192"/>
      <c r="AR31" s="23"/>
      <c r="BE31" s="185"/>
    </row>
    <row r="32" spans="2:57" s="22" customFormat="1" ht="14.25" customHeight="1" hidden="1">
      <c r="B32" s="23"/>
      <c r="F32" s="12" t="s">
        <v>41</v>
      </c>
      <c r="L32" s="191">
        <v>0.15000000000000002</v>
      </c>
      <c r="M32" s="191"/>
      <c r="N32" s="191"/>
      <c r="O32" s="191"/>
      <c r="P32" s="191"/>
      <c r="W32" s="192">
        <f>ROUND(BC94,0)</f>
        <v>0</v>
      </c>
      <c r="X32" s="192"/>
      <c r="Y32" s="192"/>
      <c r="Z32" s="192"/>
      <c r="AA32" s="192"/>
      <c r="AB32" s="192"/>
      <c r="AC32" s="192"/>
      <c r="AD32" s="192"/>
      <c r="AE32" s="192"/>
      <c r="AK32" s="192">
        <v>0</v>
      </c>
      <c r="AL32" s="192"/>
      <c r="AM32" s="192"/>
      <c r="AN32" s="192"/>
      <c r="AO32" s="192"/>
      <c r="AR32" s="23"/>
      <c r="BE32" s="185"/>
    </row>
    <row r="33" spans="2:57" s="22" customFormat="1" ht="14.25" customHeight="1" hidden="1">
      <c r="B33" s="23"/>
      <c r="F33" s="12" t="s">
        <v>42</v>
      </c>
      <c r="L33" s="191">
        <v>0</v>
      </c>
      <c r="M33" s="191"/>
      <c r="N33" s="191"/>
      <c r="O33" s="191"/>
      <c r="P33" s="191"/>
      <c r="W33" s="192">
        <f>ROUND(BD94,0)</f>
        <v>0</v>
      </c>
      <c r="X33" s="192"/>
      <c r="Y33" s="192"/>
      <c r="Z33" s="192"/>
      <c r="AA33" s="192"/>
      <c r="AB33" s="192"/>
      <c r="AC33" s="192"/>
      <c r="AD33" s="192"/>
      <c r="AE33" s="192"/>
      <c r="AK33" s="192">
        <v>0</v>
      </c>
      <c r="AL33" s="192"/>
      <c r="AM33" s="192"/>
      <c r="AN33" s="192"/>
      <c r="AO33" s="192"/>
      <c r="AR33" s="23"/>
      <c r="BE33" s="185"/>
    </row>
    <row r="34" spans="1:57" s="21" customFormat="1" ht="6.75" customHeigh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8"/>
      <c r="BE34" s="185"/>
    </row>
    <row r="35" spans="1:57" s="21" customFormat="1" ht="25.5" customHeight="1">
      <c r="A35" s="17"/>
      <c r="B35" s="18"/>
      <c r="C35" s="24"/>
      <c r="D35" s="25" t="s">
        <v>43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44</v>
      </c>
      <c r="U35" s="26"/>
      <c r="V35" s="26"/>
      <c r="W35" s="26"/>
      <c r="X35" s="193" t="s">
        <v>45</v>
      </c>
      <c r="Y35" s="193"/>
      <c r="Z35" s="193"/>
      <c r="AA35" s="193"/>
      <c r="AB35" s="193"/>
      <c r="AC35" s="26"/>
      <c r="AD35" s="26"/>
      <c r="AE35" s="26"/>
      <c r="AF35" s="26"/>
      <c r="AG35" s="26"/>
      <c r="AH35" s="26"/>
      <c r="AI35" s="26"/>
      <c r="AJ35" s="26"/>
      <c r="AK35" s="194">
        <f>SUM(AK26:AK33)</f>
        <v>0</v>
      </c>
      <c r="AL35" s="194"/>
      <c r="AM35" s="194"/>
      <c r="AN35" s="194"/>
      <c r="AO35" s="194"/>
      <c r="AP35" s="24"/>
      <c r="AQ35" s="24"/>
      <c r="AR35" s="18"/>
      <c r="BE35" s="17"/>
    </row>
    <row r="36" spans="1:57" s="21" customFormat="1" ht="6.75" customHeigh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8"/>
      <c r="BE36" s="17"/>
    </row>
    <row r="37" spans="1:57" s="21" customFormat="1" ht="14.25" customHeigh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8"/>
      <c r="BE37" s="17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21" customFormat="1" ht="14.25" customHeight="1">
      <c r="B49" s="28"/>
      <c r="D49" s="29" t="s">
        <v>46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29" t="s">
        <v>47</v>
      </c>
      <c r="AI49" s="30"/>
      <c r="AJ49" s="30"/>
      <c r="AK49" s="30"/>
      <c r="AL49" s="30"/>
      <c r="AM49" s="30"/>
      <c r="AN49" s="30"/>
      <c r="AO49" s="30"/>
      <c r="AR49" s="28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1:57" s="21" customFormat="1" ht="12.75">
      <c r="A60" s="17"/>
      <c r="B60" s="18"/>
      <c r="C60" s="17"/>
      <c r="D60" s="31" t="s">
        <v>48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1" t="s">
        <v>49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1" t="s">
        <v>48</v>
      </c>
      <c r="AI60" s="20"/>
      <c r="AJ60" s="20"/>
      <c r="AK60" s="20"/>
      <c r="AL60" s="20"/>
      <c r="AM60" s="31" t="s">
        <v>49</v>
      </c>
      <c r="AN60" s="20"/>
      <c r="AO60" s="20"/>
      <c r="AP60" s="17"/>
      <c r="AQ60" s="17"/>
      <c r="AR60" s="18"/>
      <c r="BE60" s="17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1:57" s="21" customFormat="1" ht="12.75">
      <c r="A64" s="17"/>
      <c r="B64" s="18"/>
      <c r="C64" s="17"/>
      <c r="D64" s="29" t="s">
        <v>50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29" t="s">
        <v>51</v>
      </c>
      <c r="AI64" s="32"/>
      <c r="AJ64" s="32"/>
      <c r="AK64" s="32"/>
      <c r="AL64" s="32"/>
      <c r="AM64" s="32"/>
      <c r="AN64" s="32"/>
      <c r="AO64" s="32"/>
      <c r="AP64" s="17"/>
      <c r="AQ64" s="17"/>
      <c r="AR64" s="18"/>
      <c r="BE64" s="17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1:57" s="21" customFormat="1" ht="12.75">
      <c r="A75" s="17"/>
      <c r="B75" s="18"/>
      <c r="C75" s="17"/>
      <c r="D75" s="31" t="s">
        <v>48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1" t="s">
        <v>49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1" t="s">
        <v>48</v>
      </c>
      <c r="AI75" s="20"/>
      <c r="AJ75" s="20"/>
      <c r="AK75" s="20"/>
      <c r="AL75" s="20"/>
      <c r="AM75" s="31" t="s">
        <v>49</v>
      </c>
      <c r="AN75" s="20"/>
      <c r="AO75" s="20"/>
      <c r="AP75" s="17"/>
      <c r="AQ75" s="17"/>
      <c r="AR75" s="18"/>
      <c r="BE75" s="17"/>
    </row>
    <row r="76" spans="1:57" s="21" customFormat="1" ht="11.25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8"/>
      <c r="BE76" s="17"/>
    </row>
    <row r="77" spans="1:57" s="21" customFormat="1" ht="6.75" customHeight="1">
      <c r="A77" s="17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18"/>
      <c r="BE77" s="17"/>
    </row>
    <row r="81" spans="1:57" s="21" customFormat="1" ht="6.75" customHeight="1">
      <c r="A81" s="17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8"/>
      <c r="BE81" s="17"/>
    </row>
    <row r="82" spans="1:57" s="21" customFormat="1" ht="24.75" customHeight="1">
      <c r="A82" s="17"/>
      <c r="B82" s="18"/>
      <c r="C82" s="7" t="s">
        <v>52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8"/>
      <c r="BE82" s="17"/>
    </row>
    <row r="83" spans="1:57" s="21" customFormat="1" ht="6.75" customHeight="1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8"/>
      <c r="BE83" s="17"/>
    </row>
    <row r="84" spans="2:44" s="37" customFormat="1" ht="12" customHeight="1">
      <c r="B84" s="38"/>
      <c r="C84" s="12" t="s">
        <v>11</v>
      </c>
      <c r="L84" s="37" t="str">
        <f>K5</f>
        <v>066/2022</v>
      </c>
      <c r="AR84" s="38"/>
    </row>
    <row r="85" spans="2:44" s="39" customFormat="1" ht="36.75" customHeight="1">
      <c r="B85" s="40"/>
      <c r="C85" s="41" t="s">
        <v>14</v>
      </c>
      <c r="L85" s="195" t="str">
        <f>K6</f>
        <v>Bezbariérový přístup do výstavních prostor Galerie - stavební úpravy WC v 1. NP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0"/>
    </row>
    <row r="86" spans="1:57" s="21" customFormat="1" ht="6.75" customHeight="1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8"/>
      <c r="BE86" s="17"/>
    </row>
    <row r="87" spans="1:57" s="21" customFormat="1" ht="12" customHeight="1">
      <c r="A87" s="17"/>
      <c r="B87" s="18"/>
      <c r="C87" s="12" t="s">
        <v>17</v>
      </c>
      <c r="D87" s="17"/>
      <c r="E87" s="17"/>
      <c r="F87" s="17"/>
      <c r="G87" s="17"/>
      <c r="H87" s="17"/>
      <c r="I87" s="17"/>
      <c r="J87" s="17"/>
      <c r="K87" s="17"/>
      <c r="L87" s="42" t="str">
        <f>IF(K8="","",K8)</f>
        <v> 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2" t="s">
        <v>19</v>
      </c>
      <c r="AJ87" s="17"/>
      <c r="AK87" s="17"/>
      <c r="AL87" s="17"/>
      <c r="AM87" s="196" t="str">
        <f>IF(AN8="","",AN8)</f>
        <v>5. 8. 2022</v>
      </c>
      <c r="AN87" s="196"/>
      <c r="AO87" s="17"/>
      <c r="AP87" s="17"/>
      <c r="AQ87" s="17"/>
      <c r="AR87" s="18"/>
      <c r="BE87" s="17"/>
    </row>
    <row r="88" spans="1:57" s="21" customFormat="1" ht="6.75" customHeight="1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8"/>
      <c r="BE88" s="17"/>
    </row>
    <row r="89" spans="1:57" s="21" customFormat="1" ht="15" customHeight="1">
      <c r="A89" s="17"/>
      <c r="B89" s="18"/>
      <c r="C89" s="12" t="s">
        <v>21</v>
      </c>
      <c r="D89" s="17"/>
      <c r="E89" s="17"/>
      <c r="F89" s="17"/>
      <c r="G89" s="17"/>
      <c r="H89" s="17"/>
      <c r="I89" s="17"/>
      <c r="J89" s="17"/>
      <c r="K89" s="17"/>
      <c r="L89" s="37" t="str">
        <f>IF(E11="","",E11)</f>
        <v>Galerie výtvarného umění v Chebu, p.o. Karlovarského kraje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2" t="s">
        <v>27</v>
      </c>
      <c r="AJ89" s="17"/>
      <c r="AK89" s="17"/>
      <c r="AL89" s="17"/>
      <c r="AM89" s="197" t="str">
        <f>IF(E17="","",E17)</f>
        <v> </v>
      </c>
      <c r="AN89" s="197"/>
      <c r="AO89" s="197"/>
      <c r="AP89" s="197"/>
      <c r="AQ89" s="17"/>
      <c r="AR89" s="18"/>
      <c r="AS89" s="198" t="s">
        <v>53</v>
      </c>
      <c r="AT89" s="198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17"/>
    </row>
    <row r="90" spans="1:57" s="21" customFormat="1" ht="39.75" customHeight="1">
      <c r="A90" s="17"/>
      <c r="B90" s="18"/>
      <c r="C90" s="12" t="s">
        <v>25</v>
      </c>
      <c r="D90" s="17"/>
      <c r="E90" s="17"/>
      <c r="F90" s="17"/>
      <c r="G90" s="17"/>
      <c r="H90" s="17"/>
      <c r="I90" s="17"/>
      <c r="J90" s="17"/>
      <c r="K90" s="17"/>
      <c r="L90" s="37">
        <f>IF(E14="Vyplň údaj","",E14)</f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2" t="s">
        <v>30</v>
      </c>
      <c r="AJ90" s="17"/>
      <c r="AK90" s="17"/>
      <c r="AL90" s="17"/>
      <c r="AM90" s="197" t="str">
        <f>IF(E20="","",E20)</f>
        <v>Projekční kancelář Beránek&amp;Hradil, Svobody 1, Cheb</v>
      </c>
      <c r="AN90" s="197"/>
      <c r="AO90" s="197"/>
      <c r="AP90" s="197"/>
      <c r="AQ90" s="17"/>
      <c r="AR90" s="18"/>
      <c r="AS90" s="198"/>
      <c r="AT90" s="198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17"/>
    </row>
    <row r="91" spans="1:57" s="21" customFormat="1" ht="10.5" customHeight="1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8"/>
      <c r="AS91" s="198"/>
      <c r="AT91" s="198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17"/>
    </row>
    <row r="92" spans="1:57" s="21" customFormat="1" ht="29.25" customHeight="1">
      <c r="A92" s="17"/>
      <c r="B92" s="18"/>
      <c r="C92" s="199" t="s">
        <v>54</v>
      </c>
      <c r="D92" s="199"/>
      <c r="E92" s="199"/>
      <c r="F92" s="199"/>
      <c r="G92" s="199"/>
      <c r="H92" s="47"/>
      <c r="I92" s="200" t="s">
        <v>55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1" t="s">
        <v>56</v>
      </c>
      <c r="AH92" s="201"/>
      <c r="AI92" s="201"/>
      <c r="AJ92" s="201"/>
      <c r="AK92" s="201"/>
      <c r="AL92" s="201"/>
      <c r="AM92" s="201"/>
      <c r="AN92" s="202" t="s">
        <v>57</v>
      </c>
      <c r="AO92" s="202"/>
      <c r="AP92" s="202"/>
      <c r="AQ92" s="48" t="s">
        <v>58</v>
      </c>
      <c r="AR92" s="18"/>
      <c r="AS92" s="49" t="s">
        <v>59</v>
      </c>
      <c r="AT92" s="50" t="s">
        <v>60</v>
      </c>
      <c r="AU92" s="50" t="s">
        <v>61</v>
      </c>
      <c r="AV92" s="50" t="s">
        <v>62</v>
      </c>
      <c r="AW92" s="50" t="s">
        <v>63</v>
      </c>
      <c r="AX92" s="50" t="s">
        <v>64</v>
      </c>
      <c r="AY92" s="50" t="s">
        <v>65</v>
      </c>
      <c r="AZ92" s="50" t="s">
        <v>66</v>
      </c>
      <c r="BA92" s="50" t="s">
        <v>67</v>
      </c>
      <c r="BB92" s="50" t="s">
        <v>68</v>
      </c>
      <c r="BC92" s="50" t="s">
        <v>69</v>
      </c>
      <c r="BD92" s="51" t="s">
        <v>70</v>
      </c>
      <c r="BE92" s="17"/>
    </row>
    <row r="93" spans="1:57" s="21" customFormat="1" ht="10.5" customHeight="1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17"/>
    </row>
    <row r="94" spans="2:90" s="55" customFormat="1" ht="32.25" customHeight="1">
      <c r="B94" s="56"/>
      <c r="C94" s="57" t="s">
        <v>71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203">
        <f>ROUND(AG95,0)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59"/>
      <c r="AR94" s="56"/>
      <c r="AS94" s="60">
        <f>ROUND(AS95,0)</f>
        <v>0</v>
      </c>
      <c r="AT94" s="61">
        <f>ROUND(SUM(AV94:AW94),0)</f>
        <v>0</v>
      </c>
      <c r="AU94" s="62">
        <f>ROUND(AU95,5)</f>
        <v>0</v>
      </c>
      <c r="AV94" s="61">
        <f>ROUND(AZ94*L29,0)</f>
        <v>0</v>
      </c>
      <c r="AW94" s="61">
        <f>ROUND(BA94*L30,0)</f>
        <v>0</v>
      </c>
      <c r="AX94" s="61">
        <f>ROUND(BB94*L29,0)</f>
        <v>0</v>
      </c>
      <c r="AY94" s="61">
        <f>ROUND(BC94*L30,0)</f>
        <v>0</v>
      </c>
      <c r="AZ94" s="61">
        <f>ROUND(AZ95,0)</f>
        <v>0</v>
      </c>
      <c r="BA94" s="61">
        <f>ROUND(BA95,0)</f>
        <v>0</v>
      </c>
      <c r="BB94" s="61">
        <f>ROUND(BB95,0)</f>
        <v>0</v>
      </c>
      <c r="BC94" s="61">
        <f>ROUND(BC95,0)</f>
        <v>0</v>
      </c>
      <c r="BD94" s="63">
        <f>ROUND(BD95,0)</f>
        <v>0</v>
      </c>
      <c r="BS94" s="64" t="s">
        <v>72</v>
      </c>
      <c r="BT94" s="64" t="s">
        <v>73</v>
      </c>
      <c r="BU94" s="65" t="s">
        <v>74</v>
      </c>
      <c r="BV94" s="64" t="s">
        <v>75</v>
      </c>
      <c r="BW94" s="64" t="s">
        <v>3</v>
      </c>
      <c r="BX94" s="64" t="s">
        <v>76</v>
      </c>
      <c r="CL94" s="64"/>
    </row>
    <row r="95" spans="1:91" s="75" customFormat="1" ht="16.5" customHeight="1">
      <c r="A95" s="66" t="s">
        <v>77</v>
      </c>
      <c r="B95" s="67"/>
      <c r="C95" s="68"/>
      <c r="D95" s="205" t="s">
        <v>78</v>
      </c>
      <c r="E95" s="205"/>
      <c r="F95" s="205"/>
      <c r="G95" s="205"/>
      <c r="H95" s="205"/>
      <c r="I95" s="69"/>
      <c r="J95" s="205" t="s">
        <v>79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6">
        <f>'01 - Stavební úpravy'!J30</f>
        <v>0</v>
      </c>
      <c r="AH95" s="206"/>
      <c r="AI95" s="206"/>
      <c r="AJ95" s="206"/>
      <c r="AK95" s="206"/>
      <c r="AL95" s="206"/>
      <c r="AM95" s="206"/>
      <c r="AN95" s="206">
        <f>SUM(AG95,AT95)</f>
        <v>0</v>
      </c>
      <c r="AO95" s="206"/>
      <c r="AP95" s="206"/>
      <c r="AQ95" s="70" t="s">
        <v>80</v>
      </c>
      <c r="AR95" s="67"/>
      <c r="AS95" s="71">
        <v>0</v>
      </c>
      <c r="AT95" s="72">
        <f>ROUND(SUM(AV95:AW95),0)</f>
        <v>0</v>
      </c>
      <c r="AU95" s="73">
        <f>'01 - Stavební úpravy'!P138</f>
        <v>0</v>
      </c>
      <c r="AV95" s="72">
        <f>'01 - Stavební úpravy'!J33</f>
        <v>0</v>
      </c>
      <c r="AW95" s="72">
        <f>'01 - Stavební úpravy'!J34</f>
        <v>0</v>
      </c>
      <c r="AX95" s="72">
        <f>'01 - Stavební úpravy'!J35</f>
        <v>0</v>
      </c>
      <c r="AY95" s="72">
        <f>'01 - Stavební úpravy'!J36</f>
        <v>0</v>
      </c>
      <c r="AZ95" s="72">
        <f>'01 - Stavební úpravy'!F33</f>
        <v>0</v>
      </c>
      <c r="BA95" s="72">
        <f>'01 - Stavební úpravy'!F34</f>
        <v>0</v>
      </c>
      <c r="BB95" s="72">
        <f>'01 - Stavební úpravy'!F35</f>
        <v>0</v>
      </c>
      <c r="BC95" s="72">
        <f>'01 - Stavební úpravy'!F36</f>
        <v>0</v>
      </c>
      <c r="BD95" s="74">
        <f>'01 - Stavební úpravy'!F37</f>
        <v>0</v>
      </c>
      <c r="BT95" s="76" t="s">
        <v>29</v>
      </c>
      <c r="BV95" s="76" t="s">
        <v>75</v>
      </c>
      <c r="BW95" s="76" t="s">
        <v>81</v>
      </c>
      <c r="BX95" s="76" t="s">
        <v>3</v>
      </c>
      <c r="CL95" s="76"/>
      <c r="CM95" s="76" t="s">
        <v>82</v>
      </c>
    </row>
    <row r="96" spans="1:57" s="21" customFormat="1" ht="30" customHeight="1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8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s="21" customFormat="1" ht="6.75" customHeight="1">
      <c r="A97" s="17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18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</sheetData>
  <sheetProtection selectLockedCells="1" selectUnlockedCells="1"/>
  <mergeCells count="42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</mergeCells>
  <hyperlinks>
    <hyperlink ref="A95" location="01 - Stavební úpravy!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tabSelected="1" zoomScalePageLayoutView="0" workbookViewId="0" topLeftCell="A1">
      <selection activeCell="E16" sqref="E16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4.28125" style="1" customWidth="1"/>
    <col min="4" max="4" width="3.421875" style="1" customWidth="1"/>
    <col min="5" max="5" width="16.7109375" style="1" customWidth="1"/>
    <col min="6" max="6" width="87.140625" style="1" customWidth="1"/>
    <col min="7" max="7" width="6.8515625" style="1" customWidth="1"/>
    <col min="8" max="8" width="9.28125" style="1" customWidth="1"/>
    <col min="9" max="9" width="16.140625" style="77" customWidth="1"/>
    <col min="10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2" spans="12:46" ht="36.75" customHeight="1">
      <c r="L2" s="183" t="s">
        <v>4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3" t="s">
        <v>81</v>
      </c>
    </row>
    <row r="3" spans="2:46" ht="6.75" customHeight="1">
      <c r="B3" s="4"/>
      <c r="C3" s="5"/>
      <c r="D3" s="5"/>
      <c r="E3" s="5"/>
      <c r="F3" s="5"/>
      <c r="G3" s="5"/>
      <c r="H3" s="5"/>
      <c r="I3" s="78"/>
      <c r="J3" s="5"/>
      <c r="K3" s="5"/>
      <c r="L3" s="6"/>
      <c r="AT3" s="3" t="s">
        <v>82</v>
      </c>
    </row>
    <row r="4" spans="2:46" ht="24.75" customHeight="1">
      <c r="B4" s="6"/>
      <c r="D4" s="7" t="s">
        <v>83</v>
      </c>
      <c r="L4" s="6"/>
      <c r="M4" s="79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2" t="s">
        <v>14</v>
      </c>
      <c r="L6" s="6"/>
    </row>
    <row r="7" spans="2:12" ht="16.5" customHeight="1">
      <c r="B7" s="6"/>
      <c r="E7" s="207" t="str">
        <f>'Rekapitulace stavby'!K6</f>
        <v>Bezbariérový přístup do výstavních prostor Galerie - stavební úpravy WC v 1. NP</v>
      </c>
      <c r="F7" s="207"/>
      <c r="G7" s="207"/>
      <c r="H7" s="207"/>
      <c r="L7" s="6"/>
    </row>
    <row r="8" spans="1:31" s="21" customFormat="1" ht="12" customHeight="1">
      <c r="A8" s="17"/>
      <c r="B8" s="18"/>
      <c r="C8" s="17"/>
      <c r="D8" s="12" t="s">
        <v>84</v>
      </c>
      <c r="E8" s="17"/>
      <c r="F8" s="17"/>
      <c r="G8" s="17"/>
      <c r="H8" s="17"/>
      <c r="I8" s="80"/>
      <c r="J8" s="17"/>
      <c r="K8" s="17"/>
      <c r="L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1" customFormat="1" ht="16.5" customHeight="1">
      <c r="A9" s="17"/>
      <c r="B9" s="18"/>
      <c r="C9" s="17"/>
      <c r="D9" s="17"/>
      <c r="E9" s="195" t="s">
        <v>85</v>
      </c>
      <c r="F9" s="195"/>
      <c r="G9" s="195"/>
      <c r="H9" s="195"/>
      <c r="I9" s="80"/>
      <c r="J9" s="17"/>
      <c r="K9" s="17"/>
      <c r="L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1" customFormat="1" ht="11.25">
      <c r="A10" s="17"/>
      <c r="B10" s="18"/>
      <c r="C10" s="17"/>
      <c r="D10" s="17"/>
      <c r="E10" s="17"/>
      <c r="F10" s="17"/>
      <c r="G10" s="17"/>
      <c r="H10" s="17"/>
      <c r="I10" s="80"/>
      <c r="J10" s="17"/>
      <c r="K10" s="17"/>
      <c r="L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1" customFormat="1" ht="12" customHeight="1">
      <c r="A11" s="17"/>
      <c r="B11" s="18"/>
      <c r="C11" s="17"/>
      <c r="D11" s="12" t="s">
        <v>15</v>
      </c>
      <c r="E11" s="17"/>
      <c r="F11" s="13"/>
      <c r="G11" s="17"/>
      <c r="H11" s="17"/>
      <c r="I11" s="81" t="s">
        <v>16</v>
      </c>
      <c r="J11" s="13"/>
      <c r="K11" s="17"/>
      <c r="L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1" customFormat="1" ht="12" customHeight="1">
      <c r="A12" s="17"/>
      <c r="B12" s="18"/>
      <c r="C12" s="17"/>
      <c r="D12" s="12" t="s">
        <v>17</v>
      </c>
      <c r="E12" s="17"/>
      <c r="F12" s="13" t="s">
        <v>18</v>
      </c>
      <c r="G12" s="17"/>
      <c r="H12" s="17"/>
      <c r="I12" s="81" t="s">
        <v>19</v>
      </c>
      <c r="J12" s="82" t="str">
        <f>'Rekapitulace stavby'!AN8</f>
        <v>5. 8. 2022</v>
      </c>
      <c r="K12" s="17"/>
      <c r="L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1" customFormat="1" ht="10.5" customHeight="1">
      <c r="A13" s="17"/>
      <c r="B13" s="18"/>
      <c r="C13" s="17"/>
      <c r="D13" s="17"/>
      <c r="E13" s="17"/>
      <c r="F13" s="17"/>
      <c r="G13" s="17"/>
      <c r="H13" s="17"/>
      <c r="I13" s="80"/>
      <c r="J13" s="17"/>
      <c r="K13" s="17"/>
      <c r="L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1" customFormat="1" ht="12" customHeight="1">
      <c r="A14" s="17"/>
      <c r="B14" s="18"/>
      <c r="C14" s="17"/>
      <c r="D14" s="12" t="s">
        <v>21</v>
      </c>
      <c r="E14" s="17"/>
      <c r="F14" s="17"/>
      <c r="G14" s="17"/>
      <c r="H14" s="17"/>
      <c r="I14" s="81" t="s">
        <v>22</v>
      </c>
      <c r="J14" s="13" t="s">
        <v>23</v>
      </c>
      <c r="K14" s="17"/>
      <c r="L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1" customFormat="1" ht="18" customHeight="1">
      <c r="A15" s="17"/>
      <c r="B15" s="18"/>
      <c r="C15" s="17"/>
      <c r="D15" s="17"/>
      <c r="E15" s="13" t="s">
        <v>588</v>
      </c>
      <c r="F15" s="17"/>
      <c r="G15" s="17"/>
      <c r="H15" s="17"/>
      <c r="I15" s="81" t="s">
        <v>24</v>
      </c>
      <c r="J15" s="13" t="s">
        <v>586</v>
      </c>
      <c r="K15" s="17"/>
      <c r="L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1" customFormat="1" ht="6.75" customHeight="1">
      <c r="A16" s="17"/>
      <c r="B16" s="18"/>
      <c r="C16" s="17"/>
      <c r="D16" s="17"/>
      <c r="E16" s="17"/>
      <c r="F16" s="17"/>
      <c r="G16" s="17"/>
      <c r="H16" s="17"/>
      <c r="I16" s="80"/>
      <c r="J16" s="17"/>
      <c r="K16" s="17"/>
      <c r="L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1" customFormat="1" ht="12" customHeight="1">
      <c r="A17" s="17"/>
      <c r="B17" s="18"/>
      <c r="C17" s="17"/>
      <c r="D17" s="12" t="s">
        <v>25</v>
      </c>
      <c r="E17" s="17"/>
      <c r="F17" s="17"/>
      <c r="G17" s="17"/>
      <c r="H17" s="17"/>
      <c r="I17" s="81" t="s">
        <v>22</v>
      </c>
      <c r="J17" s="14" t="str">
        <f>'Rekapitulace stavby'!AN13</f>
        <v>Vyplň údaj</v>
      </c>
      <c r="K17" s="17"/>
      <c r="L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1" customFormat="1" ht="18" customHeight="1">
      <c r="A18" s="17"/>
      <c r="B18" s="18"/>
      <c r="C18" s="17"/>
      <c r="D18" s="17"/>
      <c r="E18" s="208" t="str">
        <f>'Rekapitulace stavby'!E14</f>
        <v>Vyplň údaj</v>
      </c>
      <c r="F18" s="208"/>
      <c r="G18" s="208"/>
      <c r="H18" s="208"/>
      <c r="I18" s="81" t="s">
        <v>24</v>
      </c>
      <c r="J18" s="14" t="str">
        <f>'Rekapitulace stavby'!AN14</f>
        <v>Vyplň údaj</v>
      </c>
      <c r="K18" s="17"/>
      <c r="L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1" customFormat="1" ht="6.75" customHeight="1">
      <c r="A19" s="17"/>
      <c r="B19" s="18"/>
      <c r="C19" s="17"/>
      <c r="D19" s="17"/>
      <c r="E19" s="17"/>
      <c r="F19" s="17"/>
      <c r="G19" s="17"/>
      <c r="H19" s="17"/>
      <c r="I19" s="80"/>
      <c r="J19" s="17"/>
      <c r="K19" s="17"/>
      <c r="L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1" customFormat="1" ht="12" customHeight="1">
      <c r="A20" s="17"/>
      <c r="B20" s="18"/>
      <c r="C20" s="17"/>
      <c r="D20" s="12" t="s">
        <v>27</v>
      </c>
      <c r="E20" s="17"/>
      <c r="F20" s="17"/>
      <c r="G20" s="17"/>
      <c r="H20" s="17"/>
      <c r="I20" s="81" t="s">
        <v>22</v>
      </c>
      <c r="J20" s="13">
        <f>IF('Rekapitulace stavby'!AN16="","",'Rekapitulace stavby'!AN16)</f>
      </c>
      <c r="K20" s="17"/>
      <c r="L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1" customFormat="1" ht="18" customHeight="1">
      <c r="A21" s="17"/>
      <c r="B21" s="18"/>
      <c r="C21" s="17"/>
      <c r="D21" s="17"/>
      <c r="E21" s="13" t="str">
        <f>IF('Rekapitulace stavby'!E17="","",'Rekapitulace stavby'!E17)</f>
        <v> </v>
      </c>
      <c r="F21" s="17"/>
      <c r="G21" s="17"/>
      <c r="H21" s="17"/>
      <c r="I21" s="81" t="s">
        <v>24</v>
      </c>
      <c r="J21" s="13">
        <f>IF('Rekapitulace stavby'!AN17="","",'Rekapitulace stavby'!AN17)</f>
      </c>
      <c r="K21" s="17"/>
      <c r="L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1" customFormat="1" ht="6.75" customHeight="1">
      <c r="A22" s="17"/>
      <c r="B22" s="18"/>
      <c r="C22" s="17"/>
      <c r="D22" s="17"/>
      <c r="E22" s="17"/>
      <c r="F22" s="17"/>
      <c r="G22" s="17"/>
      <c r="H22" s="17"/>
      <c r="I22" s="80"/>
      <c r="J22" s="17"/>
      <c r="K22" s="17"/>
      <c r="L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1" customFormat="1" ht="12" customHeight="1">
      <c r="A23" s="17"/>
      <c r="B23" s="18"/>
      <c r="C23" s="17"/>
      <c r="D23" s="12" t="s">
        <v>30</v>
      </c>
      <c r="E23" s="17"/>
      <c r="F23" s="17"/>
      <c r="G23" s="17"/>
      <c r="H23" s="17"/>
      <c r="I23" s="81" t="s">
        <v>22</v>
      </c>
      <c r="J23" s="13"/>
      <c r="K23" s="17"/>
      <c r="L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1" customFormat="1" ht="18" customHeight="1">
      <c r="A24" s="17"/>
      <c r="B24" s="18"/>
      <c r="C24" s="17"/>
      <c r="D24" s="17"/>
      <c r="E24" s="13" t="s">
        <v>31</v>
      </c>
      <c r="F24" s="17"/>
      <c r="G24" s="17"/>
      <c r="H24" s="17"/>
      <c r="I24" s="81" t="s">
        <v>24</v>
      </c>
      <c r="J24" s="13"/>
      <c r="K24" s="17"/>
      <c r="L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1" customFormat="1" ht="6.75" customHeight="1">
      <c r="A25" s="17"/>
      <c r="B25" s="18"/>
      <c r="C25" s="17"/>
      <c r="D25" s="17"/>
      <c r="E25" s="17"/>
      <c r="F25" s="17"/>
      <c r="G25" s="17"/>
      <c r="H25" s="17"/>
      <c r="I25" s="80"/>
      <c r="J25" s="17"/>
      <c r="K25" s="17"/>
      <c r="L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1" customFormat="1" ht="12" customHeight="1">
      <c r="A26" s="17"/>
      <c r="B26" s="18"/>
      <c r="C26" s="17"/>
      <c r="D26" s="12" t="s">
        <v>32</v>
      </c>
      <c r="E26" s="17"/>
      <c r="F26" s="17"/>
      <c r="G26" s="17"/>
      <c r="H26" s="17"/>
      <c r="I26" s="80"/>
      <c r="J26" s="17"/>
      <c r="K26" s="17"/>
      <c r="L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87" customFormat="1" ht="16.5" customHeight="1">
      <c r="A27" s="83"/>
      <c r="B27" s="84"/>
      <c r="C27" s="83"/>
      <c r="D27" s="83"/>
      <c r="E27" s="188"/>
      <c r="F27" s="188"/>
      <c r="G27" s="188"/>
      <c r="H27" s="188"/>
      <c r="I27" s="85"/>
      <c r="J27" s="83"/>
      <c r="K27" s="83"/>
      <c r="L27" s="86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s="21" customFormat="1" ht="6.75" customHeight="1">
      <c r="A28" s="17"/>
      <c r="B28" s="18"/>
      <c r="C28" s="17"/>
      <c r="D28" s="17"/>
      <c r="E28" s="17"/>
      <c r="F28" s="17"/>
      <c r="G28" s="17"/>
      <c r="H28" s="17"/>
      <c r="I28" s="80"/>
      <c r="J28" s="17"/>
      <c r="K28" s="17"/>
      <c r="L28" s="2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1" customFormat="1" ht="6.75" customHeight="1">
      <c r="A29" s="17"/>
      <c r="B29" s="18"/>
      <c r="C29" s="17"/>
      <c r="D29" s="53"/>
      <c r="E29" s="53"/>
      <c r="F29" s="53"/>
      <c r="G29" s="53"/>
      <c r="H29" s="53"/>
      <c r="I29" s="88"/>
      <c r="J29" s="53"/>
      <c r="K29" s="53"/>
      <c r="L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1" customFormat="1" ht="25.5" customHeight="1">
      <c r="A30" s="17"/>
      <c r="B30" s="18"/>
      <c r="C30" s="17"/>
      <c r="D30" s="89" t="s">
        <v>33</v>
      </c>
      <c r="E30" s="17"/>
      <c r="F30" s="17"/>
      <c r="G30" s="17"/>
      <c r="H30" s="17"/>
      <c r="I30" s="80"/>
      <c r="J30" s="90">
        <f>ROUND(J138,0)</f>
        <v>0</v>
      </c>
      <c r="K30" s="17"/>
      <c r="L30" s="2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1" customFormat="1" ht="6.75" customHeight="1">
      <c r="A31" s="17"/>
      <c r="B31" s="18"/>
      <c r="C31" s="17"/>
      <c r="D31" s="53"/>
      <c r="E31" s="53"/>
      <c r="F31" s="53"/>
      <c r="G31" s="53"/>
      <c r="H31" s="53"/>
      <c r="I31" s="88"/>
      <c r="J31" s="53"/>
      <c r="K31" s="53"/>
      <c r="L31" s="2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1" customFormat="1" ht="14.25" customHeight="1">
      <c r="A32" s="17"/>
      <c r="B32" s="18"/>
      <c r="C32" s="17"/>
      <c r="D32" s="17"/>
      <c r="E32" s="17"/>
      <c r="F32" s="91" t="s">
        <v>35</v>
      </c>
      <c r="G32" s="17"/>
      <c r="H32" s="17"/>
      <c r="I32" s="92" t="s">
        <v>34</v>
      </c>
      <c r="J32" s="91" t="s">
        <v>36</v>
      </c>
      <c r="K32" s="17"/>
      <c r="L32" s="2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1" customFormat="1" ht="14.25" customHeight="1">
      <c r="A33" s="17"/>
      <c r="B33" s="18"/>
      <c r="C33" s="17"/>
      <c r="D33" s="93" t="s">
        <v>37</v>
      </c>
      <c r="E33" s="12" t="s">
        <v>38</v>
      </c>
      <c r="F33" s="94">
        <f>ROUND((SUM(BE138:BE287)),0)</f>
        <v>0</v>
      </c>
      <c r="G33" s="17"/>
      <c r="H33" s="17"/>
      <c r="I33" s="95">
        <v>0.21000000000000002</v>
      </c>
      <c r="J33" s="94">
        <f>ROUND(((SUM(BE138:BE287))*I33),0)</f>
        <v>0</v>
      </c>
      <c r="K33" s="17"/>
      <c r="L33" s="2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1" customFormat="1" ht="14.25" customHeight="1">
      <c r="A34" s="17"/>
      <c r="B34" s="18"/>
      <c r="C34" s="17"/>
      <c r="D34" s="17"/>
      <c r="E34" s="12" t="s">
        <v>39</v>
      </c>
      <c r="F34" s="94">
        <f>ROUND((SUM(BF138:BF287)),0)</f>
        <v>0</v>
      </c>
      <c r="G34" s="17"/>
      <c r="H34" s="17"/>
      <c r="I34" s="95">
        <v>0.15000000000000002</v>
      </c>
      <c r="J34" s="94">
        <f>ROUND(((SUM(BF138:BF287))*I34),0)</f>
        <v>0</v>
      </c>
      <c r="K34" s="17"/>
      <c r="L34" s="2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1" customFormat="1" ht="14.25" customHeight="1" hidden="1">
      <c r="A35" s="17"/>
      <c r="B35" s="18"/>
      <c r="C35" s="17"/>
      <c r="D35" s="17"/>
      <c r="E35" s="12" t="s">
        <v>40</v>
      </c>
      <c r="F35" s="94">
        <f>ROUND((SUM(BG138:BG287)),0)</f>
        <v>0</v>
      </c>
      <c r="G35" s="17"/>
      <c r="H35" s="17"/>
      <c r="I35" s="95">
        <v>0.21000000000000002</v>
      </c>
      <c r="J35" s="94">
        <f>0</f>
        <v>0</v>
      </c>
      <c r="K35" s="17"/>
      <c r="L35" s="2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1" customFormat="1" ht="14.25" customHeight="1" hidden="1">
      <c r="A36" s="17"/>
      <c r="B36" s="18"/>
      <c r="C36" s="17"/>
      <c r="D36" s="17"/>
      <c r="E36" s="12" t="s">
        <v>41</v>
      </c>
      <c r="F36" s="94">
        <f>ROUND((SUM(BH138:BH287)),0)</f>
        <v>0</v>
      </c>
      <c r="G36" s="17"/>
      <c r="H36" s="17"/>
      <c r="I36" s="95">
        <v>0.15000000000000002</v>
      </c>
      <c r="J36" s="94">
        <f>0</f>
        <v>0</v>
      </c>
      <c r="K36" s="17"/>
      <c r="L36" s="2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1" customFormat="1" ht="14.25" customHeight="1" hidden="1">
      <c r="A37" s="17"/>
      <c r="B37" s="18"/>
      <c r="C37" s="17"/>
      <c r="D37" s="17"/>
      <c r="E37" s="12" t="s">
        <v>42</v>
      </c>
      <c r="F37" s="94">
        <f>ROUND((SUM(BI138:BI287)),0)</f>
        <v>0</v>
      </c>
      <c r="G37" s="17"/>
      <c r="H37" s="17"/>
      <c r="I37" s="95">
        <v>0</v>
      </c>
      <c r="J37" s="94">
        <f>0</f>
        <v>0</v>
      </c>
      <c r="K37" s="17"/>
      <c r="L37" s="2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1" customFormat="1" ht="6.75" customHeight="1">
      <c r="A38" s="17"/>
      <c r="B38" s="18"/>
      <c r="C38" s="17"/>
      <c r="D38" s="17"/>
      <c r="E38" s="17"/>
      <c r="F38" s="17"/>
      <c r="G38" s="17"/>
      <c r="H38" s="17"/>
      <c r="I38" s="80"/>
      <c r="J38" s="17"/>
      <c r="K38" s="17"/>
      <c r="L38" s="2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1" customFormat="1" ht="25.5" customHeight="1">
      <c r="A39" s="17"/>
      <c r="B39" s="18"/>
      <c r="C39" s="96"/>
      <c r="D39" s="97" t="s">
        <v>43</v>
      </c>
      <c r="E39" s="47"/>
      <c r="F39" s="47"/>
      <c r="G39" s="98" t="s">
        <v>44</v>
      </c>
      <c r="H39" s="99" t="s">
        <v>45</v>
      </c>
      <c r="I39" s="100"/>
      <c r="J39" s="101">
        <f>SUM(J30:J37)</f>
        <v>0</v>
      </c>
      <c r="K39" s="102"/>
      <c r="L39" s="2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1" customFormat="1" ht="14.25" customHeight="1">
      <c r="A40" s="17"/>
      <c r="B40" s="18"/>
      <c r="C40" s="17"/>
      <c r="D40" s="17"/>
      <c r="E40" s="17"/>
      <c r="F40" s="17"/>
      <c r="G40" s="17"/>
      <c r="H40" s="17"/>
      <c r="I40" s="80"/>
      <c r="J40" s="17"/>
      <c r="K40" s="17"/>
      <c r="L40" s="2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21" customFormat="1" ht="14.25" customHeight="1">
      <c r="B50" s="28"/>
      <c r="D50" s="29" t="s">
        <v>46</v>
      </c>
      <c r="E50" s="30"/>
      <c r="F50" s="30"/>
      <c r="G50" s="29" t="s">
        <v>47</v>
      </c>
      <c r="H50" s="30"/>
      <c r="I50" s="103"/>
      <c r="J50" s="30"/>
      <c r="K50" s="30"/>
      <c r="L50" s="28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21" customFormat="1" ht="12.75">
      <c r="A61" s="17"/>
      <c r="B61" s="18"/>
      <c r="C61" s="17"/>
      <c r="D61" s="31" t="s">
        <v>48</v>
      </c>
      <c r="E61" s="20"/>
      <c r="F61" s="104" t="s">
        <v>49</v>
      </c>
      <c r="G61" s="31" t="s">
        <v>48</v>
      </c>
      <c r="H61" s="20"/>
      <c r="I61" s="105"/>
      <c r="J61" s="106" t="s">
        <v>49</v>
      </c>
      <c r="K61" s="20"/>
      <c r="L61" s="2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21" customFormat="1" ht="12.75">
      <c r="A65" s="17"/>
      <c r="B65" s="18"/>
      <c r="C65" s="17"/>
      <c r="D65" s="29" t="s">
        <v>50</v>
      </c>
      <c r="E65" s="32"/>
      <c r="F65" s="32"/>
      <c r="G65" s="29" t="s">
        <v>51</v>
      </c>
      <c r="H65" s="32"/>
      <c r="I65" s="107"/>
      <c r="J65" s="32"/>
      <c r="K65" s="32"/>
      <c r="L65" s="2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21" customFormat="1" ht="12.75">
      <c r="A76" s="17"/>
      <c r="B76" s="18"/>
      <c r="C76" s="17"/>
      <c r="D76" s="31" t="s">
        <v>48</v>
      </c>
      <c r="E76" s="20"/>
      <c r="F76" s="104" t="s">
        <v>49</v>
      </c>
      <c r="G76" s="31" t="s">
        <v>48</v>
      </c>
      <c r="H76" s="20"/>
      <c r="I76" s="105"/>
      <c r="J76" s="106" t="s">
        <v>49</v>
      </c>
      <c r="K76" s="20"/>
      <c r="L76" s="2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1" customFormat="1" ht="14.25" customHeight="1">
      <c r="A77" s="17"/>
      <c r="B77" s="33"/>
      <c r="C77" s="34"/>
      <c r="D77" s="34"/>
      <c r="E77" s="34"/>
      <c r="F77" s="34"/>
      <c r="G77" s="34"/>
      <c r="H77" s="34"/>
      <c r="I77" s="108"/>
      <c r="J77" s="34"/>
      <c r="K77" s="34"/>
      <c r="L77" s="2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31" s="21" customFormat="1" ht="6.75" customHeight="1" hidden="1">
      <c r="A81" s="17"/>
      <c r="B81" s="35"/>
      <c r="C81" s="36"/>
      <c r="D81" s="36"/>
      <c r="E81" s="36"/>
      <c r="F81" s="36"/>
      <c r="G81" s="36"/>
      <c r="H81" s="36"/>
      <c r="I81" s="109"/>
      <c r="J81" s="36"/>
      <c r="K81" s="36"/>
      <c r="L81" s="2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21" customFormat="1" ht="24.75" customHeight="1" hidden="1">
      <c r="A82" s="17"/>
      <c r="B82" s="18"/>
      <c r="C82" s="7" t="s">
        <v>86</v>
      </c>
      <c r="D82" s="17"/>
      <c r="E82" s="17"/>
      <c r="F82" s="17"/>
      <c r="G82" s="17"/>
      <c r="H82" s="17"/>
      <c r="I82" s="80"/>
      <c r="J82" s="17"/>
      <c r="K82" s="17"/>
      <c r="L82" s="2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21" customFormat="1" ht="6.75" customHeight="1" hidden="1">
      <c r="A83" s="17"/>
      <c r="B83" s="18"/>
      <c r="C83" s="17"/>
      <c r="D83" s="17"/>
      <c r="E83" s="17"/>
      <c r="F83" s="17"/>
      <c r="G83" s="17"/>
      <c r="H83" s="17"/>
      <c r="I83" s="80"/>
      <c r="J83" s="17"/>
      <c r="K83" s="17"/>
      <c r="L83" s="2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21" customFormat="1" ht="12" customHeight="1" hidden="1">
      <c r="A84" s="17"/>
      <c r="B84" s="18"/>
      <c r="C84" s="12" t="s">
        <v>14</v>
      </c>
      <c r="D84" s="17"/>
      <c r="E84" s="17"/>
      <c r="F84" s="17"/>
      <c r="G84" s="17"/>
      <c r="H84" s="17"/>
      <c r="I84" s="80"/>
      <c r="J84" s="17"/>
      <c r="K84" s="17"/>
      <c r="L84" s="2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21" customFormat="1" ht="16.5" customHeight="1" hidden="1">
      <c r="A85" s="17"/>
      <c r="B85" s="18"/>
      <c r="C85" s="17"/>
      <c r="D85" s="17"/>
      <c r="E85" s="207" t="str">
        <f>E7</f>
        <v>Bezbariérový přístup do výstavních prostor Galerie - stavební úpravy WC v 1. NP</v>
      </c>
      <c r="F85" s="207"/>
      <c r="G85" s="207"/>
      <c r="H85" s="207"/>
      <c r="I85" s="80"/>
      <c r="J85" s="17"/>
      <c r="K85" s="17"/>
      <c r="L85" s="2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21" customFormat="1" ht="12" customHeight="1" hidden="1">
      <c r="A86" s="17"/>
      <c r="B86" s="18"/>
      <c r="C86" s="12" t="s">
        <v>84</v>
      </c>
      <c r="D86" s="17"/>
      <c r="E86" s="17"/>
      <c r="F86" s="17"/>
      <c r="G86" s="17"/>
      <c r="H86" s="17"/>
      <c r="I86" s="80"/>
      <c r="J86" s="17"/>
      <c r="K86" s="17"/>
      <c r="L86" s="2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21" customFormat="1" ht="16.5" customHeight="1" hidden="1">
      <c r="A87" s="17"/>
      <c r="B87" s="18"/>
      <c r="C87" s="17"/>
      <c r="D87" s="17"/>
      <c r="E87" s="195" t="str">
        <f>E9</f>
        <v>01 - Stavební úpravy</v>
      </c>
      <c r="F87" s="195"/>
      <c r="G87" s="195"/>
      <c r="H87" s="195"/>
      <c r="I87" s="80"/>
      <c r="J87" s="17"/>
      <c r="K87" s="17"/>
      <c r="L87" s="2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21" customFormat="1" ht="6.75" customHeight="1" hidden="1">
      <c r="A88" s="17"/>
      <c r="B88" s="18"/>
      <c r="C88" s="17"/>
      <c r="D88" s="17"/>
      <c r="E88" s="17"/>
      <c r="F88" s="17"/>
      <c r="G88" s="17"/>
      <c r="H88" s="17"/>
      <c r="I88" s="80"/>
      <c r="J88" s="17"/>
      <c r="K88" s="17"/>
      <c r="L88" s="2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21" customFormat="1" ht="12" customHeight="1" hidden="1">
      <c r="A89" s="17"/>
      <c r="B89" s="18"/>
      <c r="C89" s="12" t="s">
        <v>17</v>
      </c>
      <c r="D89" s="17"/>
      <c r="E89" s="17"/>
      <c r="F89" s="13" t="str">
        <f>F12</f>
        <v> </v>
      </c>
      <c r="G89" s="17"/>
      <c r="H89" s="17"/>
      <c r="I89" s="81" t="s">
        <v>19</v>
      </c>
      <c r="J89" s="82" t="str">
        <f>IF(J12="","",J12)</f>
        <v>5. 8. 2022</v>
      </c>
      <c r="K89" s="17"/>
      <c r="L89" s="2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21" customFormat="1" ht="6.75" customHeight="1" hidden="1">
      <c r="A90" s="17"/>
      <c r="B90" s="18"/>
      <c r="C90" s="17"/>
      <c r="D90" s="17"/>
      <c r="E90" s="17"/>
      <c r="F90" s="17"/>
      <c r="G90" s="17"/>
      <c r="H90" s="17"/>
      <c r="I90" s="80"/>
      <c r="J90" s="17"/>
      <c r="K90" s="17"/>
      <c r="L90" s="2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21" customFormat="1" ht="15" customHeight="1" hidden="1">
      <c r="A91" s="17"/>
      <c r="B91" s="18"/>
      <c r="C91" s="12" t="s">
        <v>21</v>
      </c>
      <c r="D91" s="17"/>
      <c r="E91" s="17"/>
      <c r="F91" s="13" t="str">
        <f>E15</f>
        <v>Galerie výtvarného umění v Chebu, p.o. Karlovarského kraje</v>
      </c>
      <c r="G91" s="17"/>
      <c r="H91" s="17"/>
      <c r="I91" s="81" t="s">
        <v>27</v>
      </c>
      <c r="J91" s="110" t="str">
        <f>E21</f>
        <v> </v>
      </c>
      <c r="K91" s="17"/>
      <c r="L91" s="2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21" customFormat="1" ht="39.75" customHeight="1" hidden="1">
      <c r="A92" s="17"/>
      <c r="B92" s="18"/>
      <c r="C92" s="12" t="s">
        <v>25</v>
      </c>
      <c r="D92" s="17"/>
      <c r="E92" s="17"/>
      <c r="F92" s="13" t="str">
        <f>IF(E18="","",E18)</f>
        <v>Vyplň údaj</v>
      </c>
      <c r="G92" s="17"/>
      <c r="H92" s="17"/>
      <c r="I92" s="81" t="s">
        <v>30</v>
      </c>
      <c r="J92" s="110" t="str">
        <f>E24</f>
        <v>Projekční kancelář Beránek&amp;Hradil, Svobody 1, Cheb</v>
      </c>
      <c r="K92" s="17"/>
      <c r="L92" s="2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21" customFormat="1" ht="9.75" customHeight="1" hidden="1">
      <c r="A93" s="17"/>
      <c r="B93" s="18"/>
      <c r="C93" s="17"/>
      <c r="D93" s="17"/>
      <c r="E93" s="17"/>
      <c r="F93" s="17"/>
      <c r="G93" s="17"/>
      <c r="H93" s="17"/>
      <c r="I93" s="80"/>
      <c r="J93" s="17"/>
      <c r="K93" s="17"/>
      <c r="L93" s="28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21" customFormat="1" ht="29.25" customHeight="1" hidden="1">
      <c r="A94" s="17"/>
      <c r="B94" s="18"/>
      <c r="C94" s="111" t="s">
        <v>87</v>
      </c>
      <c r="D94" s="96"/>
      <c r="E94" s="96"/>
      <c r="F94" s="96"/>
      <c r="G94" s="96"/>
      <c r="H94" s="96"/>
      <c r="I94" s="112"/>
      <c r="J94" s="113" t="s">
        <v>88</v>
      </c>
      <c r="K94" s="96"/>
      <c r="L94" s="28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21" customFormat="1" ht="9.75" customHeight="1" hidden="1">
      <c r="A95" s="17"/>
      <c r="B95" s="18"/>
      <c r="C95" s="17"/>
      <c r="D95" s="17"/>
      <c r="E95" s="17"/>
      <c r="F95" s="17"/>
      <c r="G95" s="17"/>
      <c r="H95" s="17"/>
      <c r="I95" s="80"/>
      <c r="J95" s="17"/>
      <c r="K95" s="17"/>
      <c r="L95" s="28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1" customFormat="1" ht="22.5" customHeight="1" hidden="1">
      <c r="A96" s="17"/>
      <c r="B96" s="18"/>
      <c r="C96" s="114" t="s">
        <v>89</v>
      </c>
      <c r="D96" s="17"/>
      <c r="E96" s="17"/>
      <c r="F96" s="17"/>
      <c r="G96" s="17"/>
      <c r="H96" s="17"/>
      <c r="I96" s="80"/>
      <c r="J96" s="90">
        <f>J138</f>
        <v>0</v>
      </c>
      <c r="K96" s="17"/>
      <c r="L96" s="28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3" t="s">
        <v>90</v>
      </c>
    </row>
    <row r="97" spans="2:12" s="115" customFormat="1" ht="24.75" customHeight="1" hidden="1">
      <c r="B97" s="116"/>
      <c r="D97" s="117" t="s">
        <v>91</v>
      </c>
      <c r="E97" s="118"/>
      <c r="F97" s="118"/>
      <c r="G97" s="118"/>
      <c r="H97" s="118"/>
      <c r="I97" s="119"/>
      <c r="J97" s="120">
        <f>J139</f>
        <v>0</v>
      </c>
      <c r="L97" s="116"/>
    </row>
    <row r="98" spans="2:12" s="121" customFormat="1" ht="19.5" customHeight="1" hidden="1">
      <c r="B98" s="122"/>
      <c r="D98" s="123" t="s">
        <v>92</v>
      </c>
      <c r="E98" s="124"/>
      <c r="F98" s="124"/>
      <c r="G98" s="124"/>
      <c r="H98" s="124"/>
      <c r="I98" s="125"/>
      <c r="J98" s="126">
        <f>J140</f>
        <v>0</v>
      </c>
      <c r="L98" s="122"/>
    </row>
    <row r="99" spans="2:12" s="121" customFormat="1" ht="19.5" customHeight="1" hidden="1">
      <c r="B99" s="122"/>
      <c r="D99" s="123" t="s">
        <v>93</v>
      </c>
      <c r="E99" s="124"/>
      <c r="F99" s="124"/>
      <c r="G99" s="124"/>
      <c r="H99" s="124"/>
      <c r="I99" s="125"/>
      <c r="J99" s="126">
        <f>J142</f>
        <v>0</v>
      </c>
      <c r="L99" s="122"/>
    </row>
    <row r="100" spans="2:12" s="121" customFormat="1" ht="19.5" customHeight="1" hidden="1">
      <c r="B100" s="122"/>
      <c r="D100" s="123" t="s">
        <v>94</v>
      </c>
      <c r="E100" s="124"/>
      <c r="F100" s="124"/>
      <c r="G100" s="124"/>
      <c r="H100" s="124"/>
      <c r="I100" s="125"/>
      <c r="J100" s="126">
        <f>J147</f>
        <v>0</v>
      </c>
      <c r="L100" s="122"/>
    </row>
    <row r="101" spans="2:12" s="121" customFormat="1" ht="19.5" customHeight="1" hidden="1">
      <c r="B101" s="122"/>
      <c r="D101" s="123" t="s">
        <v>95</v>
      </c>
      <c r="E101" s="124"/>
      <c r="F101" s="124"/>
      <c r="G101" s="124"/>
      <c r="H101" s="124"/>
      <c r="I101" s="125"/>
      <c r="J101" s="126">
        <f>J153</f>
        <v>0</v>
      </c>
      <c r="L101" s="122"/>
    </row>
    <row r="102" spans="2:12" s="121" customFormat="1" ht="19.5" customHeight="1" hidden="1">
      <c r="B102" s="122"/>
      <c r="D102" s="123" t="s">
        <v>96</v>
      </c>
      <c r="E102" s="124"/>
      <c r="F102" s="124"/>
      <c r="G102" s="124"/>
      <c r="H102" s="124"/>
      <c r="I102" s="125"/>
      <c r="J102" s="126">
        <f>J158</f>
        <v>0</v>
      </c>
      <c r="L102" s="122"/>
    </row>
    <row r="103" spans="2:12" s="115" customFormat="1" ht="24.75" customHeight="1" hidden="1">
      <c r="B103" s="116"/>
      <c r="D103" s="117" t="s">
        <v>97</v>
      </c>
      <c r="E103" s="118"/>
      <c r="F103" s="118"/>
      <c r="G103" s="118"/>
      <c r="H103" s="118"/>
      <c r="I103" s="119"/>
      <c r="J103" s="120">
        <f>J160</f>
        <v>0</v>
      </c>
      <c r="L103" s="116"/>
    </row>
    <row r="104" spans="2:12" s="121" customFormat="1" ht="19.5" customHeight="1" hidden="1">
      <c r="B104" s="122"/>
      <c r="D104" s="123" t="s">
        <v>98</v>
      </c>
      <c r="E104" s="124"/>
      <c r="F104" s="124"/>
      <c r="G104" s="124"/>
      <c r="H104" s="124"/>
      <c r="I104" s="125"/>
      <c r="J104" s="126">
        <f>J161</f>
        <v>0</v>
      </c>
      <c r="L104" s="122"/>
    </row>
    <row r="105" spans="2:12" s="121" customFormat="1" ht="19.5" customHeight="1" hidden="1">
      <c r="B105" s="122"/>
      <c r="D105" s="123" t="s">
        <v>99</v>
      </c>
      <c r="E105" s="124"/>
      <c r="F105" s="124"/>
      <c r="G105" s="124"/>
      <c r="H105" s="124"/>
      <c r="I105" s="125"/>
      <c r="J105" s="126">
        <f>J165</f>
        <v>0</v>
      </c>
      <c r="L105" s="122"/>
    </row>
    <row r="106" spans="2:12" s="121" customFormat="1" ht="19.5" customHeight="1" hidden="1">
      <c r="B106" s="122"/>
      <c r="D106" s="123" t="s">
        <v>100</v>
      </c>
      <c r="E106" s="124"/>
      <c r="F106" s="124"/>
      <c r="G106" s="124"/>
      <c r="H106" s="124"/>
      <c r="I106" s="125"/>
      <c r="J106" s="126">
        <f>J168</f>
        <v>0</v>
      </c>
      <c r="L106" s="122"/>
    </row>
    <row r="107" spans="2:12" s="121" customFormat="1" ht="19.5" customHeight="1" hidden="1">
      <c r="B107" s="122"/>
      <c r="D107" s="123" t="s">
        <v>101</v>
      </c>
      <c r="E107" s="124"/>
      <c r="F107" s="124"/>
      <c r="G107" s="124"/>
      <c r="H107" s="124"/>
      <c r="I107" s="125"/>
      <c r="J107" s="126">
        <f>J171</f>
        <v>0</v>
      </c>
      <c r="L107" s="122"/>
    </row>
    <row r="108" spans="2:12" s="121" customFormat="1" ht="19.5" customHeight="1" hidden="1">
      <c r="B108" s="122"/>
      <c r="D108" s="123" t="s">
        <v>102</v>
      </c>
      <c r="E108" s="124"/>
      <c r="F108" s="124"/>
      <c r="G108" s="124"/>
      <c r="H108" s="124"/>
      <c r="I108" s="125"/>
      <c r="J108" s="126">
        <f>J193</f>
        <v>0</v>
      </c>
      <c r="L108" s="122"/>
    </row>
    <row r="109" spans="2:12" s="121" customFormat="1" ht="19.5" customHeight="1" hidden="1">
      <c r="B109" s="122"/>
      <c r="D109" s="123" t="s">
        <v>103</v>
      </c>
      <c r="E109" s="124"/>
      <c r="F109" s="124"/>
      <c r="G109" s="124"/>
      <c r="H109" s="124"/>
      <c r="I109" s="125"/>
      <c r="J109" s="126">
        <f>J195</f>
        <v>0</v>
      </c>
      <c r="L109" s="122"/>
    </row>
    <row r="110" spans="2:12" s="121" customFormat="1" ht="19.5" customHeight="1" hidden="1">
      <c r="B110" s="122"/>
      <c r="D110" s="123" t="s">
        <v>104</v>
      </c>
      <c r="E110" s="124"/>
      <c r="F110" s="124"/>
      <c r="G110" s="124"/>
      <c r="H110" s="124"/>
      <c r="I110" s="125"/>
      <c r="J110" s="126">
        <f>J217</f>
        <v>0</v>
      </c>
      <c r="L110" s="122"/>
    </row>
    <row r="111" spans="2:12" s="121" customFormat="1" ht="19.5" customHeight="1" hidden="1">
      <c r="B111" s="122"/>
      <c r="D111" s="123" t="s">
        <v>105</v>
      </c>
      <c r="E111" s="124"/>
      <c r="F111" s="124"/>
      <c r="G111" s="124"/>
      <c r="H111" s="124"/>
      <c r="I111" s="125"/>
      <c r="J111" s="126">
        <f>J225</f>
        <v>0</v>
      </c>
      <c r="L111" s="122"/>
    </row>
    <row r="112" spans="2:12" s="121" customFormat="1" ht="19.5" customHeight="1" hidden="1">
      <c r="B112" s="122"/>
      <c r="D112" s="123" t="s">
        <v>106</v>
      </c>
      <c r="E112" s="124"/>
      <c r="F112" s="124"/>
      <c r="G112" s="124"/>
      <c r="H112" s="124"/>
      <c r="I112" s="125"/>
      <c r="J112" s="126">
        <f>J235</f>
        <v>0</v>
      </c>
      <c r="L112" s="122"/>
    </row>
    <row r="113" spans="2:12" s="121" customFormat="1" ht="19.5" customHeight="1" hidden="1">
      <c r="B113" s="122"/>
      <c r="D113" s="123" t="s">
        <v>107</v>
      </c>
      <c r="E113" s="124"/>
      <c r="F113" s="124"/>
      <c r="G113" s="124"/>
      <c r="H113" s="124"/>
      <c r="I113" s="125"/>
      <c r="J113" s="126">
        <f>J250</f>
        <v>0</v>
      </c>
      <c r="L113" s="122"/>
    </row>
    <row r="114" spans="2:12" s="121" customFormat="1" ht="19.5" customHeight="1" hidden="1">
      <c r="B114" s="122"/>
      <c r="D114" s="123" t="s">
        <v>108</v>
      </c>
      <c r="E114" s="124"/>
      <c r="F114" s="124"/>
      <c r="G114" s="124"/>
      <c r="H114" s="124"/>
      <c r="I114" s="125"/>
      <c r="J114" s="126">
        <f>J265</f>
        <v>0</v>
      </c>
      <c r="L114" s="122"/>
    </row>
    <row r="115" spans="2:12" s="121" customFormat="1" ht="19.5" customHeight="1" hidden="1">
      <c r="B115" s="122"/>
      <c r="D115" s="123" t="s">
        <v>109</v>
      </c>
      <c r="E115" s="124"/>
      <c r="F115" s="124"/>
      <c r="G115" s="124"/>
      <c r="H115" s="124"/>
      <c r="I115" s="125"/>
      <c r="J115" s="126">
        <f>J280</f>
        <v>0</v>
      </c>
      <c r="L115" s="122"/>
    </row>
    <row r="116" spans="2:12" s="115" customFormat="1" ht="24.75" customHeight="1" hidden="1">
      <c r="B116" s="116"/>
      <c r="D116" s="117" t="s">
        <v>110</v>
      </c>
      <c r="E116" s="118"/>
      <c r="F116" s="118"/>
      <c r="G116" s="118"/>
      <c r="H116" s="118"/>
      <c r="I116" s="119"/>
      <c r="J116" s="120">
        <f>J283</f>
        <v>0</v>
      </c>
      <c r="L116" s="116"/>
    </row>
    <row r="117" spans="2:12" s="121" customFormat="1" ht="19.5" customHeight="1" hidden="1">
      <c r="B117" s="122"/>
      <c r="D117" s="123" t="s">
        <v>111</v>
      </c>
      <c r="E117" s="124"/>
      <c r="F117" s="124"/>
      <c r="G117" s="124"/>
      <c r="H117" s="124"/>
      <c r="I117" s="125"/>
      <c r="J117" s="126">
        <f>J284</f>
        <v>0</v>
      </c>
      <c r="L117" s="122"/>
    </row>
    <row r="118" spans="2:12" s="121" customFormat="1" ht="19.5" customHeight="1" hidden="1">
      <c r="B118" s="122"/>
      <c r="D118" s="123" t="s">
        <v>112</v>
      </c>
      <c r="E118" s="124"/>
      <c r="F118" s="124"/>
      <c r="G118" s="124"/>
      <c r="H118" s="124"/>
      <c r="I118" s="125"/>
      <c r="J118" s="126">
        <f>J286</f>
        <v>0</v>
      </c>
      <c r="L118" s="122"/>
    </row>
    <row r="119" spans="1:31" s="21" customFormat="1" ht="21.75" customHeight="1" hidden="1">
      <c r="A119" s="17"/>
      <c r="B119" s="18"/>
      <c r="C119" s="17"/>
      <c r="D119" s="17"/>
      <c r="E119" s="17"/>
      <c r="F119" s="17"/>
      <c r="G119" s="17"/>
      <c r="H119" s="17"/>
      <c r="I119" s="80"/>
      <c r="J119" s="17"/>
      <c r="K119" s="17"/>
      <c r="L119" s="28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21" customFormat="1" ht="6.75" customHeight="1" hidden="1">
      <c r="A120" s="17"/>
      <c r="B120" s="33"/>
      <c r="C120" s="34"/>
      <c r="D120" s="34"/>
      <c r="E120" s="34"/>
      <c r="F120" s="34"/>
      <c r="G120" s="34"/>
      <c r="H120" s="34"/>
      <c r="I120" s="108"/>
      <c r="J120" s="34"/>
      <c r="K120" s="34"/>
      <c r="L120" s="28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ht="11.25" hidden="1"/>
    <row r="122" ht="11.25" hidden="1"/>
    <row r="123" ht="11.25" hidden="1"/>
    <row r="124" spans="1:31" s="21" customFormat="1" ht="6.75" customHeight="1">
      <c r="A124" s="17"/>
      <c r="B124" s="35"/>
      <c r="C124" s="36"/>
      <c r="D124" s="36"/>
      <c r="E124" s="36"/>
      <c r="F124" s="36"/>
      <c r="G124" s="36"/>
      <c r="H124" s="36"/>
      <c r="I124" s="109"/>
      <c r="J124" s="36"/>
      <c r="K124" s="36"/>
      <c r="L124" s="28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21" customFormat="1" ht="24.75" customHeight="1">
      <c r="A125" s="17"/>
      <c r="B125" s="18"/>
      <c r="C125" s="7" t="s">
        <v>113</v>
      </c>
      <c r="D125" s="17"/>
      <c r="E125" s="17"/>
      <c r="F125" s="17"/>
      <c r="G125" s="17"/>
      <c r="H125" s="17"/>
      <c r="I125" s="80"/>
      <c r="J125" s="17"/>
      <c r="K125" s="17"/>
      <c r="L125" s="28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21" customFormat="1" ht="6.75" customHeight="1">
      <c r="A126" s="17"/>
      <c r="B126" s="18"/>
      <c r="C126" s="17"/>
      <c r="D126" s="17"/>
      <c r="E126" s="17"/>
      <c r="F126" s="17"/>
      <c r="G126" s="17"/>
      <c r="H126" s="17"/>
      <c r="I126" s="80"/>
      <c r="J126" s="17"/>
      <c r="K126" s="17"/>
      <c r="L126" s="28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21" customFormat="1" ht="12" customHeight="1">
      <c r="A127" s="17"/>
      <c r="B127" s="18"/>
      <c r="C127" s="12" t="s">
        <v>14</v>
      </c>
      <c r="D127" s="17"/>
      <c r="E127" s="17"/>
      <c r="F127" s="17"/>
      <c r="G127" s="17"/>
      <c r="H127" s="17"/>
      <c r="I127" s="80"/>
      <c r="J127" s="17"/>
      <c r="K127" s="17"/>
      <c r="L127" s="28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21" customFormat="1" ht="16.5" customHeight="1">
      <c r="A128" s="17"/>
      <c r="B128" s="18"/>
      <c r="C128" s="17"/>
      <c r="D128" s="17"/>
      <c r="E128" s="207" t="str">
        <f>E7</f>
        <v>Bezbariérový přístup do výstavních prostor Galerie - stavební úpravy WC v 1. NP</v>
      </c>
      <c r="F128" s="207"/>
      <c r="G128" s="207"/>
      <c r="H128" s="207"/>
      <c r="I128" s="80"/>
      <c r="J128" s="17"/>
      <c r="K128" s="17"/>
      <c r="L128" s="28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s="21" customFormat="1" ht="12" customHeight="1">
      <c r="A129" s="17"/>
      <c r="B129" s="18"/>
      <c r="C129" s="12" t="s">
        <v>84</v>
      </c>
      <c r="D129" s="17"/>
      <c r="E129" s="17"/>
      <c r="F129" s="17"/>
      <c r="G129" s="17"/>
      <c r="H129" s="17"/>
      <c r="I129" s="80"/>
      <c r="J129" s="17"/>
      <c r="K129" s="17"/>
      <c r="L129" s="28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s="21" customFormat="1" ht="16.5" customHeight="1">
      <c r="A130" s="17"/>
      <c r="B130" s="18"/>
      <c r="C130" s="17"/>
      <c r="D130" s="17"/>
      <c r="E130" s="195" t="str">
        <f>E9</f>
        <v>01 - Stavební úpravy</v>
      </c>
      <c r="F130" s="195"/>
      <c r="G130" s="195"/>
      <c r="H130" s="195"/>
      <c r="I130" s="80"/>
      <c r="J130" s="17"/>
      <c r="K130" s="17"/>
      <c r="L130" s="28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s="21" customFormat="1" ht="6.75" customHeight="1">
      <c r="A131" s="17"/>
      <c r="B131" s="18"/>
      <c r="C131" s="17"/>
      <c r="D131" s="17"/>
      <c r="E131" s="17"/>
      <c r="F131" s="17"/>
      <c r="G131" s="17"/>
      <c r="H131" s="17"/>
      <c r="I131" s="80"/>
      <c r="J131" s="17"/>
      <c r="K131" s="17"/>
      <c r="L131" s="28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s="21" customFormat="1" ht="12" customHeight="1">
      <c r="A132" s="17"/>
      <c r="B132" s="18"/>
      <c r="C132" s="12" t="s">
        <v>17</v>
      </c>
      <c r="D132" s="17"/>
      <c r="E132" s="17"/>
      <c r="F132" s="13" t="str">
        <f>F12</f>
        <v> </v>
      </c>
      <c r="G132" s="17"/>
      <c r="H132" s="17"/>
      <c r="I132" s="81" t="s">
        <v>19</v>
      </c>
      <c r="J132" s="82" t="str">
        <f>IF(J12="","",J12)</f>
        <v>5. 8. 2022</v>
      </c>
      <c r="K132" s="17"/>
      <c r="L132" s="28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s="21" customFormat="1" ht="6.75" customHeight="1">
      <c r="A133" s="17"/>
      <c r="B133" s="18"/>
      <c r="C133" s="17"/>
      <c r="D133" s="17"/>
      <c r="E133" s="17"/>
      <c r="F133" s="17"/>
      <c r="G133" s="17"/>
      <c r="H133" s="17"/>
      <c r="I133" s="80"/>
      <c r="J133" s="17"/>
      <c r="K133" s="17"/>
      <c r="L133" s="28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s="21" customFormat="1" ht="15" customHeight="1">
      <c r="A134" s="17"/>
      <c r="B134" s="18"/>
      <c r="C134" s="12" t="s">
        <v>21</v>
      </c>
      <c r="D134" s="17"/>
      <c r="E134" s="17"/>
      <c r="F134" s="13" t="str">
        <f>E15</f>
        <v>Galerie výtvarného umění v Chebu, p.o. Karlovarského kraje</v>
      </c>
      <c r="G134" s="17"/>
      <c r="H134" s="17"/>
      <c r="I134" s="81" t="s">
        <v>27</v>
      </c>
      <c r="J134" s="110" t="str">
        <f>E21</f>
        <v> </v>
      </c>
      <c r="K134" s="17"/>
      <c r="L134" s="28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s="21" customFormat="1" ht="39.75" customHeight="1">
      <c r="A135" s="17"/>
      <c r="B135" s="18"/>
      <c r="C135" s="12" t="s">
        <v>25</v>
      </c>
      <c r="D135" s="17"/>
      <c r="E135" s="17"/>
      <c r="F135" s="13" t="str">
        <f>IF(E18="","",E18)</f>
        <v>Vyplň údaj</v>
      </c>
      <c r="G135" s="17"/>
      <c r="H135" s="17"/>
      <c r="I135" s="81" t="s">
        <v>30</v>
      </c>
      <c r="J135" s="110" t="str">
        <f>E24</f>
        <v>Projekční kancelář Beránek&amp;Hradil, Svobody 1, Cheb</v>
      </c>
      <c r="K135" s="17"/>
      <c r="L135" s="28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s="21" customFormat="1" ht="9.75" customHeight="1">
      <c r="A136" s="17"/>
      <c r="B136" s="18"/>
      <c r="C136" s="17"/>
      <c r="D136" s="17"/>
      <c r="E136" s="17"/>
      <c r="F136" s="17"/>
      <c r="G136" s="17"/>
      <c r="H136" s="17"/>
      <c r="I136" s="80"/>
      <c r="J136" s="17"/>
      <c r="K136" s="17"/>
      <c r="L136" s="28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s="135" customFormat="1" ht="29.25" customHeight="1">
      <c r="A137" s="127"/>
      <c r="B137" s="128"/>
      <c r="C137" s="129" t="s">
        <v>114</v>
      </c>
      <c r="D137" s="130" t="s">
        <v>58</v>
      </c>
      <c r="E137" s="130" t="s">
        <v>54</v>
      </c>
      <c r="F137" s="130" t="s">
        <v>55</v>
      </c>
      <c r="G137" s="130" t="s">
        <v>115</v>
      </c>
      <c r="H137" s="130" t="s">
        <v>116</v>
      </c>
      <c r="I137" s="131" t="s">
        <v>117</v>
      </c>
      <c r="J137" s="132" t="s">
        <v>88</v>
      </c>
      <c r="K137" s="133" t="s">
        <v>118</v>
      </c>
      <c r="L137" s="134"/>
      <c r="M137" s="49"/>
      <c r="N137" s="50" t="s">
        <v>37</v>
      </c>
      <c r="O137" s="50" t="s">
        <v>119</v>
      </c>
      <c r="P137" s="50" t="s">
        <v>120</v>
      </c>
      <c r="Q137" s="50" t="s">
        <v>121</v>
      </c>
      <c r="R137" s="50" t="s">
        <v>122</v>
      </c>
      <c r="S137" s="50" t="s">
        <v>123</v>
      </c>
      <c r="T137" s="51" t="s">
        <v>124</v>
      </c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1:63" s="21" customFormat="1" ht="22.5" customHeight="1">
      <c r="A138" s="17"/>
      <c r="B138" s="18"/>
      <c r="C138" s="57" t="s">
        <v>125</v>
      </c>
      <c r="D138" s="17"/>
      <c r="E138" s="17"/>
      <c r="F138" s="17"/>
      <c r="G138" s="17"/>
      <c r="H138" s="17"/>
      <c r="I138" s="80"/>
      <c r="J138" s="136">
        <f>BK138</f>
        <v>0</v>
      </c>
      <c r="K138" s="17"/>
      <c r="L138" s="18"/>
      <c r="M138" s="52"/>
      <c r="N138" s="43"/>
      <c r="O138" s="53"/>
      <c r="P138" s="137">
        <f>P139+P160+P283</f>
        <v>0</v>
      </c>
      <c r="Q138" s="53"/>
      <c r="R138" s="137">
        <f>R139+R160+R283</f>
        <v>4.2288036214960005</v>
      </c>
      <c r="S138" s="53"/>
      <c r="T138" s="138">
        <f>T139+T160+T283</f>
        <v>5.959770000000001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T138" s="3" t="s">
        <v>72</v>
      </c>
      <c r="AU138" s="3" t="s">
        <v>90</v>
      </c>
      <c r="BK138" s="139">
        <f>BK139+BK160+BK283</f>
        <v>0</v>
      </c>
    </row>
    <row r="139" spans="2:63" s="140" customFormat="1" ht="25.5" customHeight="1">
      <c r="B139" s="141"/>
      <c r="D139" s="142" t="s">
        <v>72</v>
      </c>
      <c r="E139" s="143" t="s">
        <v>126</v>
      </c>
      <c r="F139" s="143" t="s">
        <v>127</v>
      </c>
      <c r="I139" s="144"/>
      <c r="J139" s="145">
        <f>BK139</f>
        <v>0</v>
      </c>
      <c r="L139" s="141"/>
      <c r="M139" s="146"/>
      <c r="N139" s="147"/>
      <c r="O139" s="147"/>
      <c r="P139" s="148">
        <f>P140+P142+P147+P153+P158</f>
        <v>0</v>
      </c>
      <c r="Q139" s="147"/>
      <c r="R139" s="148">
        <f>R140+R142+R147+R153+R158</f>
        <v>0.9964881800000001</v>
      </c>
      <c r="S139" s="147"/>
      <c r="T139" s="149">
        <f>T140+T142+T147+T153+T158</f>
        <v>5.704420000000001</v>
      </c>
      <c r="AR139" s="142" t="s">
        <v>29</v>
      </c>
      <c r="AT139" s="150" t="s">
        <v>72</v>
      </c>
      <c r="AU139" s="150" t="s">
        <v>73</v>
      </c>
      <c r="AY139" s="142" t="s">
        <v>128</v>
      </c>
      <c r="BK139" s="151">
        <f>BK140+BK142+BK147+BK153+BK158</f>
        <v>0</v>
      </c>
    </row>
    <row r="140" spans="2:63" s="140" customFormat="1" ht="22.5" customHeight="1">
      <c r="B140" s="141"/>
      <c r="D140" s="142" t="s">
        <v>72</v>
      </c>
      <c r="E140" s="152" t="s">
        <v>129</v>
      </c>
      <c r="F140" s="152" t="s">
        <v>130</v>
      </c>
      <c r="I140" s="144"/>
      <c r="J140" s="153">
        <f>BK140</f>
        <v>0</v>
      </c>
      <c r="L140" s="141"/>
      <c r="M140" s="146"/>
      <c r="N140" s="147"/>
      <c r="O140" s="147"/>
      <c r="P140" s="148">
        <f>P141</f>
        <v>0</v>
      </c>
      <c r="Q140" s="147"/>
      <c r="R140" s="148">
        <f>R141</f>
        <v>0.26221710000000004</v>
      </c>
      <c r="S140" s="147"/>
      <c r="T140" s="149">
        <f>T141</f>
        <v>0</v>
      </c>
      <c r="AR140" s="142" t="s">
        <v>29</v>
      </c>
      <c r="AT140" s="150" t="s">
        <v>72</v>
      </c>
      <c r="AU140" s="150" t="s">
        <v>29</v>
      </c>
      <c r="AY140" s="142" t="s">
        <v>128</v>
      </c>
      <c r="BK140" s="151">
        <f>BK141</f>
        <v>0</v>
      </c>
    </row>
    <row r="141" spans="1:65" s="21" customFormat="1" ht="18" customHeight="1">
      <c r="A141" s="17"/>
      <c r="B141" s="154"/>
      <c r="C141" s="155" t="s">
        <v>29</v>
      </c>
      <c r="D141" s="155" t="s">
        <v>131</v>
      </c>
      <c r="E141" s="156" t="s">
        <v>132</v>
      </c>
      <c r="F141" s="157" t="s">
        <v>133</v>
      </c>
      <c r="G141" s="158" t="s">
        <v>134</v>
      </c>
      <c r="H141" s="159">
        <v>3.58</v>
      </c>
      <c r="I141" s="160"/>
      <c r="J141" s="159">
        <f>ROUND(I141*H141,2)</f>
        <v>0</v>
      </c>
      <c r="K141" s="161"/>
      <c r="L141" s="18"/>
      <c r="M141" s="162"/>
      <c r="N141" s="163" t="s">
        <v>38</v>
      </c>
      <c r="O141" s="45"/>
      <c r="P141" s="164">
        <f>O141*H141</f>
        <v>0</v>
      </c>
      <c r="Q141" s="164">
        <v>0.073245</v>
      </c>
      <c r="R141" s="164">
        <f>Q141*H141</f>
        <v>0.26221710000000004</v>
      </c>
      <c r="S141" s="164">
        <v>0</v>
      </c>
      <c r="T141" s="165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66" t="s">
        <v>135</v>
      </c>
      <c r="AT141" s="166" t="s">
        <v>131</v>
      </c>
      <c r="AU141" s="166" t="s">
        <v>82</v>
      </c>
      <c r="AY141" s="3" t="s">
        <v>128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3" t="s">
        <v>29</v>
      </c>
      <c r="BK141" s="167">
        <f>ROUND(I141*H141,2)</f>
        <v>0</v>
      </c>
      <c r="BL141" s="3" t="s">
        <v>135</v>
      </c>
      <c r="BM141" s="166" t="s">
        <v>136</v>
      </c>
    </row>
    <row r="142" spans="2:63" s="140" customFormat="1" ht="22.5" customHeight="1">
      <c r="B142" s="141"/>
      <c r="C142" s="209"/>
      <c r="D142" s="142" t="s">
        <v>72</v>
      </c>
      <c r="E142" s="152" t="s">
        <v>137</v>
      </c>
      <c r="F142" s="152" t="s">
        <v>138</v>
      </c>
      <c r="I142" s="144"/>
      <c r="J142" s="153">
        <f>BK142</f>
        <v>0</v>
      </c>
      <c r="L142" s="141"/>
      <c r="M142" s="146"/>
      <c r="N142" s="147"/>
      <c r="O142" s="147"/>
      <c r="P142" s="148">
        <f>SUM(P143:P146)</f>
        <v>0</v>
      </c>
      <c r="Q142" s="147"/>
      <c r="R142" s="148">
        <f>SUM(R143:R146)</f>
        <v>0.7312472</v>
      </c>
      <c r="S142" s="147"/>
      <c r="T142" s="149">
        <f>SUM(T143:T146)</f>
        <v>0</v>
      </c>
      <c r="AR142" s="142" t="s">
        <v>29</v>
      </c>
      <c r="AT142" s="150" t="s">
        <v>72</v>
      </c>
      <c r="AU142" s="150" t="s">
        <v>29</v>
      </c>
      <c r="AY142" s="142" t="s">
        <v>128</v>
      </c>
      <c r="BK142" s="151">
        <f>SUM(BK143:BK146)</f>
        <v>0</v>
      </c>
    </row>
    <row r="143" spans="1:65" s="21" customFormat="1" ht="18" customHeight="1">
      <c r="A143" s="17"/>
      <c r="B143" s="154"/>
      <c r="C143" s="155" t="s">
        <v>82</v>
      </c>
      <c r="D143" s="155" t="s">
        <v>131</v>
      </c>
      <c r="E143" s="156" t="s">
        <v>139</v>
      </c>
      <c r="F143" s="157" t="s">
        <v>140</v>
      </c>
      <c r="G143" s="158" t="s">
        <v>134</v>
      </c>
      <c r="H143" s="159">
        <v>39.23</v>
      </c>
      <c r="I143" s="160"/>
      <c r="J143" s="159">
        <f>ROUND(I143*H143,2)</f>
        <v>0</v>
      </c>
      <c r="K143" s="161"/>
      <c r="L143" s="18"/>
      <c r="M143" s="162"/>
      <c r="N143" s="163" t="s">
        <v>38</v>
      </c>
      <c r="O143" s="45"/>
      <c r="P143" s="164">
        <f>O143*H143</f>
        <v>0</v>
      </c>
      <c r="Q143" s="164">
        <v>0.00026</v>
      </c>
      <c r="R143" s="164">
        <f>Q143*H143</f>
        <v>0.010199799999999998</v>
      </c>
      <c r="S143" s="164">
        <v>0</v>
      </c>
      <c r="T143" s="165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66" t="s">
        <v>135</v>
      </c>
      <c r="AT143" s="166" t="s">
        <v>131</v>
      </c>
      <c r="AU143" s="166" t="s">
        <v>82</v>
      </c>
      <c r="AY143" s="3" t="s">
        <v>128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3" t="s">
        <v>29</v>
      </c>
      <c r="BK143" s="167">
        <f>ROUND(I143*H143,2)</f>
        <v>0</v>
      </c>
      <c r="BL143" s="3" t="s">
        <v>135</v>
      </c>
      <c r="BM143" s="166" t="s">
        <v>141</v>
      </c>
    </row>
    <row r="144" spans="1:65" s="21" customFormat="1" ht="18" customHeight="1">
      <c r="A144" s="17"/>
      <c r="B144" s="154"/>
      <c r="C144" s="155" t="s">
        <v>129</v>
      </c>
      <c r="D144" s="155" t="s">
        <v>131</v>
      </c>
      <c r="E144" s="156" t="s">
        <v>142</v>
      </c>
      <c r="F144" s="157" t="s">
        <v>143</v>
      </c>
      <c r="G144" s="158" t="s">
        <v>134</v>
      </c>
      <c r="H144" s="159">
        <v>39.23</v>
      </c>
      <c r="I144" s="160"/>
      <c r="J144" s="159">
        <f>ROUND(I144*H144,2)</f>
        <v>0</v>
      </c>
      <c r="K144" s="161"/>
      <c r="L144" s="18"/>
      <c r="M144" s="162"/>
      <c r="N144" s="163" t="s">
        <v>38</v>
      </c>
      <c r="O144" s="45"/>
      <c r="P144" s="164">
        <f>O144*H144</f>
        <v>0</v>
      </c>
      <c r="Q144" s="164">
        <v>0.01838</v>
      </c>
      <c r="R144" s="164">
        <f>Q144*H144</f>
        <v>0.7210474</v>
      </c>
      <c r="S144" s="164">
        <v>0</v>
      </c>
      <c r="T144" s="165">
        <f>S144*H144</f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66" t="s">
        <v>135</v>
      </c>
      <c r="AT144" s="166" t="s">
        <v>131</v>
      </c>
      <c r="AU144" s="166" t="s">
        <v>82</v>
      </c>
      <c r="AY144" s="3" t="s">
        <v>128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3" t="s">
        <v>29</v>
      </c>
      <c r="BK144" s="167">
        <f>ROUND(I144*H144,2)</f>
        <v>0</v>
      </c>
      <c r="BL144" s="3" t="s">
        <v>135</v>
      </c>
      <c r="BM144" s="166" t="s">
        <v>144</v>
      </c>
    </row>
    <row r="145" spans="1:65" s="21" customFormat="1" ht="18" customHeight="1">
      <c r="A145" s="17"/>
      <c r="B145" s="154"/>
      <c r="C145" s="155" t="s">
        <v>135</v>
      </c>
      <c r="D145" s="155" t="s">
        <v>131</v>
      </c>
      <c r="E145" s="156" t="s">
        <v>145</v>
      </c>
      <c r="F145" s="157" t="s">
        <v>146</v>
      </c>
      <c r="G145" s="158" t="s">
        <v>134</v>
      </c>
      <c r="H145" s="159">
        <v>20</v>
      </c>
      <c r="I145" s="160"/>
      <c r="J145" s="159">
        <f>ROUND(I145*H145,2)</f>
        <v>0</v>
      </c>
      <c r="K145" s="161"/>
      <c r="L145" s="18"/>
      <c r="M145" s="162"/>
      <c r="N145" s="163" t="s">
        <v>38</v>
      </c>
      <c r="O145" s="45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66" t="s">
        <v>135</v>
      </c>
      <c r="AT145" s="166" t="s">
        <v>131</v>
      </c>
      <c r="AU145" s="166" t="s">
        <v>82</v>
      </c>
      <c r="AY145" s="3" t="s">
        <v>128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3" t="s">
        <v>29</v>
      </c>
      <c r="BK145" s="167">
        <f>ROUND(I145*H145,2)</f>
        <v>0</v>
      </c>
      <c r="BL145" s="3" t="s">
        <v>135</v>
      </c>
      <c r="BM145" s="166" t="s">
        <v>147</v>
      </c>
    </row>
    <row r="146" spans="1:65" s="21" customFormat="1" ht="18" customHeight="1">
      <c r="A146" s="17"/>
      <c r="B146" s="154"/>
      <c r="C146" s="155" t="s">
        <v>148</v>
      </c>
      <c r="D146" s="155" t="s">
        <v>131</v>
      </c>
      <c r="E146" s="156" t="s">
        <v>149</v>
      </c>
      <c r="F146" s="157" t="s">
        <v>150</v>
      </c>
      <c r="G146" s="158" t="s">
        <v>151</v>
      </c>
      <c r="H146" s="159">
        <v>1</v>
      </c>
      <c r="I146" s="160"/>
      <c r="J146" s="159">
        <f>ROUND(I146*H146,2)</f>
        <v>0</v>
      </c>
      <c r="K146" s="161"/>
      <c r="L146" s="18"/>
      <c r="M146" s="162"/>
      <c r="N146" s="163" t="s">
        <v>38</v>
      </c>
      <c r="O146" s="45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66" t="s">
        <v>135</v>
      </c>
      <c r="AT146" s="166" t="s">
        <v>131</v>
      </c>
      <c r="AU146" s="166" t="s">
        <v>82</v>
      </c>
      <c r="AY146" s="3" t="s">
        <v>128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3" t="s">
        <v>29</v>
      </c>
      <c r="BK146" s="167">
        <f>ROUND(I146*H146,2)</f>
        <v>0</v>
      </c>
      <c r="BL146" s="3" t="s">
        <v>135</v>
      </c>
      <c r="BM146" s="166" t="s">
        <v>152</v>
      </c>
    </row>
    <row r="147" spans="2:63" s="140" customFormat="1" ht="22.5" customHeight="1">
      <c r="B147" s="141"/>
      <c r="C147" s="209"/>
      <c r="D147" s="142" t="s">
        <v>72</v>
      </c>
      <c r="E147" s="152" t="s">
        <v>153</v>
      </c>
      <c r="F147" s="152" t="s">
        <v>154</v>
      </c>
      <c r="I147" s="144"/>
      <c r="J147" s="153">
        <f>BK147</f>
        <v>0</v>
      </c>
      <c r="L147" s="141"/>
      <c r="M147" s="146"/>
      <c r="N147" s="147"/>
      <c r="O147" s="147"/>
      <c r="P147" s="148">
        <f>SUM(P148:P152)</f>
        <v>0</v>
      </c>
      <c r="Q147" s="147"/>
      <c r="R147" s="148">
        <f>SUM(R148:R152)</f>
        <v>0.00302388</v>
      </c>
      <c r="S147" s="147"/>
      <c r="T147" s="149">
        <f>SUM(T148:T152)</f>
        <v>5.704420000000001</v>
      </c>
      <c r="AR147" s="142" t="s">
        <v>29</v>
      </c>
      <c r="AT147" s="150" t="s">
        <v>72</v>
      </c>
      <c r="AU147" s="150" t="s">
        <v>29</v>
      </c>
      <c r="AY147" s="142" t="s">
        <v>128</v>
      </c>
      <c r="BK147" s="151">
        <f>SUM(BK148:BK152)</f>
        <v>0</v>
      </c>
    </row>
    <row r="148" spans="1:65" s="21" customFormat="1" ht="18" customHeight="1">
      <c r="A148" s="17"/>
      <c r="B148" s="154"/>
      <c r="C148" s="155" t="s">
        <v>137</v>
      </c>
      <c r="D148" s="155" t="s">
        <v>131</v>
      </c>
      <c r="E148" s="156" t="s">
        <v>155</v>
      </c>
      <c r="F148" s="157" t="s">
        <v>156</v>
      </c>
      <c r="G148" s="158" t="s">
        <v>134</v>
      </c>
      <c r="H148" s="159">
        <v>17.84</v>
      </c>
      <c r="I148" s="160"/>
      <c r="J148" s="159">
        <f>ROUND(I148*H148,2)</f>
        <v>0</v>
      </c>
      <c r="K148" s="161"/>
      <c r="L148" s="18"/>
      <c r="M148" s="162"/>
      <c r="N148" s="163" t="s">
        <v>38</v>
      </c>
      <c r="O148" s="45"/>
      <c r="P148" s="164">
        <f>O148*H148</f>
        <v>0</v>
      </c>
      <c r="Q148" s="164">
        <v>0.00013</v>
      </c>
      <c r="R148" s="164">
        <f>Q148*H148</f>
        <v>0.0023192</v>
      </c>
      <c r="S148" s="164">
        <v>0</v>
      </c>
      <c r="T148" s="165">
        <f>S148*H148</f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66" t="s">
        <v>135</v>
      </c>
      <c r="AT148" s="166" t="s">
        <v>131</v>
      </c>
      <c r="AU148" s="166" t="s">
        <v>82</v>
      </c>
      <c r="AY148" s="3" t="s">
        <v>128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3" t="s">
        <v>29</v>
      </c>
      <c r="BK148" s="167">
        <f>ROUND(I148*H148,2)</f>
        <v>0</v>
      </c>
      <c r="BL148" s="3" t="s">
        <v>135</v>
      </c>
      <c r="BM148" s="166" t="s">
        <v>157</v>
      </c>
    </row>
    <row r="149" spans="1:65" s="21" customFormat="1" ht="18" customHeight="1">
      <c r="A149" s="17"/>
      <c r="B149" s="154"/>
      <c r="C149" s="155" t="s">
        <v>158</v>
      </c>
      <c r="D149" s="155" t="s">
        <v>131</v>
      </c>
      <c r="E149" s="156" t="s">
        <v>159</v>
      </c>
      <c r="F149" s="157" t="s">
        <v>160</v>
      </c>
      <c r="G149" s="158" t="s">
        <v>134</v>
      </c>
      <c r="H149" s="159">
        <v>17.84</v>
      </c>
      <c r="I149" s="160"/>
      <c r="J149" s="159">
        <f>ROUND(I149*H149,2)</f>
        <v>0</v>
      </c>
      <c r="K149" s="161"/>
      <c r="L149" s="18"/>
      <c r="M149" s="162"/>
      <c r="N149" s="163" t="s">
        <v>38</v>
      </c>
      <c r="O149" s="45"/>
      <c r="P149" s="164">
        <f>O149*H149</f>
        <v>0</v>
      </c>
      <c r="Q149" s="164">
        <v>3.95E-05</v>
      </c>
      <c r="R149" s="164">
        <f>Q149*H149</f>
        <v>0.00070468</v>
      </c>
      <c r="S149" s="164">
        <v>0</v>
      </c>
      <c r="T149" s="165">
        <f>S149*H149</f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66" t="s">
        <v>135</v>
      </c>
      <c r="AT149" s="166" t="s">
        <v>131</v>
      </c>
      <c r="AU149" s="166" t="s">
        <v>82</v>
      </c>
      <c r="AY149" s="3" t="s">
        <v>128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3" t="s">
        <v>29</v>
      </c>
      <c r="BK149" s="167">
        <f>ROUND(I149*H149,2)</f>
        <v>0</v>
      </c>
      <c r="BL149" s="3" t="s">
        <v>135</v>
      </c>
      <c r="BM149" s="166" t="s">
        <v>161</v>
      </c>
    </row>
    <row r="150" spans="1:65" s="21" customFormat="1" ht="18" customHeight="1">
      <c r="A150" s="17"/>
      <c r="B150" s="154"/>
      <c r="C150" s="155" t="s">
        <v>162</v>
      </c>
      <c r="D150" s="155" t="s">
        <v>131</v>
      </c>
      <c r="E150" s="156" t="s">
        <v>163</v>
      </c>
      <c r="F150" s="157" t="s">
        <v>164</v>
      </c>
      <c r="G150" s="158" t="s">
        <v>134</v>
      </c>
      <c r="H150" s="159">
        <v>21.26</v>
      </c>
      <c r="I150" s="160"/>
      <c r="J150" s="159">
        <f>ROUND(I150*H150,2)</f>
        <v>0</v>
      </c>
      <c r="K150" s="161"/>
      <c r="L150" s="18"/>
      <c r="M150" s="162"/>
      <c r="N150" s="163" t="s">
        <v>38</v>
      </c>
      <c r="O150" s="45"/>
      <c r="P150" s="164">
        <f>O150*H150</f>
        <v>0</v>
      </c>
      <c r="Q150" s="164">
        <v>0</v>
      </c>
      <c r="R150" s="164">
        <f>Q150*H150</f>
        <v>0</v>
      </c>
      <c r="S150" s="164">
        <v>0.131</v>
      </c>
      <c r="T150" s="165">
        <f>S150*H150</f>
        <v>2.7850600000000005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66" t="s">
        <v>135</v>
      </c>
      <c r="AT150" s="166" t="s">
        <v>131</v>
      </c>
      <c r="AU150" s="166" t="s">
        <v>82</v>
      </c>
      <c r="AY150" s="3" t="s">
        <v>128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3" t="s">
        <v>29</v>
      </c>
      <c r="BK150" s="167">
        <f>ROUND(I150*H150,2)</f>
        <v>0</v>
      </c>
      <c r="BL150" s="3" t="s">
        <v>135</v>
      </c>
      <c r="BM150" s="166" t="s">
        <v>165</v>
      </c>
    </row>
    <row r="151" spans="1:65" s="21" customFormat="1" ht="18" customHeight="1">
      <c r="A151" s="17"/>
      <c r="B151" s="154"/>
      <c r="C151" s="155" t="s">
        <v>153</v>
      </c>
      <c r="D151" s="155" t="s">
        <v>131</v>
      </c>
      <c r="E151" s="156" t="s">
        <v>166</v>
      </c>
      <c r="F151" s="157" t="s">
        <v>167</v>
      </c>
      <c r="G151" s="158" t="s">
        <v>134</v>
      </c>
      <c r="H151" s="159">
        <v>6.6</v>
      </c>
      <c r="I151" s="160"/>
      <c r="J151" s="159">
        <f>ROUND(I151*H151,2)</f>
        <v>0</v>
      </c>
      <c r="K151" s="161"/>
      <c r="L151" s="18"/>
      <c r="M151" s="162"/>
      <c r="N151" s="163" t="s">
        <v>38</v>
      </c>
      <c r="O151" s="45"/>
      <c r="P151" s="164">
        <f>O151*H151</f>
        <v>0</v>
      </c>
      <c r="Q151" s="164">
        <v>0</v>
      </c>
      <c r="R151" s="164">
        <f>Q151*H151</f>
        <v>0</v>
      </c>
      <c r="S151" s="164">
        <v>0.07600000000000001</v>
      </c>
      <c r="T151" s="165">
        <f>S151*H151</f>
        <v>0.5016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66" t="s">
        <v>135</v>
      </c>
      <c r="AT151" s="166" t="s">
        <v>131</v>
      </c>
      <c r="AU151" s="166" t="s">
        <v>82</v>
      </c>
      <c r="AY151" s="3" t="s">
        <v>128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3" t="s">
        <v>29</v>
      </c>
      <c r="BK151" s="167">
        <f>ROUND(I151*H151,2)</f>
        <v>0</v>
      </c>
      <c r="BL151" s="3" t="s">
        <v>135</v>
      </c>
      <c r="BM151" s="166" t="s">
        <v>168</v>
      </c>
    </row>
    <row r="152" spans="1:65" s="21" customFormat="1" ht="18" customHeight="1">
      <c r="A152" s="17"/>
      <c r="B152" s="154"/>
      <c r="C152" s="155" t="s">
        <v>169</v>
      </c>
      <c r="D152" s="155" t="s">
        <v>131</v>
      </c>
      <c r="E152" s="156" t="s">
        <v>170</v>
      </c>
      <c r="F152" s="157" t="s">
        <v>171</v>
      </c>
      <c r="G152" s="158" t="s">
        <v>134</v>
      </c>
      <c r="H152" s="159">
        <v>52.56</v>
      </c>
      <c r="I152" s="160"/>
      <c r="J152" s="159">
        <f>ROUND(I152*H152,2)</f>
        <v>0</v>
      </c>
      <c r="K152" s="161"/>
      <c r="L152" s="18"/>
      <c r="M152" s="162"/>
      <c r="N152" s="163" t="s">
        <v>38</v>
      </c>
      <c r="O152" s="45"/>
      <c r="P152" s="164">
        <f>O152*H152</f>
        <v>0</v>
      </c>
      <c r="Q152" s="164">
        <v>0</v>
      </c>
      <c r="R152" s="164">
        <f>Q152*H152</f>
        <v>0</v>
      </c>
      <c r="S152" s="164">
        <v>0.046000000000000006</v>
      </c>
      <c r="T152" s="165">
        <f>S152*H152</f>
        <v>2.4177600000000004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66" t="s">
        <v>135</v>
      </c>
      <c r="AT152" s="166" t="s">
        <v>131</v>
      </c>
      <c r="AU152" s="166" t="s">
        <v>82</v>
      </c>
      <c r="AY152" s="3" t="s">
        <v>128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3" t="s">
        <v>29</v>
      </c>
      <c r="BK152" s="167">
        <f>ROUND(I152*H152,2)</f>
        <v>0</v>
      </c>
      <c r="BL152" s="3" t="s">
        <v>135</v>
      </c>
      <c r="BM152" s="166" t="s">
        <v>172</v>
      </c>
    </row>
    <row r="153" spans="2:63" s="140" customFormat="1" ht="22.5" customHeight="1">
      <c r="B153" s="141"/>
      <c r="C153" s="209"/>
      <c r="D153" s="142" t="s">
        <v>72</v>
      </c>
      <c r="E153" s="152" t="s">
        <v>173</v>
      </c>
      <c r="F153" s="152" t="s">
        <v>174</v>
      </c>
      <c r="I153" s="144"/>
      <c r="J153" s="153">
        <f>BK153</f>
        <v>0</v>
      </c>
      <c r="L153" s="141"/>
      <c r="M153" s="146"/>
      <c r="N153" s="147"/>
      <c r="O153" s="147"/>
      <c r="P153" s="148">
        <f>SUM(P154:P157)</f>
        <v>0</v>
      </c>
      <c r="Q153" s="147"/>
      <c r="R153" s="148">
        <f>SUM(R154:R157)</f>
        <v>0</v>
      </c>
      <c r="S153" s="147"/>
      <c r="T153" s="149">
        <f>SUM(T154:T157)</f>
        <v>0</v>
      </c>
      <c r="AR153" s="142" t="s">
        <v>29</v>
      </c>
      <c r="AT153" s="150" t="s">
        <v>72</v>
      </c>
      <c r="AU153" s="150" t="s">
        <v>29</v>
      </c>
      <c r="AY153" s="142" t="s">
        <v>128</v>
      </c>
      <c r="BK153" s="151">
        <f>SUM(BK154:BK157)</f>
        <v>0</v>
      </c>
    </row>
    <row r="154" spans="1:65" s="21" customFormat="1" ht="18" customHeight="1">
      <c r="A154" s="17"/>
      <c r="B154" s="154"/>
      <c r="C154" s="155" t="s">
        <v>175</v>
      </c>
      <c r="D154" s="155" t="s">
        <v>131</v>
      </c>
      <c r="E154" s="156" t="s">
        <v>176</v>
      </c>
      <c r="F154" s="157" t="s">
        <v>177</v>
      </c>
      <c r="G154" s="158" t="s">
        <v>178</v>
      </c>
      <c r="H154" s="159">
        <v>5.96</v>
      </c>
      <c r="I154" s="160"/>
      <c r="J154" s="159">
        <f>ROUND(I154*H154,2)</f>
        <v>0</v>
      </c>
      <c r="K154" s="161"/>
      <c r="L154" s="18"/>
      <c r="M154" s="162"/>
      <c r="N154" s="163" t="s">
        <v>38</v>
      </c>
      <c r="O154" s="45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66" t="s">
        <v>135</v>
      </c>
      <c r="AT154" s="166" t="s">
        <v>131</v>
      </c>
      <c r="AU154" s="166" t="s">
        <v>82</v>
      </c>
      <c r="AY154" s="3" t="s">
        <v>128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3" t="s">
        <v>29</v>
      </c>
      <c r="BK154" s="167">
        <f>ROUND(I154*H154,2)</f>
        <v>0</v>
      </c>
      <c r="BL154" s="3" t="s">
        <v>135</v>
      </c>
      <c r="BM154" s="166" t="s">
        <v>179</v>
      </c>
    </row>
    <row r="155" spans="1:65" s="21" customFormat="1" ht="18" customHeight="1">
      <c r="A155" s="17"/>
      <c r="B155" s="154"/>
      <c r="C155" s="155" t="s">
        <v>180</v>
      </c>
      <c r="D155" s="155" t="s">
        <v>131</v>
      </c>
      <c r="E155" s="156" t="s">
        <v>181</v>
      </c>
      <c r="F155" s="157" t="s">
        <v>182</v>
      </c>
      <c r="G155" s="158" t="s">
        <v>178</v>
      </c>
      <c r="H155" s="159">
        <v>5.96</v>
      </c>
      <c r="I155" s="160"/>
      <c r="J155" s="159">
        <f>ROUND(I155*H155,2)</f>
        <v>0</v>
      </c>
      <c r="K155" s="161"/>
      <c r="L155" s="18"/>
      <c r="M155" s="162"/>
      <c r="N155" s="163" t="s">
        <v>38</v>
      </c>
      <c r="O155" s="45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66" t="s">
        <v>135</v>
      </c>
      <c r="AT155" s="166" t="s">
        <v>131</v>
      </c>
      <c r="AU155" s="166" t="s">
        <v>82</v>
      </c>
      <c r="AY155" s="3" t="s">
        <v>128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3" t="s">
        <v>29</v>
      </c>
      <c r="BK155" s="167">
        <f>ROUND(I155*H155,2)</f>
        <v>0</v>
      </c>
      <c r="BL155" s="3" t="s">
        <v>135</v>
      </c>
      <c r="BM155" s="166" t="s">
        <v>183</v>
      </c>
    </row>
    <row r="156" spans="1:65" s="21" customFormat="1" ht="18" customHeight="1">
      <c r="A156" s="17"/>
      <c r="B156" s="154"/>
      <c r="C156" s="155" t="s">
        <v>184</v>
      </c>
      <c r="D156" s="155" t="s">
        <v>131</v>
      </c>
      <c r="E156" s="156" t="s">
        <v>185</v>
      </c>
      <c r="F156" s="157" t="s">
        <v>186</v>
      </c>
      <c r="G156" s="158" t="s">
        <v>178</v>
      </c>
      <c r="H156" s="159">
        <v>29.8</v>
      </c>
      <c r="I156" s="160"/>
      <c r="J156" s="159">
        <f>ROUND(I156*H156,2)</f>
        <v>0</v>
      </c>
      <c r="K156" s="161"/>
      <c r="L156" s="18"/>
      <c r="M156" s="162"/>
      <c r="N156" s="163" t="s">
        <v>38</v>
      </c>
      <c r="O156" s="45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66" t="s">
        <v>135</v>
      </c>
      <c r="AT156" s="166" t="s">
        <v>131</v>
      </c>
      <c r="AU156" s="166" t="s">
        <v>82</v>
      </c>
      <c r="AY156" s="3" t="s">
        <v>128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3" t="s">
        <v>29</v>
      </c>
      <c r="BK156" s="167">
        <f>ROUND(I156*H156,2)</f>
        <v>0</v>
      </c>
      <c r="BL156" s="3" t="s">
        <v>135</v>
      </c>
      <c r="BM156" s="166" t="s">
        <v>187</v>
      </c>
    </row>
    <row r="157" spans="1:65" s="21" customFormat="1" ht="24" customHeight="1">
      <c r="A157" s="17"/>
      <c r="B157" s="154"/>
      <c r="C157" s="155" t="s">
        <v>188</v>
      </c>
      <c r="D157" s="155" t="s">
        <v>131</v>
      </c>
      <c r="E157" s="156" t="s">
        <v>189</v>
      </c>
      <c r="F157" s="157" t="s">
        <v>190</v>
      </c>
      <c r="G157" s="158" t="s">
        <v>178</v>
      </c>
      <c r="H157" s="159">
        <v>5.96</v>
      </c>
      <c r="I157" s="160"/>
      <c r="J157" s="159">
        <f>ROUND(I157*H157,2)</f>
        <v>0</v>
      </c>
      <c r="K157" s="161"/>
      <c r="L157" s="18"/>
      <c r="M157" s="162"/>
      <c r="N157" s="163" t="s">
        <v>38</v>
      </c>
      <c r="O157" s="45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66" t="s">
        <v>135</v>
      </c>
      <c r="AT157" s="166" t="s">
        <v>131</v>
      </c>
      <c r="AU157" s="166" t="s">
        <v>82</v>
      </c>
      <c r="AY157" s="3" t="s">
        <v>128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3" t="s">
        <v>29</v>
      </c>
      <c r="BK157" s="167">
        <f>ROUND(I157*H157,2)</f>
        <v>0</v>
      </c>
      <c r="BL157" s="3" t="s">
        <v>135</v>
      </c>
      <c r="BM157" s="166" t="s">
        <v>191</v>
      </c>
    </row>
    <row r="158" spans="2:63" s="140" customFormat="1" ht="22.5" customHeight="1">
      <c r="B158" s="141"/>
      <c r="C158" s="209"/>
      <c r="D158" s="142" t="s">
        <v>72</v>
      </c>
      <c r="E158" s="152" t="s">
        <v>192</v>
      </c>
      <c r="F158" s="152" t="s">
        <v>193</v>
      </c>
      <c r="I158" s="144"/>
      <c r="J158" s="153">
        <f>BK158</f>
        <v>0</v>
      </c>
      <c r="L158" s="141"/>
      <c r="M158" s="146"/>
      <c r="N158" s="147"/>
      <c r="O158" s="147"/>
      <c r="P158" s="148">
        <f>P159</f>
        <v>0</v>
      </c>
      <c r="Q158" s="147"/>
      <c r="R158" s="148">
        <f>R159</f>
        <v>0</v>
      </c>
      <c r="S158" s="147"/>
      <c r="T158" s="149">
        <f>T159</f>
        <v>0</v>
      </c>
      <c r="AR158" s="142" t="s">
        <v>29</v>
      </c>
      <c r="AT158" s="150" t="s">
        <v>72</v>
      </c>
      <c r="AU158" s="150" t="s">
        <v>29</v>
      </c>
      <c r="AY158" s="142" t="s">
        <v>128</v>
      </c>
      <c r="BK158" s="151">
        <f>BK159</f>
        <v>0</v>
      </c>
    </row>
    <row r="159" spans="1:65" s="21" customFormat="1" ht="18" customHeight="1">
      <c r="A159" s="17"/>
      <c r="B159" s="154"/>
      <c r="C159" s="155" t="s">
        <v>7</v>
      </c>
      <c r="D159" s="155" t="s">
        <v>131</v>
      </c>
      <c r="E159" s="156" t="s">
        <v>194</v>
      </c>
      <c r="F159" s="157" t="s">
        <v>195</v>
      </c>
      <c r="G159" s="158" t="s">
        <v>178</v>
      </c>
      <c r="H159" s="159">
        <v>1.04</v>
      </c>
      <c r="I159" s="160"/>
      <c r="J159" s="159">
        <f>ROUND(I159*H159,2)</f>
        <v>0</v>
      </c>
      <c r="K159" s="161"/>
      <c r="L159" s="18"/>
      <c r="M159" s="162"/>
      <c r="N159" s="163" t="s">
        <v>38</v>
      </c>
      <c r="O159" s="45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66" t="s">
        <v>135</v>
      </c>
      <c r="AT159" s="166" t="s">
        <v>131</v>
      </c>
      <c r="AU159" s="166" t="s">
        <v>82</v>
      </c>
      <c r="AY159" s="3" t="s">
        <v>128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3" t="s">
        <v>29</v>
      </c>
      <c r="BK159" s="167">
        <f>ROUND(I159*H159,2)</f>
        <v>0</v>
      </c>
      <c r="BL159" s="3" t="s">
        <v>135</v>
      </c>
      <c r="BM159" s="166" t="s">
        <v>196</v>
      </c>
    </row>
    <row r="160" spans="2:63" s="140" customFormat="1" ht="25.5" customHeight="1">
      <c r="B160" s="141"/>
      <c r="C160" s="209"/>
      <c r="D160" s="142" t="s">
        <v>72</v>
      </c>
      <c r="E160" s="143" t="s">
        <v>197</v>
      </c>
      <c r="F160" s="143" t="s">
        <v>198</v>
      </c>
      <c r="I160" s="144"/>
      <c r="J160" s="145">
        <f>BK160</f>
        <v>0</v>
      </c>
      <c r="L160" s="141"/>
      <c r="M160" s="146"/>
      <c r="N160" s="147"/>
      <c r="O160" s="147"/>
      <c r="P160" s="148">
        <f>P161+P165+P168+P171+P193+P195+P217+P225+P235+P250+P265+P280</f>
        <v>0</v>
      </c>
      <c r="Q160" s="147"/>
      <c r="R160" s="148">
        <f>R161+R165+R168+R171+R193+R195+R217+R225+R235+R250+R265+R280</f>
        <v>3.2323154414960005</v>
      </c>
      <c r="S160" s="147"/>
      <c r="T160" s="149">
        <f>T161+T165+T168+T171+T193+T195+T217+T225+T235+T250+T265+T280</f>
        <v>0.25535</v>
      </c>
      <c r="AR160" s="142" t="s">
        <v>82</v>
      </c>
      <c r="AT160" s="150" t="s">
        <v>72</v>
      </c>
      <c r="AU160" s="150" t="s">
        <v>73</v>
      </c>
      <c r="AY160" s="142" t="s">
        <v>128</v>
      </c>
      <c r="BK160" s="151">
        <f>BK161+BK165+BK168+BK171+BK193+BK195+BK217+BK225+BK235+BK250+BK265+BK280</f>
        <v>0</v>
      </c>
    </row>
    <row r="161" spans="2:63" s="140" customFormat="1" ht="22.5" customHeight="1">
      <c r="B161" s="141"/>
      <c r="C161" s="209"/>
      <c r="D161" s="142" t="s">
        <v>72</v>
      </c>
      <c r="E161" s="152" t="s">
        <v>199</v>
      </c>
      <c r="F161" s="152" t="s">
        <v>200</v>
      </c>
      <c r="I161" s="144"/>
      <c r="J161" s="153">
        <f>BK161</f>
        <v>0</v>
      </c>
      <c r="L161" s="141"/>
      <c r="M161" s="146"/>
      <c r="N161" s="147"/>
      <c r="O161" s="147"/>
      <c r="P161" s="148">
        <f>SUM(P162:P164)</f>
        <v>0</v>
      </c>
      <c r="Q161" s="147"/>
      <c r="R161" s="148">
        <f>SUM(R162:R164)</f>
        <v>0.012264479999999998</v>
      </c>
      <c r="S161" s="147"/>
      <c r="T161" s="149">
        <f>SUM(T162:T164)</f>
        <v>0</v>
      </c>
      <c r="AR161" s="142" t="s">
        <v>82</v>
      </c>
      <c r="AT161" s="150" t="s">
        <v>72</v>
      </c>
      <c r="AU161" s="150" t="s">
        <v>29</v>
      </c>
      <c r="AY161" s="142" t="s">
        <v>128</v>
      </c>
      <c r="BK161" s="151">
        <f>SUM(BK162:BK164)</f>
        <v>0</v>
      </c>
    </row>
    <row r="162" spans="1:65" s="21" customFormat="1" ht="18" customHeight="1">
      <c r="A162" s="17"/>
      <c r="B162" s="154"/>
      <c r="C162" s="155" t="s">
        <v>201</v>
      </c>
      <c r="D162" s="155" t="s">
        <v>131</v>
      </c>
      <c r="E162" s="156" t="s">
        <v>202</v>
      </c>
      <c r="F162" s="157" t="s">
        <v>203</v>
      </c>
      <c r="G162" s="158" t="s">
        <v>134</v>
      </c>
      <c r="H162" s="159">
        <v>2.94</v>
      </c>
      <c r="I162" s="160"/>
      <c r="J162" s="159">
        <f>ROUND(I162*H162,2)</f>
        <v>0</v>
      </c>
      <c r="K162" s="161"/>
      <c r="L162" s="18"/>
      <c r="M162" s="162"/>
      <c r="N162" s="163" t="s">
        <v>38</v>
      </c>
      <c r="O162" s="45"/>
      <c r="P162" s="164">
        <f>O162*H162</f>
        <v>0</v>
      </c>
      <c r="Q162" s="164">
        <v>0.00019199999999999998</v>
      </c>
      <c r="R162" s="164">
        <f>Q162*H162</f>
        <v>0.0005644799999999999</v>
      </c>
      <c r="S162" s="164">
        <v>0</v>
      </c>
      <c r="T162" s="165">
        <f>S162*H162</f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66" t="s">
        <v>201</v>
      </c>
      <c r="AT162" s="166" t="s">
        <v>131</v>
      </c>
      <c r="AU162" s="166" t="s">
        <v>82</v>
      </c>
      <c r="AY162" s="3" t="s">
        <v>128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3" t="s">
        <v>29</v>
      </c>
      <c r="BK162" s="167">
        <f>ROUND(I162*H162,2)</f>
        <v>0</v>
      </c>
      <c r="BL162" s="3" t="s">
        <v>201</v>
      </c>
      <c r="BM162" s="166" t="s">
        <v>204</v>
      </c>
    </row>
    <row r="163" spans="1:65" s="21" customFormat="1" ht="24" customHeight="1">
      <c r="A163" s="17"/>
      <c r="B163" s="154"/>
      <c r="C163" s="168" t="s">
        <v>205</v>
      </c>
      <c r="D163" s="168" t="s">
        <v>206</v>
      </c>
      <c r="E163" s="169" t="s">
        <v>207</v>
      </c>
      <c r="F163" s="170" t="s">
        <v>208</v>
      </c>
      <c r="G163" s="171" t="s">
        <v>134</v>
      </c>
      <c r="H163" s="172">
        <v>3</v>
      </c>
      <c r="I163" s="173"/>
      <c r="J163" s="172">
        <f>ROUND(I163*H163,2)</f>
        <v>0</v>
      </c>
      <c r="K163" s="174"/>
      <c r="L163" s="175"/>
      <c r="M163" s="176"/>
      <c r="N163" s="177" t="s">
        <v>38</v>
      </c>
      <c r="O163" s="45"/>
      <c r="P163" s="164">
        <f>O163*H163</f>
        <v>0</v>
      </c>
      <c r="Q163" s="164">
        <v>0.0039</v>
      </c>
      <c r="R163" s="164">
        <f>Q163*H163</f>
        <v>0.011699999999999999</v>
      </c>
      <c r="S163" s="164">
        <v>0</v>
      </c>
      <c r="T163" s="165">
        <f>S163*H163</f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66" t="s">
        <v>209</v>
      </c>
      <c r="AT163" s="166" t="s">
        <v>206</v>
      </c>
      <c r="AU163" s="166" t="s">
        <v>82</v>
      </c>
      <c r="AY163" s="3" t="s">
        <v>128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3" t="s">
        <v>29</v>
      </c>
      <c r="BK163" s="167">
        <f>ROUND(I163*H163,2)</f>
        <v>0</v>
      </c>
      <c r="BL163" s="3" t="s">
        <v>201</v>
      </c>
      <c r="BM163" s="166" t="s">
        <v>210</v>
      </c>
    </row>
    <row r="164" spans="1:65" s="21" customFormat="1" ht="18" customHeight="1">
      <c r="A164" s="17"/>
      <c r="B164" s="154"/>
      <c r="C164" s="155" t="s">
        <v>211</v>
      </c>
      <c r="D164" s="155" t="s">
        <v>131</v>
      </c>
      <c r="E164" s="156" t="s">
        <v>212</v>
      </c>
      <c r="F164" s="157" t="s">
        <v>213</v>
      </c>
      <c r="G164" s="158" t="s">
        <v>214</v>
      </c>
      <c r="H164" s="160"/>
      <c r="I164" s="160"/>
      <c r="J164" s="159">
        <f>ROUND(I164*H164,2)</f>
        <v>0</v>
      </c>
      <c r="K164" s="161"/>
      <c r="L164" s="18"/>
      <c r="M164" s="162"/>
      <c r="N164" s="163" t="s">
        <v>38</v>
      </c>
      <c r="O164" s="45"/>
      <c r="P164" s="164">
        <f>O164*H164</f>
        <v>0</v>
      </c>
      <c r="Q164" s="164">
        <v>0</v>
      </c>
      <c r="R164" s="164">
        <f>Q164*H164</f>
        <v>0</v>
      </c>
      <c r="S164" s="164">
        <v>0</v>
      </c>
      <c r="T164" s="165">
        <f>S164*H164</f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66" t="s">
        <v>201</v>
      </c>
      <c r="AT164" s="166" t="s">
        <v>131</v>
      </c>
      <c r="AU164" s="166" t="s">
        <v>82</v>
      </c>
      <c r="AY164" s="3" t="s">
        <v>128</v>
      </c>
      <c r="BE164" s="167">
        <f>IF(N164="základní",J164,0)</f>
        <v>0</v>
      </c>
      <c r="BF164" s="167">
        <f>IF(N164="snížená",J164,0)</f>
        <v>0</v>
      </c>
      <c r="BG164" s="167">
        <f>IF(N164="zákl. přenesená",J164,0)</f>
        <v>0</v>
      </c>
      <c r="BH164" s="167">
        <f>IF(N164="sníž. přenesená",J164,0)</f>
        <v>0</v>
      </c>
      <c r="BI164" s="167">
        <f>IF(N164="nulová",J164,0)</f>
        <v>0</v>
      </c>
      <c r="BJ164" s="3" t="s">
        <v>29</v>
      </c>
      <c r="BK164" s="167">
        <f>ROUND(I164*H164,2)</f>
        <v>0</v>
      </c>
      <c r="BL164" s="3" t="s">
        <v>201</v>
      </c>
      <c r="BM164" s="166" t="s">
        <v>215</v>
      </c>
    </row>
    <row r="165" spans="2:63" s="140" customFormat="1" ht="22.5" customHeight="1">
      <c r="B165" s="141"/>
      <c r="C165" s="209"/>
      <c r="D165" s="142" t="s">
        <v>72</v>
      </c>
      <c r="E165" s="152" t="s">
        <v>216</v>
      </c>
      <c r="F165" s="152" t="s">
        <v>217</v>
      </c>
      <c r="I165" s="144"/>
      <c r="J165" s="153">
        <f>BK165</f>
        <v>0</v>
      </c>
      <c r="L165" s="141"/>
      <c r="M165" s="146"/>
      <c r="N165" s="147"/>
      <c r="O165" s="147"/>
      <c r="P165" s="148">
        <f>SUM(P166:P167)</f>
        <v>0</v>
      </c>
      <c r="Q165" s="147"/>
      <c r="R165" s="148">
        <f>SUM(R166:R167)</f>
        <v>0</v>
      </c>
      <c r="S165" s="147"/>
      <c r="T165" s="149">
        <f>SUM(T166:T167)</f>
        <v>0.00461</v>
      </c>
      <c r="AR165" s="142" t="s">
        <v>82</v>
      </c>
      <c r="AT165" s="150" t="s">
        <v>72</v>
      </c>
      <c r="AU165" s="150" t="s">
        <v>29</v>
      </c>
      <c r="AY165" s="142" t="s">
        <v>128</v>
      </c>
      <c r="BK165" s="151">
        <f>SUM(BK166:BK167)</f>
        <v>0</v>
      </c>
    </row>
    <row r="166" spans="1:65" s="21" customFormat="1" ht="18" customHeight="1">
      <c r="A166" s="17"/>
      <c r="B166" s="154"/>
      <c r="C166" s="155" t="s">
        <v>218</v>
      </c>
      <c r="D166" s="155" t="s">
        <v>131</v>
      </c>
      <c r="E166" s="156" t="s">
        <v>219</v>
      </c>
      <c r="F166" s="157" t="s">
        <v>220</v>
      </c>
      <c r="G166" s="158" t="s">
        <v>151</v>
      </c>
      <c r="H166" s="159">
        <v>1</v>
      </c>
      <c r="I166" s="160"/>
      <c r="J166" s="159">
        <f>ROUND(I166*H166,2)</f>
        <v>0</v>
      </c>
      <c r="K166" s="161"/>
      <c r="L166" s="18"/>
      <c r="M166" s="162"/>
      <c r="N166" s="163" t="s">
        <v>38</v>
      </c>
      <c r="O166" s="45"/>
      <c r="P166" s="164">
        <f>O166*H166</f>
        <v>0</v>
      </c>
      <c r="Q166" s="164">
        <v>0</v>
      </c>
      <c r="R166" s="164">
        <f>Q166*H166</f>
        <v>0</v>
      </c>
      <c r="S166" s="164">
        <v>0.00198</v>
      </c>
      <c r="T166" s="165">
        <f>S166*H166</f>
        <v>0.00198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R166" s="166" t="s">
        <v>201</v>
      </c>
      <c r="AT166" s="166" t="s">
        <v>131</v>
      </c>
      <c r="AU166" s="166" t="s">
        <v>82</v>
      </c>
      <c r="AY166" s="3" t="s">
        <v>128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3" t="s">
        <v>29</v>
      </c>
      <c r="BK166" s="167">
        <f>ROUND(I166*H166,2)</f>
        <v>0</v>
      </c>
      <c r="BL166" s="3" t="s">
        <v>201</v>
      </c>
      <c r="BM166" s="166" t="s">
        <v>221</v>
      </c>
    </row>
    <row r="167" spans="1:65" s="21" customFormat="1" ht="18" customHeight="1">
      <c r="A167" s="17"/>
      <c r="B167" s="154"/>
      <c r="C167" s="155" t="s">
        <v>222</v>
      </c>
      <c r="D167" s="155" t="s">
        <v>131</v>
      </c>
      <c r="E167" s="156" t="s">
        <v>223</v>
      </c>
      <c r="F167" s="157" t="s">
        <v>224</v>
      </c>
      <c r="G167" s="158" t="s">
        <v>151</v>
      </c>
      <c r="H167" s="159">
        <v>1</v>
      </c>
      <c r="I167" s="160"/>
      <c r="J167" s="159">
        <f>ROUND(I167*H167,2)</f>
        <v>0</v>
      </c>
      <c r="K167" s="161"/>
      <c r="L167" s="18"/>
      <c r="M167" s="162"/>
      <c r="N167" s="163" t="s">
        <v>38</v>
      </c>
      <c r="O167" s="45"/>
      <c r="P167" s="164">
        <f>O167*H167</f>
        <v>0</v>
      </c>
      <c r="Q167" s="164">
        <v>0</v>
      </c>
      <c r="R167" s="164">
        <f>Q167*H167</f>
        <v>0</v>
      </c>
      <c r="S167" s="164">
        <v>0.0026300000000000004</v>
      </c>
      <c r="T167" s="165">
        <f>S167*H167</f>
        <v>0.0026300000000000004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66" t="s">
        <v>201</v>
      </c>
      <c r="AT167" s="166" t="s">
        <v>131</v>
      </c>
      <c r="AU167" s="166" t="s">
        <v>82</v>
      </c>
      <c r="AY167" s="3" t="s">
        <v>128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3" t="s">
        <v>29</v>
      </c>
      <c r="BK167" s="167">
        <f>ROUND(I167*H167,2)</f>
        <v>0</v>
      </c>
      <c r="BL167" s="3" t="s">
        <v>201</v>
      </c>
      <c r="BM167" s="166" t="s">
        <v>225</v>
      </c>
    </row>
    <row r="168" spans="2:63" s="140" customFormat="1" ht="22.5" customHeight="1">
      <c r="B168" s="141"/>
      <c r="C168" s="209"/>
      <c r="D168" s="142" t="s">
        <v>72</v>
      </c>
      <c r="E168" s="152" t="s">
        <v>226</v>
      </c>
      <c r="F168" s="152" t="s">
        <v>227</v>
      </c>
      <c r="I168" s="144"/>
      <c r="J168" s="153">
        <f>BK168</f>
        <v>0</v>
      </c>
      <c r="L168" s="141"/>
      <c r="M168" s="146"/>
      <c r="N168" s="147"/>
      <c r="O168" s="147"/>
      <c r="P168" s="148">
        <f>SUM(P169:P170)</f>
        <v>0</v>
      </c>
      <c r="Q168" s="147"/>
      <c r="R168" s="148">
        <f>SUM(R169:R170)</f>
        <v>0</v>
      </c>
      <c r="S168" s="147"/>
      <c r="T168" s="149">
        <f>SUM(T169:T170)</f>
        <v>0.0070999999999999995</v>
      </c>
      <c r="AR168" s="142" t="s">
        <v>82</v>
      </c>
      <c r="AT168" s="150" t="s">
        <v>72</v>
      </c>
      <c r="AU168" s="150" t="s">
        <v>29</v>
      </c>
      <c r="AY168" s="142" t="s">
        <v>128</v>
      </c>
      <c r="BK168" s="151">
        <f>SUM(BK169:BK170)</f>
        <v>0</v>
      </c>
    </row>
    <row r="169" spans="1:65" s="21" customFormat="1" ht="18" customHeight="1">
      <c r="A169" s="17"/>
      <c r="B169" s="154"/>
      <c r="C169" s="155" t="s">
        <v>6</v>
      </c>
      <c r="D169" s="155" t="s">
        <v>131</v>
      </c>
      <c r="E169" s="156" t="s">
        <v>228</v>
      </c>
      <c r="F169" s="157" t="s">
        <v>229</v>
      </c>
      <c r="G169" s="158" t="s">
        <v>151</v>
      </c>
      <c r="H169" s="159">
        <v>1</v>
      </c>
      <c r="I169" s="160"/>
      <c r="J169" s="159">
        <f>ROUND(I169*H169,2)</f>
        <v>0</v>
      </c>
      <c r="K169" s="161"/>
      <c r="L169" s="18"/>
      <c r="M169" s="162"/>
      <c r="N169" s="163" t="s">
        <v>38</v>
      </c>
      <c r="O169" s="45"/>
      <c r="P169" s="164">
        <f>O169*H169</f>
        <v>0</v>
      </c>
      <c r="Q169" s="164">
        <v>0</v>
      </c>
      <c r="R169" s="164">
        <f>Q169*H169</f>
        <v>0</v>
      </c>
      <c r="S169" s="164">
        <v>0.00213</v>
      </c>
      <c r="T169" s="165">
        <f>S169*H169</f>
        <v>0.00213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66" t="s">
        <v>201</v>
      </c>
      <c r="AT169" s="166" t="s">
        <v>131</v>
      </c>
      <c r="AU169" s="166" t="s">
        <v>82</v>
      </c>
      <c r="AY169" s="3" t="s">
        <v>128</v>
      </c>
      <c r="BE169" s="167">
        <f>IF(N169="základní",J169,0)</f>
        <v>0</v>
      </c>
      <c r="BF169" s="167">
        <f>IF(N169="snížená",J169,0)</f>
        <v>0</v>
      </c>
      <c r="BG169" s="167">
        <f>IF(N169="zákl. přenesená",J169,0)</f>
        <v>0</v>
      </c>
      <c r="BH169" s="167">
        <f>IF(N169="sníž. přenesená",J169,0)</f>
        <v>0</v>
      </c>
      <c r="BI169" s="167">
        <f>IF(N169="nulová",J169,0)</f>
        <v>0</v>
      </c>
      <c r="BJ169" s="3" t="s">
        <v>29</v>
      </c>
      <c r="BK169" s="167">
        <f>ROUND(I169*H169,2)</f>
        <v>0</v>
      </c>
      <c r="BL169" s="3" t="s">
        <v>201</v>
      </c>
      <c r="BM169" s="166" t="s">
        <v>230</v>
      </c>
    </row>
    <row r="170" spans="1:65" s="21" customFormat="1" ht="18" customHeight="1">
      <c r="A170" s="17"/>
      <c r="B170" s="154"/>
      <c r="C170" s="155" t="s">
        <v>231</v>
      </c>
      <c r="D170" s="155" t="s">
        <v>131</v>
      </c>
      <c r="E170" s="156" t="s">
        <v>232</v>
      </c>
      <c r="F170" s="157" t="s">
        <v>224</v>
      </c>
      <c r="G170" s="158" t="s">
        <v>151</v>
      </c>
      <c r="H170" s="159">
        <v>1</v>
      </c>
      <c r="I170" s="160"/>
      <c r="J170" s="159">
        <f>ROUND(I170*H170,2)</f>
        <v>0</v>
      </c>
      <c r="K170" s="161"/>
      <c r="L170" s="18"/>
      <c r="M170" s="162"/>
      <c r="N170" s="163" t="s">
        <v>38</v>
      </c>
      <c r="O170" s="45"/>
      <c r="P170" s="164">
        <f>O170*H170</f>
        <v>0</v>
      </c>
      <c r="Q170" s="164">
        <v>0</v>
      </c>
      <c r="R170" s="164">
        <f>Q170*H170</f>
        <v>0</v>
      </c>
      <c r="S170" s="164">
        <v>0.00497</v>
      </c>
      <c r="T170" s="165">
        <f>S170*H170</f>
        <v>0.00497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R170" s="166" t="s">
        <v>201</v>
      </c>
      <c r="AT170" s="166" t="s">
        <v>131</v>
      </c>
      <c r="AU170" s="166" t="s">
        <v>82</v>
      </c>
      <c r="AY170" s="3" t="s">
        <v>128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3" t="s">
        <v>29</v>
      </c>
      <c r="BK170" s="167">
        <f>ROUND(I170*H170,2)</f>
        <v>0</v>
      </c>
      <c r="BL170" s="3" t="s">
        <v>201</v>
      </c>
      <c r="BM170" s="166" t="s">
        <v>233</v>
      </c>
    </row>
    <row r="171" spans="2:63" s="140" customFormat="1" ht="22.5" customHeight="1">
      <c r="B171" s="141"/>
      <c r="C171" s="209"/>
      <c r="D171" s="142" t="s">
        <v>72</v>
      </c>
      <c r="E171" s="152" t="s">
        <v>234</v>
      </c>
      <c r="F171" s="152" t="s">
        <v>235</v>
      </c>
      <c r="I171" s="144"/>
      <c r="J171" s="153">
        <f>BK171</f>
        <v>0</v>
      </c>
      <c r="L171" s="141"/>
      <c r="M171" s="146"/>
      <c r="N171" s="147"/>
      <c r="O171" s="147"/>
      <c r="P171" s="148">
        <f>SUM(P172:P192)</f>
        <v>0</v>
      </c>
      <c r="Q171" s="147"/>
      <c r="R171" s="148">
        <f>SUM(R172:R192)</f>
        <v>0.11632159119999999</v>
      </c>
      <c r="S171" s="147"/>
      <c r="T171" s="149">
        <f>SUM(T172:T192)</f>
        <v>0.1453</v>
      </c>
      <c r="AR171" s="142" t="s">
        <v>82</v>
      </c>
      <c r="AT171" s="150" t="s">
        <v>72</v>
      </c>
      <c r="AU171" s="150" t="s">
        <v>29</v>
      </c>
      <c r="AY171" s="142" t="s">
        <v>128</v>
      </c>
      <c r="BK171" s="151">
        <f>SUM(BK172:BK192)</f>
        <v>0</v>
      </c>
    </row>
    <row r="172" spans="1:65" s="21" customFormat="1" ht="18" customHeight="1">
      <c r="A172" s="17"/>
      <c r="B172" s="154"/>
      <c r="C172" s="155" t="s">
        <v>236</v>
      </c>
      <c r="D172" s="155" t="s">
        <v>131</v>
      </c>
      <c r="E172" s="156" t="s">
        <v>237</v>
      </c>
      <c r="F172" s="157" t="s">
        <v>238</v>
      </c>
      <c r="G172" s="158" t="s">
        <v>151</v>
      </c>
      <c r="H172" s="159">
        <v>2</v>
      </c>
      <c r="I172" s="160"/>
      <c r="J172" s="159">
        <f aca="true" t="shared" si="0" ref="J172:J192">ROUND(I172*H172,2)</f>
        <v>0</v>
      </c>
      <c r="K172" s="161"/>
      <c r="L172" s="18"/>
      <c r="M172" s="162"/>
      <c r="N172" s="163" t="s">
        <v>38</v>
      </c>
      <c r="O172" s="45"/>
      <c r="P172" s="164">
        <f aca="true" t="shared" si="1" ref="P172:P192">O172*H172</f>
        <v>0</v>
      </c>
      <c r="Q172" s="164">
        <v>0</v>
      </c>
      <c r="R172" s="164">
        <f aca="true" t="shared" si="2" ref="R172:R192">Q172*H172</f>
        <v>0</v>
      </c>
      <c r="S172" s="164">
        <v>0.0342</v>
      </c>
      <c r="T172" s="165">
        <f aca="true" t="shared" si="3" ref="T172:T192">S172*H172</f>
        <v>0.0684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R172" s="166" t="s">
        <v>201</v>
      </c>
      <c r="AT172" s="166" t="s">
        <v>131</v>
      </c>
      <c r="AU172" s="166" t="s">
        <v>82</v>
      </c>
      <c r="AY172" s="3" t="s">
        <v>128</v>
      </c>
      <c r="BE172" s="167">
        <f aca="true" t="shared" si="4" ref="BE172:BE192">IF(N172="základní",J172,0)</f>
        <v>0</v>
      </c>
      <c r="BF172" s="167">
        <f aca="true" t="shared" si="5" ref="BF172:BF192">IF(N172="snížená",J172,0)</f>
        <v>0</v>
      </c>
      <c r="BG172" s="167">
        <f aca="true" t="shared" si="6" ref="BG172:BG192">IF(N172="zákl. přenesená",J172,0)</f>
        <v>0</v>
      </c>
      <c r="BH172" s="167">
        <f aca="true" t="shared" si="7" ref="BH172:BH192">IF(N172="sníž. přenesená",J172,0)</f>
        <v>0</v>
      </c>
      <c r="BI172" s="167">
        <f aca="true" t="shared" si="8" ref="BI172:BI192">IF(N172="nulová",J172,0)</f>
        <v>0</v>
      </c>
      <c r="BJ172" s="3" t="s">
        <v>29</v>
      </c>
      <c r="BK172" s="167">
        <f aca="true" t="shared" si="9" ref="BK172:BK192">ROUND(I172*H172,2)</f>
        <v>0</v>
      </c>
      <c r="BL172" s="3" t="s">
        <v>201</v>
      </c>
      <c r="BM172" s="166" t="s">
        <v>239</v>
      </c>
    </row>
    <row r="173" spans="1:65" s="21" customFormat="1" ht="18" customHeight="1">
      <c r="A173" s="17"/>
      <c r="B173" s="154"/>
      <c r="C173" s="155" t="s">
        <v>240</v>
      </c>
      <c r="D173" s="155" t="s">
        <v>131</v>
      </c>
      <c r="E173" s="156" t="s">
        <v>241</v>
      </c>
      <c r="F173" s="157" t="s">
        <v>242</v>
      </c>
      <c r="G173" s="158" t="s">
        <v>243</v>
      </c>
      <c r="H173" s="159">
        <v>2</v>
      </c>
      <c r="I173" s="160"/>
      <c r="J173" s="159">
        <f t="shared" si="0"/>
        <v>0</v>
      </c>
      <c r="K173" s="161"/>
      <c r="L173" s="18"/>
      <c r="M173" s="162"/>
      <c r="N173" s="163" t="s">
        <v>38</v>
      </c>
      <c r="O173" s="45"/>
      <c r="P173" s="164">
        <f t="shared" si="1"/>
        <v>0</v>
      </c>
      <c r="Q173" s="164">
        <v>0.0024688363</v>
      </c>
      <c r="R173" s="164">
        <f t="shared" si="2"/>
        <v>0.0049376726</v>
      </c>
      <c r="S173" s="164">
        <v>0</v>
      </c>
      <c r="T173" s="165">
        <f t="shared" si="3"/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R173" s="166" t="s">
        <v>135</v>
      </c>
      <c r="AT173" s="166" t="s">
        <v>131</v>
      </c>
      <c r="AU173" s="166" t="s">
        <v>82</v>
      </c>
      <c r="AY173" s="3" t="s">
        <v>128</v>
      </c>
      <c r="BE173" s="167">
        <f t="shared" si="4"/>
        <v>0</v>
      </c>
      <c r="BF173" s="167">
        <f t="shared" si="5"/>
        <v>0</v>
      </c>
      <c r="BG173" s="167">
        <f t="shared" si="6"/>
        <v>0</v>
      </c>
      <c r="BH173" s="167">
        <f t="shared" si="7"/>
        <v>0</v>
      </c>
      <c r="BI173" s="167">
        <f t="shared" si="8"/>
        <v>0</v>
      </c>
      <c r="BJ173" s="3" t="s">
        <v>29</v>
      </c>
      <c r="BK173" s="167">
        <f t="shared" si="9"/>
        <v>0</v>
      </c>
      <c r="BL173" s="3" t="s">
        <v>135</v>
      </c>
      <c r="BM173" s="166" t="s">
        <v>244</v>
      </c>
    </row>
    <row r="174" spans="1:65" s="21" customFormat="1" ht="18" customHeight="1">
      <c r="A174" s="17"/>
      <c r="B174" s="154"/>
      <c r="C174" s="168" t="s">
        <v>245</v>
      </c>
      <c r="D174" s="168" t="s">
        <v>206</v>
      </c>
      <c r="E174" s="169" t="s">
        <v>246</v>
      </c>
      <c r="F174" s="170" t="s">
        <v>247</v>
      </c>
      <c r="G174" s="171" t="s">
        <v>243</v>
      </c>
      <c r="H174" s="172">
        <v>1</v>
      </c>
      <c r="I174" s="173"/>
      <c r="J174" s="172">
        <f t="shared" si="0"/>
        <v>0</v>
      </c>
      <c r="K174" s="174"/>
      <c r="L174" s="175"/>
      <c r="M174" s="176"/>
      <c r="N174" s="177" t="s">
        <v>38</v>
      </c>
      <c r="O174" s="45"/>
      <c r="P174" s="164">
        <f t="shared" si="1"/>
        <v>0</v>
      </c>
      <c r="Q174" s="164">
        <v>0.021900000000000003</v>
      </c>
      <c r="R174" s="164">
        <f t="shared" si="2"/>
        <v>0.021900000000000003</v>
      </c>
      <c r="S174" s="164">
        <v>0</v>
      </c>
      <c r="T174" s="165">
        <f t="shared" si="3"/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R174" s="166" t="s">
        <v>162</v>
      </c>
      <c r="AT174" s="166" t="s">
        <v>206</v>
      </c>
      <c r="AU174" s="166" t="s">
        <v>82</v>
      </c>
      <c r="AY174" s="3" t="s">
        <v>128</v>
      </c>
      <c r="BE174" s="167">
        <f t="shared" si="4"/>
        <v>0</v>
      </c>
      <c r="BF174" s="167">
        <f t="shared" si="5"/>
        <v>0</v>
      </c>
      <c r="BG174" s="167">
        <f t="shared" si="6"/>
        <v>0</v>
      </c>
      <c r="BH174" s="167">
        <f t="shared" si="7"/>
        <v>0</v>
      </c>
      <c r="BI174" s="167">
        <f t="shared" si="8"/>
        <v>0</v>
      </c>
      <c r="BJ174" s="3" t="s">
        <v>29</v>
      </c>
      <c r="BK174" s="167">
        <f t="shared" si="9"/>
        <v>0</v>
      </c>
      <c r="BL174" s="3" t="s">
        <v>135</v>
      </c>
      <c r="BM174" s="166" t="s">
        <v>248</v>
      </c>
    </row>
    <row r="175" spans="1:65" s="21" customFormat="1" ht="18" customHeight="1">
      <c r="A175" s="17"/>
      <c r="B175" s="154"/>
      <c r="C175" s="168" t="s">
        <v>249</v>
      </c>
      <c r="D175" s="168" t="s">
        <v>206</v>
      </c>
      <c r="E175" s="169" t="s">
        <v>250</v>
      </c>
      <c r="F175" s="170" t="s">
        <v>251</v>
      </c>
      <c r="G175" s="171" t="s">
        <v>243</v>
      </c>
      <c r="H175" s="172">
        <v>1</v>
      </c>
      <c r="I175" s="173"/>
      <c r="J175" s="172">
        <f t="shared" si="0"/>
        <v>0</v>
      </c>
      <c r="K175" s="174"/>
      <c r="L175" s="175"/>
      <c r="M175" s="176"/>
      <c r="N175" s="177" t="s">
        <v>38</v>
      </c>
      <c r="O175" s="45"/>
      <c r="P175" s="164">
        <f t="shared" si="1"/>
        <v>0</v>
      </c>
      <c r="Q175" s="164">
        <v>0.0145</v>
      </c>
      <c r="R175" s="164">
        <f t="shared" si="2"/>
        <v>0.0145</v>
      </c>
      <c r="S175" s="164">
        <v>0</v>
      </c>
      <c r="T175" s="165">
        <f t="shared" si="3"/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R175" s="166" t="s">
        <v>162</v>
      </c>
      <c r="AT175" s="166" t="s">
        <v>206</v>
      </c>
      <c r="AU175" s="166" t="s">
        <v>82</v>
      </c>
      <c r="AY175" s="3" t="s">
        <v>128</v>
      </c>
      <c r="BE175" s="167">
        <f t="shared" si="4"/>
        <v>0</v>
      </c>
      <c r="BF175" s="167">
        <f t="shared" si="5"/>
        <v>0</v>
      </c>
      <c r="BG175" s="167">
        <f t="shared" si="6"/>
        <v>0</v>
      </c>
      <c r="BH175" s="167">
        <f t="shared" si="7"/>
        <v>0</v>
      </c>
      <c r="BI175" s="167">
        <f t="shared" si="8"/>
        <v>0</v>
      </c>
      <c r="BJ175" s="3" t="s">
        <v>29</v>
      </c>
      <c r="BK175" s="167">
        <f t="shared" si="9"/>
        <v>0</v>
      </c>
      <c r="BL175" s="3" t="s">
        <v>135</v>
      </c>
      <c r="BM175" s="166" t="s">
        <v>252</v>
      </c>
    </row>
    <row r="176" spans="1:65" s="21" customFormat="1" ht="18" customHeight="1">
      <c r="A176" s="17"/>
      <c r="B176" s="154"/>
      <c r="C176" s="155" t="s">
        <v>253</v>
      </c>
      <c r="D176" s="155" t="s">
        <v>131</v>
      </c>
      <c r="E176" s="156" t="s">
        <v>254</v>
      </c>
      <c r="F176" s="157" t="s">
        <v>255</v>
      </c>
      <c r="G176" s="158" t="s">
        <v>243</v>
      </c>
      <c r="H176" s="159">
        <v>1</v>
      </c>
      <c r="I176" s="160"/>
      <c r="J176" s="159">
        <f t="shared" si="0"/>
        <v>0</v>
      </c>
      <c r="K176" s="161"/>
      <c r="L176" s="18"/>
      <c r="M176" s="162"/>
      <c r="N176" s="163" t="s">
        <v>38</v>
      </c>
      <c r="O176" s="45"/>
      <c r="P176" s="164">
        <f t="shared" si="1"/>
        <v>0</v>
      </c>
      <c r="Q176" s="164">
        <v>0.0006393131999999999</v>
      </c>
      <c r="R176" s="164">
        <f t="shared" si="2"/>
        <v>0.0006393131999999999</v>
      </c>
      <c r="S176" s="164">
        <v>0</v>
      </c>
      <c r="T176" s="165">
        <f t="shared" si="3"/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R176" s="166" t="s">
        <v>201</v>
      </c>
      <c r="AT176" s="166" t="s">
        <v>131</v>
      </c>
      <c r="AU176" s="166" t="s">
        <v>82</v>
      </c>
      <c r="AY176" s="3" t="s">
        <v>128</v>
      </c>
      <c r="BE176" s="167">
        <f t="shared" si="4"/>
        <v>0</v>
      </c>
      <c r="BF176" s="167">
        <f t="shared" si="5"/>
        <v>0</v>
      </c>
      <c r="BG176" s="167">
        <f t="shared" si="6"/>
        <v>0</v>
      </c>
      <c r="BH176" s="167">
        <f t="shared" si="7"/>
        <v>0</v>
      </c>
      <c r="BI176" s="167">
        <f t="shared" si="8"/>
        <v>0</v>
      </c>
      <c r="BJ176" s="3" t="s">
        <v>29</v>
      </c>
      <c r="BK176" s="167">
        <f t="shared" si="9"/>
        <v>0</v>
      </c>
      <c r="BL176" s="3" t="s">
        <v>201</v>
      </c>
      <c r="BM176" s="166" t="s">
        <v>256</v>
      </c>
    </row>
    <row r="177" spans="1:65" s="21" customFormat="1" ht="18" customHeight="1">
      <c r="A177" s="17"/>
      <c r="B177" s="154"/>
      <c r="C177" s="168" t="s">
        <v>257</v>
      </c>
      <c r="D177" s="168" t="s">
        <v>206</v>
      </c>
      <c r="E177" s="169" t="s">
        <v>258</v>
      </c>
      <c r="F177" s="170" t="s">
        <v>259</v>
      </c>
      <c r="G177" s="171" t="s">
        <v>243</v>
      </c>
      <c r="H177" s="172">
        <v>1</v>
      </c>
      <c r="I177" s="173"/>
      <c r="J177" s="172">
        <f t="shared" si="0"/>
        <v>0</v>
      </c>
      <c r="K177" s="174"/>
      <c r="L177" s="175"/>
      <c r="M177" s="176"/>
      <c r="N177" s="177" t="s">
        <v>38</v>
      </c>
      <c r="O177" s="45"/>
      <c r="P177" s="164">
        <f t="shared" si="1"/>
        <v>0</v>
      </c>
      <c r="Q177" s="164">
        <v>0.017</v>
      </c>
      <c r="R177" s="164">
        <f t="shared" si="2"/>
        <v>0.017</v>
      </c>
      <c r="S177" s="164">
        <v>0</v>
      </c>
      <c r="T177" s="165">
        <f t="shared" si="3"/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R177" s="166" t="s">
        <v>209</v>
      </c>
      <c r="AT177" s="166" t="s">
        <v>206</v>
      </c>
      <c r="AU177" s="166" t="s">
        <v>82</v>
      </c>
      <c r="AY177" s="3" t="s">
        <v>128</v>
      </c>
      <c r="BE177" s="167">
        <f t="shared" si="4"/>
        <v>0</v>
      </c>
      <c r="BF177" s="167">
        <f t="shared" si="5"/>
        <v>0</v>
      </c>
      <c r="BG177" s="167">
        <f t="shared" si="6"/>
        <v>0</v>
      </c>
      <c r="BH177" s="167">
        <f t="shared" si="7"/>
        <v>0</v>
      </c>
      <c r="BI177" s="167">
        <f t="shared" si="8"/>
        <v>0</v>
      </c>
      <c r="BJ177" s="3" t="s">
        <v>29</v>
      </c>
      <c r="BK177" s="167">
        <f t="shared" si="9"/>
        <v>0</v>
      </c>
      <c r="BL177" s="3" t="s">
        <v>201</v>
      </c>
      <c r="BM177" s="166" t="s">
        <v>260</v>
      </c>
    </row>
    <row r="178" spans="1:65" s="21" customFormat="1" ht="18" customHeight="1">
      <c r="A178" s="17"/>
      <c r="B178" s="154"/>
      <c r="C178" s="155" t="s">
        <v>261</v>
      </c>
      <c r="D178" s="155" t="s">
        <v>131</v>
      </c>
      <c r="E178" s="156" t="s">
        <v>262</v>
      </c>
      <c r="F178" s="157" t="s">
        <v>263</v>
      </c>
      <c r="G178" s="158" t="s">
        <v>151</v>
      </c>
      <c r="H178" s="159">
        <v>2</v>
      </c>
      <c r="I178" s="160"/>
      <c r="J178" s="159">
        <f t="shared" si="0"/>
        <v>0</v>
      </c>
      <c r="K178" s="161"/>
      <c r="L178" s="18"/>
      <c r="M178" s="162"/>
      <c r="N178" s="163" t="s">
        <v>38</v>
      </c>
      <c r="O178" s="45"/>
      <c r="P178" s="164">
        <f t="shared" si="1"/>
        <v>0</v>
      </c>
      <c r="Q178" s="164">
        <v>0</v>
      </c>
      <c r="R178" s="164">
        <f t="shared" si="2"/>
        <v>0</v>
      </c>
      <c r="S178" s="164">
        <v>0.01946</v>
      </c>
      <c r="T178" s="165">
        <f t="shared" si="3"/>
        <v>0.03892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R178" s="166" t="s">
        <v>201</v>
      </c>
      <c r="AT178" s="166" t="s">
        <v>131</v>
      </c>
      <c r="AU178" s="166" t="s">
        <v>82</v>
      </c>
      <c r="AY178" s="3" t="s">
        <v>128</v>
      </c>
      <c r="BE178" s="167">
        <f t="shared" si="4"/>
        <v>0</v>
      </c>
      <c r="BF178" s="167">
        <f t="shared" si="5"/>
        <v>0</v>
      </c>
      <c r="BG178" s="167">
        <f t="shared" si="6"/>
        <v>0</v>
      </c>
      <c r="BH178" s="167">
        <f t="shared" si="7"/>
        <v>0</v>
      </c>
      <c r="BI178" s="167">
        <f t="shared" si="8"/>
        <v>0</v>
      </c>
      <c r="BJ178" s="3" t="s">
        <v>29</v>
      </c>
      <c r="BK178" s="167">
        <f t="shared" si="9"/>
        <v>0</v>
      </c>
      <c r="BL178" s="3" t="s">
        <v>201</v>
      </c>
      <c r="BM178" s="166" t="s">
        <v>264</v>
      </c>
    </row>
    <row r="179" spans="1:65" s="21" customFormat="1" ht="18" customHeight="1">
      <c r="A179" s="17"/>
      <c r="B179" s="154"/>
      <c r="C179" s="155" t="s">
        <v>265</v>
      </c>
      <c r="D179" s="155" t="s">
        <v>131</v>
      </c>
      <c r="E179" s="156" t="s">
        <v>266</v>
      </c>
      <c r="F179" s="157" t="s">
        <v>267</v>
      </c>
      <c r="G179" s="158" t="s">
        <v>151</v>
      </c>
      <c r="H179" s="159">
        <v>3</v>
      </c>
      <c r="I179" s="160"/>
      <c r="J179" s="159">
        <f t="shared" si="0"/>
        <v>0</v>
      </c>
      <c r="K179" s="161"/>
      <c r="L179" s="18"/>
      <c r="M179" s="162"/>
      <c r="N179" s="163" t="s">
        <v>38</v>
      </c>
      <c r="O179" s="45"/>
      <c r="P179" s="164">
        <f t="shared" si="1"/>
        <v>0</v>
      </c>
      <c r="Q179" s="164">
        <v>0.0017285897</v>
      </c>
      <c r="R179" s="164">
        <f t="shared" si="2"/>
        <v>0.0051857691</v>
      </c>
      <c r="S179" s="164">
        <v>0</v>
      </c>
      <c r="T179" s="165">
        <f t="shared" si="3"/>
        <v>0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R179" s="166" t="s">
        <v>201</v>
      </c>
      <c r="AT179" s="166" t="s">
        <v>131</v>
      </c>
      <c r="AU179" s="166" t="s">
        <v>82</v>
      </c>
      <c r="AY179" s="3" t="s">
        <v>128</v>
      </c>
      <c r="BE179" s="167">
        <f t="shared" si="4"/>
        <v>0</v>
      </c>
      <c r="BF179" s="167">
        <f t="shared" si="5"/>
        <v>0</v>
      </c>
      <c r="BG179" s="167">
        <f t="shared" si="6"/>
        <v>0</v>
      </c>
      <c r="BH179" s="167">
        <f t="shared" si="7"/>
        <v>0</v>
      </c>
      <c r="BI179" s="167">
        <f t="shared" si="8"/>
        <v>0</v>
      </c>
      <c r="BJ179" s="3" t="s">
        <v>29</v>
      </c>
      <c r="BK179" s="167">
        <f t="shared" si="9"/>
        <v>0</v>
      </c>
      <c r="BL179" s="3" t="s">
        <v>201</v>
      </c>
      <c r="BM179" s="166" t="s">
        <v>268</v>
      </c>
    </row>
    <row r="180" spans="1:65" s="21" customFormat="1" ht="18" customHeight="1">
      <c r="A180" s="17"/>
      <c r="B180" s="154"/>
      <c r="C180" s="168" t="s">
        <v>269</v>
      </c>
      <c r="D180" s="168" t="s">
        <v>206</v>
      </c>
      <c r="E180" s="169" t="s">
        <v>270</v>
      </c>
      <c r="F180" s="170" t="s">
        <v>271</v>
      </c>
      <c r="G180" s="171" t="s">
        <v>243</v>
      </c>
      <c r="H180" s="172">
        <v>1</v>
      </c>
      <c r="I180" s="173"/>
      <c r="J180" s="172">
        <f t="shared" si="0"/>
        <v>0</v>
      </c>
      <c r="K180" s="174"/>
      <c r="L180" s="175"/>
      <c r="M180" s="176"/>
      <c r="N180" s="177" t="s">
        <v>38</v>
      </c>
      <c r="O180" s="45"/>
      <c r="P180" s="164">
        <f t="shared" si="1"/>
        <v>0</v>
      </c>
      <c r="Q180" s="164">
        <v>0.0176</v>
      </c>
      <c r="R180" s="164">
        <f t="shared" si="2"/>
        <v>0.0176</v>
      </c>
      <c r="S180" s="164">
        <v>0</v>
      </c>
      <c r="T180" s="165">
        <f t="shared" si="3"/>
        <v>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R180" s="166" t="s">
        <v>209</v>
      </c>
      <c r="AT180" s="166" t="s">
        <v>206</v>
      </c>
      <c r="AU180" s="166" t="s">
        <v>82</v>
      </c>
      <c r="AY180" s="3" t="s">
        <v>128</v>
      </c>
      <c r="BE180" s="167">
        <f t="shared" si="4"/>
        <v>0</v>
      </c>
      <c r="BF180" s="167">
        <f t="shared" si="5"/>
        <v>0</v>
      </c>
      <c r="BG180" s="167">
        <f t="shared" si="6"/>
        <v>0</v>
      </c>
      <c r="BH180" s="167">
        <f t="shared" si="7"/>
        <v>0</v>
      </c>
      <c r="BI180" s="167">
        <f t="shared" si="8"/>
        <v>0</v>
      </c>
      <c r="BJ180" s="3" t="s">
        <v>29</v>
      </c>
      <c r="BK180" s="167">
        <f t="shared" si="9"/>
        <v>0</v>
      </c>
      <c r="BL180" s="3" t="s">
        <v>201</v>
      </c>
      <c r="BM180" s="166" t="s">
        <v>272</v>
      </c>
    </row>
    <row r="181" spans="1:65" s="21" customFormat="1" ht="18" customHeight="1">
      <c r="A181" s="17"/>
      <c r="B181" s="154"/>
      <c r="C181" s="168" t="s">
        <v>209</v>
      </c>
      <c r="D181" s="168" t="s">
        <v>206</v>
      </c>
      <c r="E181" s="169" t="s">
        <v>273</v>
      </c>
      <c r="F181" s="170" t="s">
        <v>274</v>
      </c>
      <c r="G181" s="171" t="s">
        <v>243</v>
      </c>
      <c r="H181" s="172">
        <v>2</v>
      </c>
      <c r="I181" s="173"/>
      <c r="J181" s="172">
        <f t="shared" si="0"/>
        <v>0</v>
      </c>
      <c r="K181" s="174"/>
      <c r="L181" s="175"/>
      <c r="M181" s="176"/>
      <c r="N181" s="177" t="s">
        <v>38</v>
      </c>
      <c r="O181" s="45"/>
      <c r="P181" s="164">
        <f t="shared" si="1"/>
        <v>0</v>
      </c>
      <c r="Q181" s="164">
        <v>0.012</v>
      </c>
      <c r="R181" s="164">
        <f t="shared" si="2"/>
        <v>0.024</v>
      </c>
      <c r="S181" s="164">
        <v>0</v>
      </c>
      <c r="T181" s="165">
        <f t="shared" si="3"/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R181" s="166" t="s">
        <v>209</v>
      </c>
      <c r="AT181" s="166" t="s">
        <v>206</v>
      </c>
      <c r="AU181" s="166" t="s">
        <v>82</v>
      </c>
      <c r="AY181" s="3" t="s">
        <v>128</v>
      </c>
      <c r="BE181" s="167">
        <f t="shared" si="4"/>
        <v>0</v>
      </c>
      <c r="BF181" s="167">
        <f t="shared" si="5"/>
        <v>0</v>
      </c>
      <c r="BG181" s="167">
        <f t="shared" si="6"/>
        <v>0</v>
      </c>
      <c r="BH181" s="167">
        <f t="shared" si="7"/>
        <v>0</v>
      </c>
      <c r="BI181" s="167">
        <f t="shared" si="8"/>
        <v>0</v>
      </c>
      <c r="BJ181" s="3" t="s">
        <v>29</v>
      </c>
      <c r="BK181" s="167">
        <f t="shared" si="9"/>
        <v>0</v>
      </c>
      <c r="BL181" s="3" t="s">
        <v>201</v>
      </c>
      <c r="BM181" s="166" t="s">
        <v>275</v>
      </c>
    </row>
    <row r="182" spans="1:65" s="21" customFormat="1" ht="18" customHeight="1">
      <c r="A182" s="17"/>
      <c r="B182" s="154"/>
      <c r="C182" s="155" t="s">
        <v>276</v>
      </c>
      <c r="D182" s="155" t="s">
        <v>131</v>
      </c>
      <c r="E182" s="156" t="s">
        <v>277</v>
      </c>
      <c r="F182" s="157" t="s">
        <v>278</v>
      </c>
      <c r="G182" s="158" t="s">
        <v>151</v>
      </c>
      <c r="H182" s="159">
        <v>1</v>
      </c>
      <c r="I182" s="160"/>
      <c r="J182" s="159">
        <f t="shared" si="0"/>
        <v>0</v>
      </c>
      <c r="K182" s="161"/>
      <c r="L182" s="18"/>
      <c r="M182" s="162"/>
      <c r="N182" s="163" t="s">
        <v>38</v>
      </c>
      <c r="O182" s="45"/>
      <c r="P182" s="164">
        <f t="shared" si="1"/>
        <v>0</v>
      </c>
      <c r="Q182" s="164">
        <v>0.0007999999999999999</v>
      </c>
      <c r="R182" s="164">
        <f t="shared" si="2"/>
        <v>0.0007999999999999999</v>
      </c>
      <c r="S182" s="164">
        <v>0</v>
      </c>
      <c r="T182" s="165">
        <f t="shared" si="3"/>
        <v>0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R182" s="166" t="s">
        <v>201</v>
      </c>
      <c r="AT182" s="166" t="s">
        <v>131</v>
      </c>
      <c r="AU182" s="166" t="s">
        <v>82</v>
      </c>
      <c r="AY182" s="3" t="s">
        <v>128</v>
      </c>
      <c r="BE182" s="167">
        <f t="shared" si="4"/>
        <v>0</v>
      </c>
      <c r="BF182" s="167">
        <f t="shared" si="5"/>
        <v>0</v>
      </c>
      <c r="BG182" s="167">
        <f t="shared" si="6"/>
        <v>0</v>
      </c>
      <c r="BH182" s="167">
        <f t="shared" si="7"/>
        <v>0</v>
      </c>
      <c r="BI182" s="167">
        <f t="shared" si="8"/>
        <v>0</v>
      </c>
      <c r="BJ182" s="3" t="s">
        <v>29</v>
      </c>
      <c r="BK182" s="167">
        <f t="shared" si="9"/>
        <v>0</v>
      </c>
      <c r="BL182" s="3" t="s">
        <v>201</v>
      </c>
      <c r="BM182" s="166" t="s">
        <v>279</v>
      </c>
    </row>
    <row r="183" spans="1:65" s="21" customFormat="1" ht="18" customHeight="1">
      <c r="A183" s="17"/>
      <c r="B183" s="154"/>
      <c r="C183" s="155" t="s">
        <v>280</v>
      </c>
      <c r="D183" s="155" t="s">
        <v>131</v>
      </c>
      <c r="E183" s="156" t="s">
        <v>281</v>
      </c>
      <c r="F183" s="157" t="s">
        <v>282</v>
      </c>
      <c r="G183" s="158" t="s">
        <v>151</v>
      </c>
      <c r="H183" s="159">
        <v>1</v>
      </c>
      <c r="I183" s="160"/>
      <c r="J183" s="159">
        <f t="shared" si="0"/>
        <v>0</v>
      </c>
      <c r="K183" s="161"/>
      <c r="L183" s="18"/>
      <c r="M183" s="162"/>
      <c r="N183" s="163" t="s">
        <v>38</v>
      </c>
      <c r="O183" s="45"/>
      <c r="P183" s="164">
        <f t="shared" si="1"/>
        <v>0</v>
      </c>
      <c r="Q183" s="164">
        <v>0.0008499999999999998</v>
      </c>
      <c r="R183" s="164">
        <f t="shared" si="2"/>
        <v>0.0008499999999999998</v>
      </c>
      <c r="S183" s="164">
        <v>0</v>
      </c>
      <c r="T183" s="165">
        <f t="shared" si="3"/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R183" s="166" t="s">
        <v>201</v>
      </c>
      <c r="AT183" s="166" t="s">
        <v>131</v>
      </c>
      <c r="AU183" s="166" t="s">
        <v>82</v>
      </c>
      <c r="AY183" s="3" t="s">
        <v>128</v>
      </c>
      <c r="BE183" s="167">
        <f t="shared" si="4"/>
        <v>0</v>
      </c>
      <c r="BF183" s="167">
        <f t="shared" si="5"/>
        <v>0</v>
      </c>
      <c r="BG183" s="167">
        <f t="shared" si="6"/>
        <v>0</v>
      </c>
      <c r="BH183" s="167">
        <f t="shared" si="7"/>
        <v>0</v>
      </c>
      <c r="BI183" s="167">
        <f t="shared" si="8"/>
        <v>0</v>
      </c>
      <c r="BJ183" s="3" t="s">
        <v>29</v>
      </c>
      <c r="BK183" s="167">
        <f t="shared" si="9"/>
        <v>0</v>
      </c>
      <c r="BL183" s="3" t="s">
        <v>201</v>
      </c>
      <c r="BM183" s="166" t="s">
        <v>283</v>
      </c>
    </row>
    <row r="184" spans="1:65" s="21" customFormat="1" ht="18" customHeight="1">
      <c r="A184" s="17"/>
      <c r="B184" s="154"/>
      <c r="C184" s="155" t="s">
        <v>284</v>
      </c>
      <c r="D184" s="155" t="s">
        <v>131</v>
      </c>
      <c r="E184" s="156" t="s">
        <v>285</v>
      </c>
      <c r="F184" s="157" t="s">
        <v>286</v>
      </c>
      <c r="G184" s="158" t="s">
        <v>151</v>
      </c>
      <c r="H184" s="159">
        <v>1</v>
      </c>
      <c r="I184" s="160"/>
      <c r="J184" s="159">
        <f t="shared" si="0"/>
        <v>0</v>
      </c>
      <c r="K184" s="161"/>
      <c r="L184" s="18"/>
      <c r="M184" s="162"/>
      <c r="N184" s="163" t="s">
        <v>38</v>
      </c>
      <c r="O184" s="45"/>
      <c r="P184" s="164">
        <f t="shared" si="1"/>
        <v>0</v>
      </c>
      <c r="Q184" s="164">
        <v>0</v>
      </c>
      <c r="R184" s="164">
        <f t="shared" si="2"/>
        <v>0</v>
      </c>
      <c r="S184" s="164">
        <v>0.0347</v>
      </c>
      <c r="T184" s="165">
        <f t="shared" si="3"/>
        <v>0.0347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R184" s="166" t="s">
        <v>201</v>
      </c>
      <c r="AT184" s="166" t="s">
        <v>131</v>
      </c>
      <c r="AU184" s="166" t="s">
        <v>82</v>
      </c>
      <c r="AY184" s="3" t="s">
        <v>128</v>
      </c>
      <c r="BE184" s="167">
        <f t="shared" si="4"/>
        <v>0</v>
      </c>
      <c r="BF184" s="167">
        <f t="shared" si="5"/>
        <v>0</v>
      </c>
      <c r="BG184" s="167">
        <f t="shared" si="6"/>
        <v>0</v>
      </c>
      <c r="BH184" s="167">
        <f t="shared" si="7"/>
        <v>0</v>
      </c>
      <c r="BI184" s="167">
        <f t="shared" si="8"/>
        <v>0</v>
      </c>
      <c r="BJ184" s="3" t="s">
        <v>29</v>
      </c>
      <c r="BK184" s="167">
        <f t="shared" si="9"/>
        <v>0</v>
      </c>
      <c r="BL184" s="3" t="s">
        <v>201</v>
      </c>
      <c r="BM184" s="166" t="s">
        <v>287</v>
      </c>
    </row>
    <row r="185" spans="1:65" s="21" customFormat="1" ht="18" customHeight="1">
      <c r="A185" s="17"/>
      <c r="B185" s="154"/>
      <c r="C185" s="155" t="s">
        <v>288</v>
      </c>
      <c r="D185" s="155" t="s">
        <v>131</v>
      </c>
      <c r="E185" s="156" t="s">
        <v>289</v>
      </c>
      <c r="F185" s="157" t="s">
        <v>290</v>
      </c>
      <c r="G185" s="158" t="s">
        <v>151</v>
      </c>
      <c r="H185" s="159">
        <v>1</v>
      </c>
      <c r="I185" s="160"/>
      <c r="J185" s="159">
        <f t="shared" si="0"/>
        <v>0</v>
      </c>
      <c r="K185" s="161"/>
      <c r="L185" s="18"/>
      <c r="M185" s="162"/>
      <c r="N185" s="163" t="s">
        <v>38</v>
      </c>
      <c r="O185" s="45"/>
      <c r="P185" s="164">
        <f t="shared" si="1"/>
        <v>0</v>
      </c>
      <c r="Q185" s="164">
        <v>0.0006388362999999999</v>
      </c>
      <c r="R185" s="164">
        <f t="shared" si="2"/>
        <v>0.0006388362999999999</v>
      </c>
      <c r="S185" s="164">
        <v>0</v>
      </c>
      <c r="T185" s="165">
        <f t="shared" si="3"/>
        <v>0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R185" s="166" t="s">
        <v>201</v>
      </c>
      <c r="AT185" s="166" t="s">
        <v>131</v>
      </c>
      <c r="AU185" s="166" t="s">
        <v>82</v>
      </c>
      <c r="AY185" s="3" t="s">
        <v>128</v>
      </c>
      <c r="BE185" s="167">
        <f t="shared" si="4"/>
        <v>0</v>
      </c>
      <c r="BF185" s="167">
        <f t="shared" si="5"/>
        <v>0</v>
      </c>
      <c r="BG185" s="167">
        <f t="shared" si="6"/>
        <v>0</v>
      </c>
      <c r="BH185" s="167">
        <f t="shared" si="7"/>
        <v>0</v>
      </c>
      <c r="BI185" s="167">
        <f t="shared" si="8"/>
        <v>0</v>
      </c>
      <c r="BJ185" s="3" t="s">
        <v>29</v>
      </c>
      <c r="BK185" s="167">
        <f t="shared" si="9"/>
        <v>0</v>
      </c>
      <c r="BL185" s="3" t="s">
        <v>201</v>
      </c>
      <c r="BM185" s="166" t="s">
        <v>291</v>
      </c>
    </row>
    <row r="186" spans="1:65" s="21" customFormat="1" ht="18" customHeight="1">
      <c r="A186" s="17"/>
      <c r="B186" s="154"/>
      <c r="C186" s="168" t="s">
        <v>292</v>
      </c>
      <c r="D186" s="168" t="s">
        <v>206</v>
      </c>
      <c r="E186" s="169" t="s">
        <v>293</v>
      </c>
      <c r="F186" s="170" t="s">
        <v>294</v>
      </c>
      <c r="G186" s="171" t="s">
        <v>243</v>
      </c>
      <c r="H186" s="172">
        <v>1</v>
      </c>
      <c r="I186" s="173"/>
      <c r="J186" s="172">
        <f t="shared" si="0"/>
        <v>0</v>
      </c>
      <c r="K186" s="174"/>
      <c r="L186" s="175"/>
      <c r="M186" s="176"/>
      <c r="N186" s="177" t="s">
        <v>38</v>
      </c>
      <c r="O186" s="45"/>
      <c r="P186" s="164">
        <f t="shared" si="1"/>
        <v>0</v>
      </c>
      <c r="Q186" s="164">
        <v>0.0036899999999999997</v>
      </c>
      <c r="R186" s="164">
        <f t="shared" si="2"/>
        <v>0.0036899999999999997</v>
      </c>
      <c r="S186" s="164">
        <v>0</v>
      </c>
      <c r="T186" s="165">
        <f t="shared" si="3"/>
        <v>0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R186" s="166" t="s">
        <v>209</v>
      </c>
      <c r="AT186" s="166" t="s">
        <v>206</v>
      </c>
      <c r="AU186" s="166" t="s">
        <v>82</v>
      </c>
      <c r="AY186" s="3" t="s">
        <v>128</v>
      </c>
      <c r="BE186" s="167">
        <f t="shared" si="4"/>
        <v>0</v>
      </c>
      <c r="BF186" s="167">
        <f t="shared" si="5"/>
        <v>0</v>
      </c>
      <c r="BG186" s="167">
        <f t="shared" si="6"/>
        <v>0</v>
      </c>
      <c r="BH186" s="167">
        <f t="shared" si="7"/>
        <v>0</v>
      </c>
      <c r="BI186" s="167">
        <f t="shared" si="8"/>
        <v>0</v>
      </c>
      <c r="BJ186" s="3" t="s">
        <v>29</v>
      </c>
      <c r="BK186" s="167">
        <f t="shared" si="9"/>
        <v>0</v>
      </c>
      <c r="BL186" s="3" t="s">
        <v>201</v>
      </c>
      <c r="BM186" s="166" t="s">
        <v>295</v>
      </c>
    </row>
    <row r="187" spans="1:65" s="21" customFormat="1" ht="18" customHeight="1">
      <c r="A187" s="17"/>
      <c r="B187" s="154"/>
      <c r="C187" s="155">
        <f>C186+1</f>
        <v>38</v>
      </c>
      <c r="D187" s="155" t="s">
        <v>131</v>
      </c>
      <c r="E187" s="156" t="s">
        <v>296</v>
      </c>
      <c r="F187" s="157" t="s">
        <v>297</v>
      </c>
      <c r="G187" s="158" t="s">
        <v>151</v>
      </c>
      <c r="H187" s="159">
        <v>1</v>
      </c>
      <c r="I187" s="160"/>
      <c r="J187" s="159">
        <f t="shared" si="0"/>
        <v>0</v>
      </c>
      <c r="K187" s="161"/>
      <c r="L187" s="18"/>
      <c r="M187" s="162"/>
      <c r="N187" s="163" t="s">
        <v>38</v>
      </c>
      <c r="O187" s="45"/>
      <c r="P187" s="164">
        <f t="shared" si="1"/>
        <v>0</v>
      </c>
      <c r="Q187" s="164">
        <v>0</v>
      </c>
      <c r="R187" s="164">
        <f t="shared" si="2"/>
        <v>0</v>
      </c>
      <c r="S187" s="164">
        <v>0.0015600000000000002</v>
      </c>
      <c r="T187" s="165">
        <f t="shared" si="3"/>
        <v>0.0015600000000000002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R187" s="166" t="s">
        <v>201</v>
      </c>
      <c r="AT187" s="166" t="s">
        <v>131</v>
      </c>
      <c r="AU187" s="166" t="s">
        <v>82</v>
      </c>
      <c r="AY187" s="3" t="s">
        <v>128</v>
      </c>
      <c r="BE187" s="167">
        <f t="shared" si="4"/>
        <v>0</v>
      </c>
      <c r="BF187" s="167">
        <f t="shared" si="5"/>
        <v>0</v>
      </c>
      <c r="BG187" s="167">
        <f t="shared" si="6"/>
        <v>0</v>
      </c>
      <c r="BH187" s="167">
        <f t="shared" si="7"/>
        <v>0</v>
      </c>
      <c r="BI187" s="167">
        <f t="shared" si="8"/>
        <v>0</v>
      </c>
      <c r="BJ187" s="3" t="s">
        <v>29</v>
      </c>
      <c r="BK187" s="167">
        <f t="shared" si="9"/>
        <v>0</v>
      </c>
      <c r="BL187" s="3" t="s">
        <v>201</v>
      </c>
      <c r="BM187" s="166" t="s">
        <v>298</v>
      </c>
    </row>
    <row r="188" spans="1:65" s="21" customFormat="1" ht="18" customHeight="1">
      <c r="A188" s="17"/>
      <c r="B188" s="154"/>
      <c r="C188" s="155">
        <f>C187+1</f>
        <v>39</v>
      </c>
      <c r="D188" s="155" t="s">
        <v>131</v>
      </c>
      <c r="E188" s="156" t="s">
        <v>299</v>
      </c>
      <c r="F188" s="157" t="s">
        <v>300</v>
      </c>
      <c r="G188" s="158" t="s">
        <v>151</v>
      </c>
      <c r="H188" s="159">
        <v>2</v>
      </c>
      <c r="I188" s="160"/>
      <c r="J188" s="159">
        <f t="shared" si="0"/>
        <v>0</v>
      </c>
      <c r="K188" s="161"/>
      <c r="L188" s="18"/>
      <c r="M188" s="162"/>
      <c r="N188" s="163" t="s">
        <v>38</v>
      </c>
      <c r="O188" s="45"/>
      <c r="P188" s="164">
        <f t="shared" si="1"/>
        <v>0</v>
      </c>
      <c r="Q188" s="164">
        <v>0</v>
      </c>
      <c r="R188" s="164">
        <f t="shared" si="2"/>
        <v>0</v>
      </c>
      <c r="S188" s="164">
        <v>0.00086</v>
      </c>
      <c r="T188" s="165">
        <f t="shared" si="3"/>
        <v>0.00172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R188" s="166" t="s">
        <v>201</v>
      </c>
      <c r="AT188" s="166" t="s">
        <v>131</v>
      </c>
      <c r="AU188" s="166" t="s">
        <v>82</v>
      </c>
      <c r="AY188" s="3" t="s">
        <v>128</v>
      </c>
      <c r="BE188" s="167">
        <f t="shared" si="4"/>
        <v>0</v>
      </c>
      <c r="BF188" s="167">
        <f t="shared" si="5"/>
        <v>0</v>
      </c>
      <c r="BG188" s="167">
        <f t="shared" si="6"/>
        <v>0</v>
      </c>
      <c r="BH188" s="167">
        <f t="shared" si="7"/>
        <v>0</v>
      </c>
      <c r="BI188" s="167">
        <f t="shared" si="8"/>
        <v>0</v>
      </c>
      <c r="BJ188" s="3" t="s">
        <v>29</v>
      </c>
      <c r="BK188" s="167">
        <f t="shared" si="9"/>
        <v>0</v>
      </c>
      <c r="BL188" s="3" t="s">
        <v>201</v>
      </c>
      <c r="BM188" s="166" t="s">
        <v>301</v>
      </c>
    </row>
    <row r="189" spans="1:65" s="21" customFormat="1" ht="18" customHeight="1">
      <c r="A189" s="17"/>
      <c r="B189" s="154"/>
      <c r="C189" s="155">
        <f>C188+1</f>
        <v>40</v>
      </c>
      <c r="D189" s="155" t="s">
        <v>131</v>
      </c>
      <c r="E189" s="156" t="s">
        <v>302</v>
      </c>
      <c r="F189" s="157" t="s">
        <v>303</v>
      </c>
      <c r="G189" s="158" t="s">
        <v>243</v>
      </c>
      <c r="H189" s="159">
        <v>3</v>
      </c>
      <c r="I189" s="160"/>
      <c r="J189" s="159">
        <f t="shared" si="0"/>
        <v>0</v>
      </c>
      <c r="K189" s="161"/>
      <c r="L189" s="18"/>
      <c r="M189" s="162"/>
      <c r="N189" s="163" t="s">
        <v>38</v>
      </c>
      <c r="O189" s="45"/>
      <c r="P189" s="164">
        <f t="shared" si="1"/>
        <v>0</v>
      </c>
      <c r="Q189" s="164">
        <v>4E-05</v>
      </c>
      <c r="R189" s="164">
        <f t="shared" si="2"/>
        <v>0.00012000000000000002</v>
      </c>
      <c r="S189" s="164">
        <v>0</v>
      </c>
      <c r="T189" s="165">
        <f t="shared" si="3"/>
        <v>0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R189" s="166" t="s">
        <v>201</v>
      </c>
      <c r="AT189" s="166" t="s">
        <v>131</v>
      </c>
      <c r="AU189" s="166" t="s">
        <v>82</v>
      </c>
      <c r="AY189" s="3" t="s">
        <v>128</v>
      </c>
      <c r="BE189" s="167">
        <f t="shared" si="4"/>
        <v>0</v>
      </c>
      <c r="BF189" s="167">
        <f t="shared" si="5"/>
        <v>0</v>
      </c>
      <c r="BG189" s="167">
        <f t="shared" si="6"/>
        <v>0</v>
      </c>
      <c r="BH189" s="167">
        <f t="shared" si="7"/>
        <v>0</v>
      </c>
      <c r="BI189" s="167">
        <f t="shared" si="8"/>
        <v>0</v>
      </c>
      <c r="BJ189" s="3" t="s">
        <v>29</v>
      </c>
      <c r="BK189" s="167">
        <f t="shared" si="9"/>
        <v>0</v>
      </c>
      <c r="BL189" s="3" t="s">
        <v>201</v>
      </c>
      <c r="BM189" s="166" t="s">
        <v>304</v>
      </c>
    </row>
    <row r="190" spans="1:65" s="21" customFormat="1" ht="18" customHeight="1">
      <c r="A190" s="17"/>
      <c r="B190" s="154"/>
      <c r="C190" s="155">
        <f>C189+1</f>
        <v>41</v>
      </c>
      <c r="D190" s="168" t="s">
        <v>206</v>
      </c>
      <c r="E190" s="169" t="s">
        <v>305</v>
      </c>
      <c r="F190" s="170" t="s">
        <v>306</v>
      </c>
      <c r="G190" s="171" t="s">
        <v>243</v>
      </c>
      <c r="H190" s="172">
        <v>2</v>
      </c>
      <c r="I190" s="173"/>
      <c r="J190" s="172">
        <f t="shared" si="0"/>
        <v>0</v>
      </c>
      <c r="K190" s="174"/>
      <c r="L190" s="175"/>
      <c r="M190" s="176"/>
      <c r="N190" s="177" t="s">
        <v>38</v>
      </c>
      <c r="O190" s="45"/>
      <c r="P190" s="164">
        <f t="shared" si="1"/>
        <v>0</v>
      </c>
      <c r="Q190" s="164">
        <v>0.0014700000000000002</v>
      </c>
      <c r="R190" s="164">
        <f t="shared" si="2"/>
        <v>0.0029400000000000003</v>
      </c>
      <c r="S190" s="164">
        <v>0</v>
      </c>
      <c r="T190" s="165">
        <f t="shared" si="3"/>
        <v>0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R190" s="166" t="s">
        <v>209</v>
      </c>
      <c r="AT190" s="166" t="s">
        <v>206</v>
      </c>
      <c r="AU190" s="166" t="s">
        <v>82</v>
      </c>
      <c r="AY190" s="3" t="s">
        <v>128</v>
      </c>
      <c r="BE190" s="167">
        <f t="shared" si="4"/>
        <v>0</v>
      </c>
      <c r="BF190" s="167">
        <f t="shared" si="5"/>
        <v>0</v>
      </c>
      <c r="BG190" s="167">
        <f t="shared" si="6"/>
        <v>0</v>
      </c>
      <c r="BH190" s="167">
        <f t="shared" si="7"/>
        <v>0</v>
      </c>
      <c r="BI190" s="167">
        <f t="shared" si="8"/>
        <v>0</v>
      </c>
      <c r="BJ190" s="3" t="s">
        <v>29</v>
      </c>
      <c r="BK190" s="167">
        <f t="shared" si="9"/>
        <v>0</v>
      </c>
      <c r="BL190" s="3" t="s">
        <v>201</v>
      </c>
      <c r="BM190" s="166" t="s">
        <v>307</v>
      </c>
    </row>
    <row r="191" spans="1:65" s="21" customFormat="1" ht="18" customHeight="1">
      <c r="A191" s="17"/>
      <c r="B191" s="154"/>
      <c r="C191" s="155">
        <f>C190+1</f>
        <v>42</v>
      </c>
      <c r="D191" s="168" t="s">
        <v>206</v>
      </c>
      <c r="E191" s="169" t="s">
        <v>308</v>
      </c>
      <c r="F191" s="170" t="s">
        <v>309</v>
      </c>
      <c r="G191" s="171" t="s">
        <v>243</v>
      </c>
      <c r="H191" s="172">
        <v>1</v>
      </c>
      <c r="I191" s="173"/>
      <c r="J191" s="172">
        <f t="shared" si="0"/>
        <v>0</v>
      </c>
      <c r="K191" s="174"/>
      <c r="L191" s="175"/>
      <c r="M191" s="176"/>
      <c r="N191" s="177" t="s">
        <v>38</v>
      </c>
      <c r="O191" s="45"/>
      <c r="P191" s="164">
        <f t="shared" si="1"/>
        <v>0</v>
      </c>
      <c r="Q191" s="164">
        <v>0.0015199999999999999</v>
      </c>
      <c r="R191" s="164">
        <f t="shared" si="2"/>
        <v>0.0015199999999999999</v>
      </c>
      <c r="S191" s="164">
        <v>0</v>
      </c>
      <c r="T191" s="165">
        <f t="shared" si="3"/>
        <v>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R191" s="166" t="s">
        <v>209</v>
      </c>
      <c r="AT191" s="166" t="s">
        <v>206</v>
      </c>
      <c r="AU191" s="166" t="s">
        <v>82</v>
      </c>
      <c r="AY191" s="3" t="s">
        <v>128</v>
      </c>
      <c r="BE191" s="167">
        <f t="shared" si="4"/>
        <v>0</v>
      </c>
      <c r="BF191" s="167">
        <f t="shared" si="5"/>
        <v>0</v>
      </c>
      <c r="BG191" s="167">
        <f t="shared" si="6"/>
        <v>0</v>
      </c>
      <c r="BH191" s="167">
        <f t="shared" si="7"/>
        <v>0</v>
      </c>
      <c r="BI191" s="167">
        <f t="shared" si="8"/>
        <v>0</v>
      </c>
      <c r="BJ191" s="3" t="s">
        <v>29</v>
      </c>
      <c r="BK191" s="167">
        <f t="shared" si="9"/>
        <v>0</v>
      </c>
      <c r="BL191" s="3" t="s">
        <v>201</v>
      </c>
      <c r="BM191" s="166" t="s">
        <v>310</v>
      </c>
    </row>
    <row r="192" spans="1:65" s="21" customFormat="1" ht="18" customHeight="1">
      <c r="A192" s="17"/>
      <c r="B192" s="154"/>
      <c r="C192" s="155">
        <f>C191+1</f>
        <v>43</v>
      </c>
      <c r="D192" s="155" t="s">
        <v>131</v>
      </c>
      <c r="E192" s="156" t="s">
        <v>311</v>
      </c>
      <c r="F192" s="157" t="s">
        <v>312</v>
      </c>
      <c r="G192" s="158" t="s">
        <v>214</v>
      </c>
      <c r="H192" s="160"/>
      <c r="I192" s="160"/>
      <c r="J192" s="159">
        <f t="shared" si="0"/>
        <v>0</v>
      </c>
      <c r="K192" s="161"/>
      <c r="L192" s="18"/>
      <c r="M192" s="162"/>
      <c r="N192" s="163" t="s">
        <v>38</v>
      </c>
      <c r="O192" s="45"/>
      <c r="P192" s="164">
        <f t="shared" si="1"/>
        <v>0</v>
      </c>
      <c r="Q192" s="164">
        <v>0</v>
      </c>
      <c r="R192" s="164">
        <f t="shared" si="2"/>
        <v>0</v>
      </c>
      <c r="S192" s="164">
        <v>0</v>
      </c>
      <c r="T192" s="165">
        <f t="shared" si="3"/>
        <v>0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R192" s="166" t="s">
        <v>201</v>
      </c>
      <c r="AT192" s="166" t="s">
        <v>131</v>
      </c>
      <c r="AU192" s="166" t="s">
        <v>82</v>
      </c>
      <c r="AY192" s="3" t="s">
        <v>128</v>
      </c>
      <c r="BE192" s="167">
        <f t="shared" si="4"/>
        <v>0</v>
      </c>
      <c r="BF192" s="167">
        <f t="shared" si="5"/>
        <v>0</v>
      </c>
      <c r="BG192" s="167">
        <f t="shared" si="6"/>
        <v>0</v>
      </c>
      <c r="BH192" s="167">
        <f t="shared" si="7"/>
        <v>0</v>
      </c>
      <c r="BI192" s="167">
        <f t="shared" si="8"/>
        <v>0</v>
      </c>
      <c r="BJ192" s="3" t="s">
        <v>29</v>
      </c>
      <c r="BK192" s="167">
        <f t="shared" si="9"/>
        <v>0</v>
      </c>
      <c r="BL192" s="3" t="s">
        <v>201</v>
      </c>
      <c r="BM192" s="166" t="s">
        <v>313</v>
      </c>
    </row>
    <row r="193" spans="2:63" s="140" customFormat="1" ht="22.5" customHeight="1">
      <c r="B193" s="141"/>
      <c r="C193" s="209"/>
      <c r="D193" s="142" t="s">
        <v>72</v>
      </c>
      <c r="E193" s="152" t="s">
        <v>314</v>
      </c>
      <c r="F193" s="152" t="s">
        <v>315</v>
      </c>
      <c r="I193" s="144"/>
      <c r="J193" s="153">
        <f>BK193</f>
        <v>0</v>
      </c>
      <c r="L193" s="141"/>
      <c r="M193" s="146"/>
      <c r="N193" s="147"/>
      <c r="O193" s="147"/>
      <c r="P193" s="148">
        <f>P194</f>
        <v>0</v>
      </c>
      <c r="Q193" s="147"/>
      <c r="R193" s="148">
        <f>R194</f>
        <v>0.0184</v>
      </c>
      <c r="S193" s="147"/>
      <c r="T193" s="149">
        <f>T194</f>
        <v>0</v>
      </c>
      <c r="AR193" s="142" t="s">
        <v>82</v>
      </c>
      <c r="AT193" s="150" t="s">
        <v>72</v>
      </c>
      <c r="AU193" s="150" t="s">
        <v>29</v>
      </c>
      <c r="AY193" s="142" t="s">
        <v>128</v>
      </c>
      <c r="BK193" s="151">
        <f>BK194</f>
        <v>0</v>
      </c>
    </row>
    <row r="194" spans="1:65" s="21" customFormat="1" ht="18" customHeight="1">
      <c r="A194" s="17"/>
      <c r="B194" s="154"/>
      <c r="C194" s="155">
        <f>C192+1</f>
        <v>44</v>
      </c>
      <c r="D194" s="155" t="s">
        <v>131</v>
      </c>
      <c r="E194" s="156" t="s">
        <v>316</v>
      </c>
      <c r="F194" s="157" t="s">
        <v>317</v>
      </c>
      <c r="G194" s="158" t="s">
        <v>151</v>
      </c>
      <c r="H194" s="159">
        <v>2</v>
      </c>
      <c r="I194" s="160"/>
      <c r="J194" s="159">
        <f>ROUND(I194*H194,2)</f>
        <v>0</v>
      </c>
      <c r="K194" s="161"/>
      <c r="L194" s="18"/>
      <c r="M194" s="162"/>
      <c r="N194" s="163" t="s">
        <v>38</v>
      </c>
      <c r="O194" s="45"/>
      <c r="P194" s="164">
        <f>O194*H194</f>
        <v>0</v>
      </c>
      <c r="Q194" s="164">
        <v>0.0092</v>
      </c>
      <c r="R194" s="164">
        <f>Q194*H194</f>
        <v>0.0184</v>
      </c>
      <c r="S194" s="164">
        <v>0</v>
      </c>
      <c r="T194" s="165">
        <f>S194*H194</f>
        <v>0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R194" s="166" t="s">
        <v>201</v>
      </c>
      <c r="AT194" s="166" t="s">
        <v>131</v>
      </c>
      <c r="AU194" s="166" t="s">
        <v>82</v>
      </c>
      <c r="AY194" s="3" t="s">
        <v>128</v>
      </c>
      <c r="BE194" s="167">
        <f>IF(N194="základní",J194,0)</f>
        <v>0</v>
      </c>
      <c r="BF194" s="167">
        <f>IF(N194="snížená",J194,0)</f>
        <v>0</v>
      </c>
      <c r="BG194" s="167">
        <f>IF(N194="zákl. přenesená",J194,0)</f>
        <v>0</v>
      </c>
      <c r="BH194" s="167">
        <f>IF(N194="sníž. přenesená",J194,0)</f>
        <v>0</v>
      </c>
      <c r="BI194" s="167">
        <f>IF(N194="nulová",J194,0)</f>
        <v>0</v>
      </c>
      <c r="BJ194" s="3" t="s">
        <v>29</v>
      </c>
      <c r="BK194" s="167">
        <f>ROUND(I194*H194,2)</f>
        <v>0</v>
      </c>
      <c r="BL194" s="3" t="s">
        <v>201</v>
      </c>
      <c r="BM194" s="166" t="s">
        <v>318</v>
      </c>
    </row>
    <row r="195" spans="2:63" s="140" customFormat="1" ht="22.5" customHeight="1">
      <c r="B195" s="141"/>
      <c r="C195" s="209"/>
      <c r="D195" s="142" t="s">
        <v>72</v>
      </c>
      <c r="E195" s="152" t="s">
        <v>319</v>
      </c>
      <c r="F195" s="152" t="s">
        <v>320</v>
      </c>
      <c r="I195" s="144"/>
      <c r="J195" s="153">
        <f>BK195</f>
        <v>0</v>
      </c>
      <c r="L195" s="141"/>
      <c r="M195" s="146"/>
      <c r="N195" s="147"/>
      <c r="O195" s="147"/>
      <c r="P195" s="148">
        <f>SUM(P196:P216)</f>
        <v>0</v>
      </c>
      <c r="Q195" s="147"/>
      <c r="R195" s="148">
        <f>SUM(R196:R216)</f>
        <v>0</v>
      </c>
      <c r="S195" s="147"/>
      <c r="T195" s="149">
        <f>SUM(T196:T216)</f>
        <v>0.00234</v>
      </c>
      <c r="AR195" s="142" t="s">
        <v>129</v>
      </c>
      <c r="AT195" s="150" t="s">
        <v>72</v>
      </c>
      <c r="AU195" s="150" t="s">
        <v>29</v>
      </c>
      <c r="AY195" s="142" t="s">
        <v>128</v>
      </c>
      <c r="BK195" s="151">
        <f>SUM(BK196:BK216)</f>
        <v>0</v>
      </c>
    </row>
    <row r="196" spans="1:65" s="21" customFormat="1" ht="18" customHeight="1">
      <c r="A196" s="17"/>
      <c r="B196" s="154"/>
      <c r="C196" s="155">
        <f>C194+1</f>
        <v>45</v>
      </c>
      <c r="D196" s="155" t="s">
        <v>131</v>
      </c>
      <c r="E196" s="156" t="s">
        <v>321</v>
      </c>
      <c r="F196" s="157" t="s">
        <v>322</v>
      </c>
      <c r="G196" s="158" t="s">
        <v>151</v>
      </c>
      <c r="H196" s="159">
        <v>2</v>
      </c>
      <c r="I196" s="160"/>
      <c r="J196" s="159">
        <f aca="true" t="shared" si="10" ref="J196:J216">ROUND(I196*H196,2)</f>
        <v>0</v>
      </c>
      <c r="K196" s="161"/>
      <c r="L196" s="18"/>
      <c r="M196" s="162"/>
      <c r="N196" s="163" t="s">
        <v>38</v>
      </c>
      <c r="O196" s="45"/>
      <c r="P196" s="164">
        <f aca="true" t="shared" si="11" ref="P196:P216">O196*H196</f>
        <v>0</v>
      </c>
      <c r="Q196" s="164">
        <v>0</v>
      </c>
      <c r="R196" s="164">
        <f aca="true" t="shared" si="12" ref="R196:R216">Q196*H196</f>
        <v>0</v>
      </c>
      <c r="S196" s="164">
        <v>0.00016999999999999999</v>
      </c>
      <c r="T196" s="165">
        <f aca="true" t="shared" si="13" ref="T196:T216">S196*H196</f>
        <v>0.00033999999999999997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R196" s="166" t="s">
        <v>201</v>
      </c>
      <c r="AT196" s="166" t="s">
        <v>131</v>
      </c>
      <c r="AU196" s="166" t="s">
        <v>82</v>
      </c>
      <c r="AY196" s="3" t="s">
        <v>128</v>
      </c>
      <c r="BE196" s="167">
        <f aca="true" t="shared" si="14" ref="BE196:BE216">IF(N196="základní",J196,0)</f>
        <v>0</v>
      </c>
      <c r="BF196" s="167">
        <f aca="true" t="shared" si="15" ref="BF196:BF216">IF(N196="snížená",J196,0)</f>
        <v>0</v>
      </c>
      <c r="BG196" s="167">
        <f aca="true" t="shared" si="16" ref="BG196:BG216">IF(N196="zákl. přenesená",J196,0)</f>
        <v>0</v>
      </c>
      <c r="BH196" s="167">
        <f aca="true" t="shared" si="17" ref="BH196:BH216">IF(N196="sníž. přenesená",J196,0)</f>
        <v>0</v>
      </c>
      <c r="BI196" s="167">
        <f aca="true" t="shared" si="18" ref="BI196:BI216">IF(N196="nulová",J196,0)</f>
        <v>0</v>
      </c>
      <c r="BJ196" s="3" t="s">
        <v>29</v>
      </c>
      <c r="BK196" s="167">
        <f aca="true" t="shared" si="19" ref="BK196:BK216">ROUND(I196*H196,2)</f>
        <v>0</v>
      </c>
      <c r="BL196" s="3" t="s">
        <v>201</v>
      </c>
      <c r="BM196" s="166" t="s">
        <v>323</v>
      </c>
    </row>
    <row r="197" spans="1:65" s="21" customFormat="1" ht="18" customHeight="1">
      <c r="A197" s="17"/>
      <c r="B197" s="154"/>
      <c r="C197" s="155">
        <f>C196+1</f>
        <v>46</v>
      </c>
      <c r="D197" s="155" t="s">
        <v>131</v>
      </c>
      <c r="E197" s="156" t="s">
        <v>324</v>
      </c>
      <c r="F197" s="157" t="s">
        <v>325</v>
      </c>
      <c r="G197" s="158" t="s">
        <v>243</v>
      </c>
      <c r="H197" s="159">
        <v>3</v>
      </c>
      <c r="I197" s="160"/>
      <c r="J197" s="159">
        <f t="shared" si="10"/>
        <v>0</v>
      </c>
      <c r="K197" s="161"/>
      <c r="L197" s="18"/>
      <c r="M197" s="162"/>
      <c r="N197" s="163" t="s">
        <v>38</v>
      </c>
      <c r="O197" s="45"/>
      <c r="P197" s="164">
        <f t="shared" si="11"/>
        <v>0</v>
      </c>
      <c r="Q197" s="164">
        <v>0</v>
      </c>
      <c r="R197" s="164">
        <f t="shared" si="12"/>
        <v>0</v>
      </c>
      <c r="S197" s="164">
        <v>0</v>
      </c>
      <c r="T197" s="165">
        <f t="shared" si="13"/>
        <v>0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R197" s="166" t="s">
        <v>201</v>
      </c>
      <c r="AT197" s="166" t="s">
        <v>131</v>
      </c>
      <c r="AU197" s="166" t="s">
        <v>82</v>
      </c>
      <c r="AY197" s="3" t="s">
        <v>128</v>
      </c>
      <c r="BE197" s="167">
        <f t="shared" si="14"/>
        <v>0</v>
      </c>
      <c r="BF197" s="167">
        <f t="shared" si="15"/>
        <v>0</v>
      </c>
      <c r="BG197" s="167">
        <f t="shared" si="16"/>
        <v>0</v>
      </c>
      <c r="BH197" s="167">
        <f t="shared" si="17"/>
        <v>0</v>
      </c>
      <c r="BI197" s="167">
        <f t="shared" si="18"/>
        <v>0</v>
      </c>
      <c r="BJ197" s="3" t="s">
        <v>29</v>
      </c>
      <c r="BK197" s="167">
        <f t="shared" si="19"/>
        <v>0</v>
      </c>
      <c r="BL197" s="3" t="s">
        <v>201</v>
      </c>
      <c r="BM197" s="166" t="s">
        <v>326</v>
      </c>
    </row>
    <row r="198" spans="1:65" s="21" customFormat="1" ht="18" customHeight="1">
      <c r="A198" s="17"/>
      <c r="B198" s="154"/>
      <c r="C198" s="155">
        <f aca="true" t="shared" si="20" ref="C198:C216">C197+1</f>
        <v>47</v>
      </c>
      <c r="D198" s="155" t="s">
        <v>131</v>
      </c>
      <c r="E198" s="156" t="s">
        <v>327</v>
      </c>
      <c r="F198" s="157" t="s">
        <v>328</v>
      </c>
      <c r="G198" s="158" t="s">
        <v>243</v>
      </c>
      <c r="H198" s="159">
        <v>1</v>
      </c>
      <c r="I198" s="160"/>
      <c r="J198" s="159">
        <f t="shared" si="10"/>
        <v>0</v>
      </c>
      <c r="K198" s="161"/>
      <c r="L198" s="18"/>
      <c r="M198" s="162"/>
      <c r="N198" s="163" t="s">
        <v>38</v>
      </c>
      <c r="O198" s="45"/>
      <c r="P198" s="164">
        <f t="shared" si="11"/>
        <v>0</v>
      </c>
      <c r="Q198" s="164">
        <v>0</v>
      </c>
      <c r="R198" s="164">
        <f t="shared" si="12"/>
        <v>0</v>
      </c>
      <c r="S198" s="164">
        <v>0</v>
      </c>
      <c r="T198" s="165">
        <f t="shared" si="13"/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166" t="s">
        <v>201</v>
      </c>
      <c r="AT198" s="166" t="s">
        <v>131</v>
      </c>
      <c r="AU198" s="166" t="s">
        <v>82</v>
      </c>
      <c r="AY198" s="3" t="s">
        <v>128</v>
      </c>
      <c r="BE198" s="167">
        <f t="shared" si="14"/>
        <v>0</v>
      </c>
      <c r="BF198" s="167">
        <f t="shared" si="15"/>
        <v>0</v>
      </c>
      <c r="BG198" s="167">
        <f t="shared" si="16"/>
        <v>0</v>
      </c>
      <c r="BH198" s="167">
        <f t="shared" si="17"/>
        <v>0</v>
      </c>
      <c r="BI198" s="167">
        <f t="shared" si="18"/>
        <v>0</v>
      </c>
      <c r="BJ198" s="3" t="s">
        <v>29</v>
      </c>
      <c r="BK198" s="167">
        <f t="shared" si="19"/>
        <v>0</v>
      </c>
      <c r="BL198" s="3" t="s">
        <v>201</v>
      </c>
      <c r="BM198" s="166" t="s">
        <v>329</v>
      </c>
    </row>
    <row r="199" spans="1:65" s="21" customFormat="1" ht="18" customHeight="1">
      <c r="A199" s="17"/>
      <c r="B199" s="154"/>
      <c r="C199" s="155">
        <f t="shared" si="20"/>
        <v>48</v>
      </c>
      <c r="D199" s="155" t="s">
        <v>131</v>
      </c>
      <c r="E199" s="156" t="s">
        <v>330</v>
      </c>
      <c r="F199" s="157" t="s">
        <v>331</v>
      </c>
      <c r="G199" s="158" t="s">
        <v>243</v>
      </c>
      <c r="H199" s="159">
        <v>9</v>
      </c>
      <c r="I199" s="160"/>
      <c r="J199" s="159">
        <f t="shared" si="10"/>
        <v>0</v>
      </c>
      <c r="K199" s="161"/>
      <c r="L199" s="18"/>
      <c r="M199" s="162"/>
      <c r="N199" s="163" t="s">
        <v>38</v>
      </c>
      <c r="O199" s="45"/>
      <c r="P199" s="164">
        <f t="shared" si="11"/>
        <v>0</v>
      </c>
      <c r="Q199" s="164">
        <v>0</v>
      </c>
      <c r="R199" s="164">
        <f t="shared" si="12"/>
        <v>0</v>
      </c>
      <c r="S199" s="164">
        <v>0</v>
      </c>
      <c r="T199" s="165">
        <f t="shared" si="13"/>
        <v>0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R199" s="166" t="s">
        <v>201</v>
      </c>
      <c r="AT199" s="166" t="s">
        <v>131</v>
      </c>
      <c r="AU199" s="166" t="s">
        <v>82</v>
      </c>
      <c r="AY199" s="3" t="s">
        <v>128</v>
      </c>
      <c r="BE199" s="167">
        <f t="shared" si="14"/>
        <v>0</v>
      </c>
      <c r="BF199" s="167">
        <f t="shared" si="15"/>
        <v>0</v>
      </c>
      <c r="BG199" s="167">
        <f t="shared" si="16"/>
        <v>0</v>
      </c>
      <c r="BH199" s="167">
        <f t="shared" si="17"/>
        <v>0</v>
      </c>
      <c r="BI199" s="167">
        <f t="shared" si="18"/>
        <v>0</v>
      </c>
      <c r="BJ199" s="3" t="s">
        <v>29</v>
      </c>
      <c r="BK199" s="167">
        <f t="shared" si="19"/>
        <v>0</v>
      </c>
      <c r="BL199" s="3" t="s">
        <v>201</v>
      </c>
      <c r="BM199" s="166" t="s">
        <v>332</v>
      </c>
    </row>
    <row r="200" spans="1:65" s="21" customFormat="1" ht="18" customHeight="1">
      <c r="A200" s="17"/>
      <c r="B200" s="154"/>
      <c r="C200" s="155">
        <f t="shared" si="20"/>
        <v>49</v>
      </c>
      <c r="D200" s="155" t="s">
        <v>131</v>
      </c>
      <c r="E200" s="156" t="s">
        <v>333</v>
      </c>
      <c r="F200" s="157" t="s">
        <v>334</v>
      </c>
      <c r="G200" s="158" t="s">
        <v>243</v>
      </c>
      <c r="H200" s="159">
        <v>9</v>
      </c>
      <c r="I200" s="160"/>
      <c r="J200" s="159">
        <f t="shared" si="10"/>
        <v>0</v>
      </c>
      <c r="K200" s="161"/>
      <c r="L200" s="18"/>
      <c r="M200" s="162"/>
      <c r="N200" s="163" t="s">
        <v>38</v>
      </c>
      <c r="O200" s="45"/>
      <c r="P200" s="164">
        <f t="shared" si="11"/>
        <v>0</v>
      </c>
      <c r="Q200" s="164">
        <v>0</v>
      </c>
      <c r="R200" s="164">
        <f t="shared" si="12"/>
        <v>0</v>
      </c>
      <c r="S200" s="164">
        <v>0</v>
      </c>
      <c r="T200" s="165">
        <f t="shared" si="13"/>
        <v>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R200" s="166" t="s">
        <v>201</v>
      </c>
      <c r="AT200" s="166" t="s">
        <v>131</v>
      </c>
      <c r="AU200" s="166" t="s">
        <v>82</v>
      </c>
      <c r="AY200" s="3" t="s">
        <v>128</v>
      </c>
      <c r="BE200" s="167">
        <f t="shared" si="14"/>
        <v>0</v>
      </c>
      <c r="BF200" s="167">
        <f t="shared" si="15"/>
        <v>0</v>
      </c>
      <c r="BG200" s="167">
        <f t="shared" si="16"/>
        <v>0</v>
      </c>
      <c r="BH200" s="167">
        <f t="shared" si="17"/>
        <v>0</v>
      </c>
      <c r="BI200" s="167">
        <f t="shared" si="18"/>
        <v>0</v>
      </c>
      <c r="BJ200" s="3" t="s">
        <v>29</v>
      </c>
      <c r="BK200" s="167">
        <f t="shared" si="19"/>
        <v>0</v>
      </c>
      <c r="BL200" s="3" t="s">
        <v>201</v>
      </c>
      <c r="BM200" s="166" t="s">
        <v>335</v>
      </c>
    </row>
    <row r="201" spans="1:65" s="21" customFormat="1" ht="18" customHeight="1">
      <c r="A201" s="17"/>
      <c r="B201" s="154"/>
      <c r="C201" s="155">
        <f t="shared" si="20"/>
        <v>50</v>
      </c>
      <c r="D201" s="155" t="s">
        <v>131</v>
      </c>
      <c r="E201" s="156" t="s">
        <v>336</v>
      </c>
      <c r="F201" s="157" t="s">
        <v>337</v>
      </c>
      <c r="G201" s="158" t="s">
        <v>243</v>
      </c>
      <c r="H201" s="159">
        <v>9</v>
      </c>
      <c r="I201" s="160"/>
      <c r="J201" s="159">
        <f t="shared" si="10"/>
        <v>0</v>
      </c>
      <c r="K201" s="161"/>
      <c r="L201" s="18"/>
      <c r="M201" s="162"/>
      <c r="N201" s="163" t="s">
        <v>38</v>
      </c>
      <c r="O201" s="45"/>
      <c r="P201" s="164">
        <f t="shared" si="11"/>
        <v>0</v>
      </c>
      <c r="Q201" s="164">
        <v>0</v>
      </c>
      <c r="R201" s="164">
        <f t="shared" si="12"/>
        <v>0</v>
      </c>
      <c r="S201" s="164">
        <v>0</v>
      </c>
      <c r="T201" s="165">
        <f t="shared" si="13"/>
        <v>0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R201" s="166" t="s">
        <v>201</v>
      </c>
      <c r="AT201" s="166" t="s">
        <v>131</v>
      </c>
      <c r="AU201" s="166" t="s">
        <v>82</v>
      </c>
      <c r="AY201" s="3" t="s">
        <v>128</v>
      </c>
      <c r="BE201" s="167">
        <f t="shared" si="14"/>
        <v>0</v>
      </c>
      <c r="BF201" s="167">
        <f t="shared" si="15"/>
        <v>0</v>
      </c>
      <c r="BG201" s="167">
        <f t="shared" si="16"/>
        <v>0</v>
      </c>
      <c r="BH201" s="167">
        <f t="shared" si="17"/>
        <v>0</v>
      </c>
      <c r="BI201" s="167">
        <f t="shared" si="18"/>
        <v>0</v>
      </c>
      <c r="BJ201" s="3" t="s">
        <v>29</v>
      </c>
      <c r="BK201" s="167">
        <f t="shared" si="19"/>
        <v>0</v>
      </c>
      <c r="BL201" s="3" t="s">
        <v>201</v>
      </c>
      <c r="BM201" s="166" t="s">
        <v>338</v>
      </c>
    </row>
    <row r="202" spans="1:65" s="21" customFormat="1" ht="18" customHeight="1">
      <c r="A202" s="17"/>
      <c r="B202" s="154"/>
      <c r="C202" s="155">
        <f t="shared" si="20"/>
        <v>51</v>
      </c>
      <c r="D202" s="155" t="s">
        <v>131</v>
      </c>
      <c r="E202" s="156" t="s">
        <v>339</v>
      </c>
      <c r="F202" s="157" t="s">
        <v>340</v>
      </c>
      <c r="G202" s="158" t="s">
        <v>341</v>
      </c>
      <c r="H202" s="159">
        <v>50</v>
      </c>
      <c r="I202" s="160"/>
      <c r="J202" s="159">
        <f t="shared" si="10"/>
        <v>0</v>
      </c>
      <c r="K202" s="161"/>
      <c r="L202" s="18"/>
      <c r="M202" s="162"/>
      <c r="N202" s="163" t="s">
        <v>38</v>
      </c>
      <c r="O202" s="45"/>
      <c r="P202" s="164">
        <f t="shared" si="11"/>
        <v>0</v>
      </c>
      <c r="Q202" s="164">
        <v>0</v>
      </c>
      <c r="R202" s="164">
        <f t="shared" si="12"/>
        <v>0</v>
      </c>
      <c r="S202" s="164">
        <v>0</v>
      </c>
      <c r="T202" s="165">
        <f t="shared" si="13"/>
        <v>0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R202" s="166" t="s">
        <v>201</v>
      </c>
      <c r="AT202" s="166" t="s">
        <v>131</v>
      </c>
      <c r="AU202" s="166" t="s">
        <v>82</v>
      </c>
      <c r="AY202" s="3" t="s">
        <v>128</v>
      </c>
      <c r="BE202" s="167">
        <f t="shared" si="14"/>
        <v>0</v>
      </c>
      <c r="BF202" s="167">
        <f t="shared" si="15"/>
        <v>0</v>
      </c>
      <c r="BG202" s="167">
        <f t="shared" si="16"/>
        <v>0</v>
      </c>
      <c r="BH202" s="167">
        <f t="shared" si="17"/>
        <v>0</v>
      </c>
      <c r="BI202" s="167">
        <f t="shared" si="18"/>
        <v>0</v>
      </c>
      <c r="BJ202" s="3" t="s">
        <v>29</v>
      </c>
      <c r="BK202" s="167">
        <f t="shared" si="19"/>
        <v>0</v>
      </c>
      <c r="BL202" s="3" t="s">
        <v>201</v>
      </c>
      <c r="BM202" s="166" t="s">
        <v>342</v>
      </c>
    </row>
    <row r="203" spans="1:65" s="21" customFormat="1" ht="18" customHeight="1">
      <c r="A203" s="17"/>
      <c r="B203" s="154"/>
      <c r="C203" s="155">
        <f t="shared" si="20"/>
        <v>52</v>
      </c>
      <c r="D203" s="155" t="s">
        <v>131</v>
      </c>
      <c r="E203" s="156" t="s">
        <v>343</v>
      </c>
      <c r="F203" s="157" t="s">
        <v>344</v>
      </c>
      <c r="G203" s="158" t="s">
        <v>341</v>
      </c>
      <c r="H203" s="159">
        <v>40</v>
      </c>
      <c r="I203" s="160"/>
      <c r="J203" s="159">
        <f t="shared" si="10"/>
        <v>0</v>
      </c>
      <c r="K203" s="161"/>
      <c r="L203" s="18"/>
      <c r="M203" s="162"/>
      <c r="N203" s="163" t="s">
        <v>38</v>
      </c>
      <c r="O203" s="45"/>
      <c r="P203" s="164">
        <f t="shared" si="11"/>
        <v>0</v>
      </c>
      <c r="Q203" s="164">
        <v>0</v>
      </c>
      <c r="R203" s="164">
        <f t="shared" si="12"/>
        <v>0</v>
      </c>
      <c r="S203" s="164">
        <v>0</v>
      </c>
      <c r="T203" s="165">
        <f t="shared" si="13"/>
        <v>0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R203" s="166" t="s">
        <v>201</v>
      </c>
      <c r="AT203" s="166" t="s">
        <v>131</v>
      </c>
      <c r="AU203" s="166" t="s">
        <v>82</v>
      </c>
      <c r="AY203" s="3" t="s">
        <v>128</v>
      </c>
      <c r="BE203" s="167">
        <f t="shared" si="14"/>
        <v>0</v>
      </c>
      <c r="BF203" s="167">
        <f t="shared" si="15"/>
        <v>0</v>
      </c>
      <c r="BG203" s="167">
        <f t="shared" si="16"/>
        <v>0</v>
      </c>
      <c r="BH203" s="167">
        <f t="shared" si="17"/>
        <v>0</v>
      </c>
      <c r="BI203" s="167">
        <f t="shared" si="18"/>
        <v>0</v>
      </c>
      <c r="BJ203" s="3" t="s">
        <v>29</v>
      </c>
      <c r="BK203" s="167">
        <f t="shared" si="19"/>
        <v>0</v>
      </c>
      <c r="BL203" s="3" t="s">
        <v>201</v>
      </c>
      <c r="BM203" s="166" t="s">
        <v>345</v>
      </c>
    </row>
    <row r="204" spans="1:65" s="21" customFormat="1" ht="18" customHeight="1">
      <c r="A204" s="17"/>
      <c r="B204" s="154"/>
      <c r="C204" s="155">
        <f t="shared" si="20"/>
        <v>53</v>
      </c>
      <c r="D204" s="155" t="s">
        <v>131</v>
      </c>
      <c r="E204" s="156" t="s">
        <v>346</v>
      </c>
      <c r="F204" s="157" t="s">
        <v>347</v>
      </c>
      <c r="G204" s="158" t="s">
        <v>243</v>
      </c>
      <c r="H204" s="159">
        <v>5</v>
      </c>
      <c r="I204" s="160"/>
      <c r="J204" s="159">
        <f t="shared" si="10"/>
        <v>0</v>
      </c>
      <c r="K204" s="161"/>
      <c r="L204" s="18"/>
      <c r="M204" s="162"/>
      <c r="N204" s="163" t="s">
        <v>38</v>
      </c>
      <c r="O204" s="45"/>
      <c r="P204" s="164">
        <f t="shared" si="11"/>
        <v>0</v>
      </c>
      <c r="Q204" s="164">
        <v>0</v>
      </c>
      <c r="R204" s="164">
        <f t="shared" si="12"/>
        <v>0</v>
      </c>
      <c r="S204" s="164">
        <v>0</v>
      </c>
      <c r="T204" s="165">
        <f t="shared" si="13"/>
        <v>0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R204" s="166" t="s">
        <v>201</v>
      </c>
      <c r="AT204" s="166" t="s">
        <v>131</v>
      </c>
      <c r="AU204" s="166" t="s">
        <v>82</v>
      </c>
      <c r="AY204" s="3" t="s">
        <v>128</v>
      </c>
      <c r="BE204" s="167">
        <f t="shared" si="14"/>
        <v>0</v>
      </c>
      <c r="BF204" s="167">
        <f t="shared" si="15"/>
        <v>0</v>
      </c>
      <c r="BG204" s="167">
        <f t="shared" si="16"/>
        <v>0</v>
      </c>
      <c r="BH204" s="167">
        <f t="shared" si="17"/>
        <v>0</v>
      </c>
      <c r="BI204" s="167">
        <f t="shared" si="18"/>
        <v>0</v>
      </c>
      <c r="BJ204" s="3" t="s">
        <v>29</v>
      </c>
      <c r="BK204" s="167">
        <f t="shared" si="19"/>
        <v>0</v>
      </c>
      <c r="BL204" s="3" t="s">
        <v>201</v>
      </c>
      <c r="BM204" s="166" t="s">
        <v>348</v>
      </c>
    </row>
    <row r="205" spans="1:65" s="21" customFormat="1" ht="18" customHeight="1">
      <c r="A205" s="17"/>
      <c r="B205" s="154"/>
      <c r="C205" s="155">
        <f t="shared" si="20"/>
        <v>54</v>
      </c>
      <c r="D205" s="155" t="s">
        <v>131</v>
      </c>
      <c r="E205" s="156" t="s">
        <v>349</v>
      </c>
      <c r="F205" s="157" t="s">
        <v>350</v>
      </c>
      <c r="G205" s="158" t="s">
        <v>243</v>
      </c>
      <c r="H205" s="159">
        <v>4</v>
      </c>
      <c r="I205" s="160"/>
      <c r="J205" s="159">
        <f t="shared" si="10"/>
        <v>0</v>
      </c>
      <c r="K205" s="161"/>
      <c r="L205" s="18"/>
      <c r="M205" s="162"/>
      <c r="N205" s="163" t="s">
        <v>38</v>
      </c>
      <c r="O205" s="45"/>
      <c r="P205" s="164">
        <f t="shared" si="11"/>
        <v>0</v>
      </c>
      <c r="Q205" s="164">
        <v>0</v>
      </c>
      <c r="R205" s="164">
        <f t="shared" si="12"/>
        <v>0</v>
      </c>
      <c r="S205" s="164">
        <v>0</v>
      </c>
      <c r="T205" s="165">
        <f t="shared" si="13"/>
        <v>0</v>
      </c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R205" s="166" t="s">
        <v>201</v>
      </c>
      <c r="AT205" s="166" t="s">
        <v>131</v>
      </c>
      <c r="AU205" s="166" t="s">
        <v>82</v>
      </c>
      <c r="AY205" s="3" t="s">
        <v>128</v>
      </c>
      <c r="BE205" s="167">
        <f t="shared" si="14"/>
        <v>0</v>
      </c>
      <c r="BF205" s="167">
        <f t="shared" si="15"/>
        <v>0</v>
      </c>
      <c r="BG205" s="167">
        <f t="shared" si="16"/>
        <v>0</v>
      </c>
      <c r="BH205" s="167">
        <f t="shared" si="17"/>
        <v>0</v>
      </c>
      <c r="BI205" s="167">
        <f t="shared" si="18"/>
        <v>0</v>
      </c>
      <c r="BJ205" s="3" t="s">
        <v>29</v>
      </c>
      <c r="BK205" s="167">
        <f t="shared" si="19"/>
        <v>0</v>
      </c>
      <c r="BL205" s="3" t="s">
        <v>201</v>
      </c>
      <c r="BM205" s="166" t="s">
        <v>351</v>
      </c>
    </row>
    <row r="206" spans="1:65" s="21" customFormat="1" ht="18" customHeight="1">
      <c r="A206" s="17"/>
      <c r="B206" s="154"/>
      <c r="C206" s="155">
        <f t="shared" si="20"/>
        <v>55</v>
      </c>
      <c r="D206" s="155" t="s">
        <v>131</v>
      </c>
      <c r="E206" s="156" t="s">
        <v>352</v>
      </c>
      <c r="F206" s="157" t="s">
        <v>353</v>
      </c>
      <c r="G206" s="158" t="s">
        <v>243</v>
      </c>
      <c r="H206" s="159">
        <v>5</v>
      </c>
      <c r="I206" s="160"/>
      <c r="J206" s="159">
        <f t="shared" si="10"/>
        <v>0</v>
      </c>
      <c r="K206" s="161"/>
      <c r="L206" s="18"/>
      <c r="M206" s="162"/>
      <c r="N206" s="163" t="s">
        <v>38</v>
      </c>
      <c r="O206" s="45"/>
      <c r="P206" s="164">
        <f t="shared" si="11"/>
        <v>0</v>
      </c>
      <c r="Q206" s="164">
        <v>0</v>
      </c>
      <c r="R206" s="164">
        <f t="shared" si="12"/>
        <v>0</v>
      </c>
      <c r="S206" s="164">
        <v>0</v>
      </c>
      <c r="T206" s="165">
        <f t="shared" si="13"/>
        <v>0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R206" s="166" t="s">
        <v>201</v>
      </c>
      <c r="AT206" s="166" t="s">
        <v>131</v>
      </c>
      <c r="AU206" s="166" t="s">
        <v>82</v>
      </c>
      <c r="AY206" s="3" t="s">
        <v>128</v>
      </c>
      <c r="BE206" s="167">
        <f t="shared" si="14"/>
        <v>0</v>
      </c>
      <c r="BF206" s="167">
        <f t="shared" si="15"/>
        <v>0</v>
      </c>
      <c r="BG206" s="167">
        <f t="shared" si="16"/>
        <v>0</v>
      </c>
      <c r="BH206" s="167">
        <f t="shared" si="17"/>
        <v>0</v>
      </c>
      <c r="BI206" s="167">
        <f t="shared" si="18"/>
        <v>0</v>
      </c>
      <c r="BJ206" s="3" t="s">
        <v>29</v>
      </c>
      <c r="BK206" s="167">
        <f t="shared" si="19"/>
        <v>0</v>
      </c>
      <c r="BL206" s="3" t="s">
        <v>201</v>
      </c>
      <c r="BM206" s="166" t="s">
        <v>354</v>
      </c>
    </row>
    <row r="207" spans="1:65" s="21" customFormat="1" ht="18" customHeight="1">
      <c r="A207" s="17"/>
      <c r="B207" s="154"/>
      <c r="C207" s="155">
        <f t="shared" si="20"/>
        <v>56</v>
      </c>
      <c r="D207" s="155" t="s">
        <v>131</v>
      </c>
      <c r="E207" s="156" t="s">
        <v>355</v>
      </c>
      <c r="F207" s="157" t="s">
        <v>356</v>
      </c>
      <c r="G207" s="158" t="s">
        <v>243</v>
      </c>
      <c r="H207" s="159">
        <v>5</v>
      </c>
      <c r="I207" s="160"/>
      <c r="J207" s="159">
        <f t="shared" si="10"/>
        <v>0</v>
      </c>
      <c r="K207" s="161"/>
      <c r="L207" s="18"/>
      <c r="M207" s="162"/>
      <c r="N207" s="163" t="s">
        <v>38</v>
      </c>
      <c r="O207" s="45"/>
      <c r="P207" s="164">
        <f t="shared" si="11"/>
        <v>0</v>
      </c>
      <c r="Q207" s="164">
        <v>0</v>
      </c>
      <c r="R207" s="164">
        <f t="shared" si="12"/>
        <v>0</v>
      </c>
      <c r="S207" s="164">
        <v>0</v>
      </c>
      <c r="T207" s="165">
        <f t="shared" si="13"/>
        <v>0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R207" s="166" t="s">
        <v>201</v>
      </c>
      <c r="AT207" s="166" t="s">
        <v>131</v>
      </c>
      <c r="AU207" s="166" t="s">
        <v>82</v>
      </c>
      <c r="AY207" s="3" t="s">
        <v>128</v>
      </c>
      <c r="BE207" s="167">
        <f t="shared" si="14"/>
        <v>0</v>
      </c>
      <c r="BF207" s="167">
        <f t="shared" si="15"/>
        <v>0</v>
      </c>
      <c r="BG207" s="167">
        <f t="shared" si="16"/>
        <v>0</v>
      </c>
      <c r="BH207" s="167">
        <f t="shared" si="17"/>
        <v>0</v>
      </c>
      <c r="BI207" s="167">
        <f t="shared" si="18"/>
        <v>0</v>
      </c>
      <c r="BJ207" s="3" t="s">
        <v>29</v>
      </c>
      <c r="BK207" s="167">
        <f t="shared" si="19"/>
        <v>0</v>
      </c>
      <c r="BL207" s="3" t="s">
        <v>201</v>
      </c>
      <c r="BM207" s="166" t="s">
        <v>357</v>
      </c>
    </row>
    <row r="208" spans="1:65" s="21" customFormat="1" ht="18" customHeight="1">
      <c r="A208" s="17"/>
      <c r="B208" s="154"/>
      <c r="C208" s="155">
        <f t="shared" si="20"/>
        <v>57</v>
      </c>
      <c r="D208" s="155" t="s">
        <v>131</v>
      </c>
      <c r="E208" s="156" t="s">
        <v>358</v>
      </c>
      <c r="F208" s="157" t="s">
        <v>359</v>
      </c>
      <c r="G208" s="158" t="s">
        <v>243</v>
      </c>
      <c r="H208" s="159">
        <v>1</v>
      </c>
      <c r="I208" s="160"/>
      <c r="J208" s="159">
        <f t="shared" si="10"/>
        <v>0</v>
      </c>
      <c r="K208" s="161"/>
      <c r="L208" s="18"/>
      <c r="M208" s="162"/>
      <c r="N208" s="163" t="s">
        <v>38</v>
      </c>
      <c r="O208" s="45"/>
      <c r="P208" s="164">
        <f t="shared" si="11"/>
        <v>0</v>
      </c>
      <c r="Q208" s="164">
        <v>0</v>
      </c>
      <c r="R208" s="164">
        <f t="shared" si="12"/>
        <v>0</v>
      </c>
      <c r="S208" s="164">
        <v>0</v>
      </c>
      <c r="T208" s="165">
        <f t="shared" si="13"/>
        <v>0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R208" s="166" t="s">
        <v>201</v>
      </c>
      <c r="AT208" s="166" t="s">
        <v>131</v>
      </c>
      <c r="AU208" s="166" t="s">
        <v>82</v>
      </c>
      <c r="AY208" s="3" t="s">
        <v>128</v>
      </c>
      <c r="BE208" s="167">
        <f t="shared" si="14"/>
        <v>0</v>
      </c>
      <c r="BF208" s="167">
        <f t="shared" si="15"/>
        <v>0</v>
      </c>
      <c r="BG208" s="167">
        <f t="shared" si="16"/>
        <v>0</v>
      </c>
      <c r="BH208" s="167">
        <f t="shared" si="17"/>
        <v>0</v>
      </c>
      <c r="BI208" s="167">
        <f t="shared" si="18"/>
        <v>0</v>
      </c>
      <c r="BJ208" s="3" t="s">
        <v>29</v>
      </c>
      <c r="BK208" s="167">
        <f t="shared" si="19"/>
        <v>0</v>
      </c>
      <c r="BL208" s="3" t="s">
        <v>201</v>
      </c>
      <c r="BM208" s="166" t="s">
        <v>360</v>
      </c>
    </row>
    <row r="209" spans="1:65" s="21" customFormat="1" ht="18" customHeight="1">
      <c r="A209" s="17"/>
      <c r="B209" s="154"/>
      <c r="C209" s="155">
        <f t="shared" si="20"/>
        <v>58</v>
      </c>
      <c r="D209" s="155" t="s">
        <v>131</v>
      </c>
      <c r="E209" s="156" t="s">
        <v>361</v>
      </c>
      <c r="F209" s="157" t="s">
        <v>362</v>
      </c>
      <c r="G209" s="158" t="s">
        <v>243</v>
      </c>
      <c r="H209" s="159">
        <v>27</v>
      </c>
      <c r="I209" s="160"/>
      <c r="J209" s="159">
        <f t="shared" si="10"/>
        <v>0</v>
      </c>
      <c r="K209" s="161"/>
      <c r="L209" s="18"/>
      <c r="M209" s="162"/>
      <c r="N209" s="163" t="s">
        <v>38</v>
      </c>
      <c r="O209" s="45"/>
      <c r="P209" s="164">
        <f t="shared" si="11"/>
        <v>0</v>
      </c>
      <c r="Q209" s="164">
        <v>0</v>
      </c>
      <c r="R209" s="164">
        <f t="shared" si="12"/>
        <v>0</v>
      </c>
      <c r="S209" s="164">
        <v>0</v>
      </c>
      <c r="T209" s="165">
        <f t="shared" si="13"/>
        <v>0</v>
      </c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R209" s="166" t="s">
        <v>201</v>
      </c>
      <c r="AT209" s="166" t="s">
        <v>131</v>
      </c>
      <c r="AU209" s="166" t="s">
        <v>82</v>
      </c>
      <c r="AY209" s="3" t="s">
        <v>128</v>
      </c>
      <c r="BE209" s="167">
        <f t="shared" si="14"/>
        <v>0</v>
      </c>
      <c r="BF209" s="167">
        <f t="shared" si="15"/>
        <v>0</v>
      </c>
      <c r="BG209" s="167">
        <f t="shared" si="16"/>
        <v>0</v>
      </c>
      <c r="BH209" s="167">
        <f t="shared" si="17"/>
        <v>0</v>
      </c>
      <c r="BI209" s="167">
        <f t="shared" si="18"/>
        <v>0</v>
      </c>
      <c r="BJ209" s="3" t="s">
        <v>29</v>
      </c>
      <c r="BK209" s="167">
        <f t="shared" si="19"/>
        <v>0</v>
      </c>
      <c r="BL209" s="3" t="s">
        <v>201</v>
      </c>
      <c r="BM209" s="166" t="s">
        <v>363</v>
      </c>
    </row>
    <row r="210" spans="1:65" s="21" customFormat="1" ht="18" customHeight="1">
      <c r="A210" s="17"/>
      <c r="B210" s="154"/>
      <c r="C210" s="155">
        <f t="shared" si="20"/>
        <v>59</v>
      </c>
      <c r="D210" s="155" t="s">
        <v>131</v>
      </c>
      <c r="E210" s="156" t="s">
        <v>364</v>
      </c>
      <c r="F210" s="157" t="s">
        <v>365</v>
      </c>
      <c r="G210" s="158" t="s">
        <v>243</v>
      </c>
      <c r="H210" s="159">
        <v>1</v>
      </c>
      <c r="I210" s="160"/>
      <c r="J210" s="159">
        <f t="shared" si="10"/>
        <v>0</v>
      </c>
      <c r="K210" s="161"/>
      <c r="L210" s="18"/>
      <c r="M210" s="162"/>
      <c r="N210" s="163" t="s">
        <v>38</v>
      </c>
      <c r="O210" s="45"/>
      <c r="P210" s="164">
        <f t="shared" si="11"/>
        <v>0</v>
      </c>
      <c r="Q210" s="164">
        <v>0</v>
      </c>
      <c r="R210" s="164">
        <f t="shared" si="12"/>
        <v>0</v>
      </c>
      <c r="S210" s="164">
        <v>0</v>
      </c>
      <c r="T210" s="165">
        <f t="shared" si="13"/>
        <v>0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R210" s="166" t="s">
        <v>201</v>
      </c>
      <c r="AT210" s="166" t="s">
        <v>131</v>
      </c>
      <c r="AU210" s="166" t="s">
        <v>82</v>
      </c>
      <c r="AY210" s="3" t="s">
        <v>128</v>
      </c>
      <c r="BE210" s="167">
        <f t="shared" si="14"/>
        <v>0</v>
      </c>
      <c r="BF210" s="167">
        <f t="shared" si="15"/>
        <v>0</v>
      </c>
      <c r="BG210" s="167">
        <f t="shared" si="16"/>
        <v>0</v>
      </c>
      <c r="BH210" s="167">
        <f t="shared" si="17"/>
        <v>0</v>
      </c>
      <c r="BI210" s="167">
        <f t="shared" si="18"/>
        <v>0</v>
      </c>
      <c r="BJ210" s="3" t="s">
        <v>29</v>
      </c>
      <c r="BK210" s="167">
        <f t="shared" si="19"/>
        <v>0</v>
      </c>
      <c r="BL210" s="3" t="s">
        <v>201</v>
      </c>
      <c r="BM210" s="166" t="s">
        <v>366</v>
      </c>
    </row>
    <row r="211" spans="1:65" s="21" customFormat="1" ht="18" customHeight="1">
      <c r="A211" s="17"/>
      <c r="B211" s="154"/>
      <c r="C211" s="155">
        <f t="shared" si="20"/>
        <v>60</v>
      </c>
      <c r="D211" s="155" t="s">
        <v>131</v>
      </c>
      <c r="E211" s="156" t="s">
        <v>367</v>
      </c>
      <c r="F211" s="157" t="s">
        <v>368</v>
      </c>
      <c r="G211" s="158" t="s">
        <v>243</v>
      </c>
      <c r="H211" s="159">
        <v>1</v>
      </c>
      <c r="I211" s="160"/>
      <c r="J211" s="159">
        <f t="shared" si="10"/>
        <v>0</v>
      </c>
      <c r="K211" s="161"/>
      <c r="L211" s="18"/>
      <c r="M211" s="162"/>
      <c r="N211" s="163" t="s">
        <v>38</v>
      </c>
      <c r="O211" s="45"/>
      <c r="P211" s="164">
        <f t="shared" si="11"/>
        <v>0</v>
      </c>
      <c r="Q211" s="164">
        <v>0</v>
      </c>
      <c r="R211" s="164">
        <f t="shared" si="12"/>
        <v>0</v>
      </c>
      <c r="S211" s="164">
        <v>0</v>
      </c>
      <c r="T211" s="165">
        <f t="shared" si="13"/>
        <v>0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R211" s="166" t="s">
        <v>201</v>
      </c>
      <c r="AT211" s="166" t="s">
        <v>131</v>
      </c>
      <c r="AU211" s="166" t="s">
        <v>82</v>
      </c>
      <c r="AY211" s="3" t="s">
        <v>128</v>
      </c>
      <c r="BE211" s="167">
        <f t="shared" si="14"/>
        <v>0</v>
      </c>
      <c r="BF211" s="167">
        <f t="shared" si="15"/>
        <v>0</v>
      </c>
      <c r="BG211" s="167">
        <f t="shared" si="16"/>
        <v>0</v>
      </c>
      <c r="BH211" s="167">
        <f t="shared" si="17"/>
        <v>0</v>
      </c>
      <c r="BI211" s="167">
        <f t="shared" si="18"/>
        <v>0</v>
      </c>
      <c r="BJ211" s="3" t="s">
        <v>29</v>
      </c>
      <c r="BK211" s="167">
        <f t="shared" si="19"/>
        <v>0</v>
      </c>
      <c r="BL211" s="3" t="s">
        <v>201</v>
      </c>
      <c r="BM211" s="166" t="s">
        <v>369</v>
      </c>
    </row>
    <row r="212" spans="1:65" s="21" customFormat="1" ht="18" customHeight="1">
      <c r="A212" s="17"/>
      <c r="B212" s="154"/>
      <c r="C212" s="155">
        <f t="shared" si="20"/>
        <v>61</v>
      </c>
      <c r="D212" s="155" t="s">
        <v>131</v>
      </c>
      <c r="E212" s="156" t="s">
        <v>370</v>
      </c>
      <c r="F212" s="157" t="s">
        <v>371</v>
      </c>
      <c r="G212" s="158" t="s">
        <v>341</v>
      </c>
      <c r="H212" s="159">
        <v>82</v>
      </c>
      <c r="I212" s="160"/>
      <c r="J212" s="159">
        <f t="shared" si="10"/>
        <v>0</v>
      </c>
      <c r="K212" s="161"/>
      <c r="L212" s="18"/>
      <c r="M212" s="162"/>
      <c r="N212" s="163" t="s">
        <v>38</v>
      </c>
      <c r="O212" s="45"/>
      <c r="P212" s="164">
        <f t="shared" si="11"/>
        <v>0</v>
      </c>
      <c r="Q212" s="164">
        <v>0</v>
      </c>
      <c r="R212" s="164">
        <f t="shared" si="12"/>
        <v>0</v>
      </c>
      <c r="S212" s="164">
        <v>0</v>
      </c>
      <c r="T212" s="165">
        <f t="shared" si="13"/>
        <v>0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R212" s="166" t="s">
        <v>201</v>
      </c>
      <c r="AT212" s="166" t="s">
        <v>131</v>
      </c>
      <c r="AU212" s="166" t="s">
        <v>82</v>
      </c>
      <c r="AY212" s="3" t="s">
        <v>128</v>
      </c>
      <c r="BE212" s="167">
        <f t="shared" si="14"/>
        <v>0</v>
      </c>
      <c r="BF212" s="167">
        <f t="shared" si="15"/>
        <v>0</v>
      </c>
      <c r="BG212" s="167">
        <f t="shared" si="16"/>
        <v>0</v>
      </c>
      <c r="BH212" s="167">
        <f t="shared" si="17"/>
        <v>0</v>
      </c>
      <c r="BI212" s="167">
        <f t="shared" si="18"/>
        <v>0</v>
      </c>
      <c r="BJ212" s="3" t="s">
        <v>29</v>
      </c>
      <c r="BK212" s="167">
        <f t="shared" si="19"/>
        <v>0</v>
      </c>
      <c r="BL212" s="3" t="s">
        <v>201</v>
      </c>
      <c r="BM212" s="166" t="s">
        <v>372</v>
      </c>
    </row>
    <row r="213" spans="1:65" s="21" customFormat="1" ht="18" customHeight="1">
      <c r="A213" s="17"/>
      <c r="B213" s="154"/>
      <c r="C213" s="155">
        <f t="shared" si="20"/>
        <v>62</v>
      </c>
      <c r="D213" s="155" t="s">
        <v>131</v>
      </c>
      <c r="E213" s="156" t="s">
        <v>373</v>
      </c>
      <c r="F213" s="157" t="s">
        <v>374</v>
      </c>
      <c r="G213" s="158" t="s">
        <v>243</v>
      </c>
      <c r="H213" s="159">
        <v>1</v>
      </c>
      <c r="I213" s="160"/>
      <c r="J213" s="159">
        <f t="shared" si="10"/>
        <v>0</v>
      </c>
      <c r="K213" s="161"/>
      <c r="L213" s="18"/>
      <c r="M213" s="162"/>
      <c r="N213" s="163" t="s">
        <v>38</v>
      </c>
      <c r="O213" s="45"/>
      <c r="P213" s="164">
        <f t="shared" si="11"/>
        <v>0</v>
      </c>
      <c r="Q213" s="164">
        <v>0</v>
      </c>
      <c r="R213" s="164">
        <f t="shared" si="12"/>
        <v>0</v>
      </c>
      <c r="S213" s="164">
        <v>0</v>
      </c>
      <c r="T213" s="165">
        <f t="shared" si="13"/>
        <v>0</v>
      </c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R213" s="166" t="s">
        <v>201</v>
      </c>
      <c r="AT213" s="166" t="s">
        <v>131</v>
      </c>
      <c r="AU213" s="166" t="s">
        <v>82</v>
      </c>
      <c r="AY213" s="3" t="s">
        <v>128</v>
      </c>
      <c r="BE213" s="167">
        <f t="shared" si="14"/>
        <v>0</v>
      </c>
      <c r="BF213" s="167">
        <f t="shared" si="15"/>
        <v>0</v>
      </c>
      <c r="BG213" s="167">
        <f t="shared" si="16"/>
        <v>0</v>
      </c>
      <c r="BH213" s="167">
        <f t="shared" si="17"/>
        <v>0</v>
      </c>
      <c r="BI213" s="167">
        <f t="shared" si="18"/>
        <v>0</v>
      </c>
      <c r="BJ213" s="3" t="s">
        <v>29</v>
      </c>
      <c r="BK213" s="167">
        <f t="shared" si="19"/>
        <v>0</v>
      </c>
      <c r="BL213" s="3" t="s">
        <v>201</v>
      </c>
      <c r="BM213" s="166" t="s">
        <v>375</v>
      </c>
    </row>
    <row r="214" spans="1:65" s="21" customFormat="1" ht="18" customHeight="1">
      <c r="A214" s="17"/>
      <c r="B214" s="154"/>
      <c r="C214" s="155">
        <f t="shared" si="20"/>
        <v>63</v>
      </c>
      <c r="D214" s="155" t="s">
        <v>131</v>
      </c>
      <c r="E214" s="156" t="s">
        <v>376</v>
      </c>
      <c r="F214" s="157" t="s">
        <v>377</v>
      </c>
      <c r="G214" s="158" t="s">
        <v>243</v>
      </c>
      <c r="H214" s="159">
        <v>3</v>
      </c>
      <c r="I214" s="160"/>
      <c r="J214" s="159">
        <f t="shared" si="10"/>
        <v>0</v>
      </c>
      <c r="K214" s="161"/>
      <c r="L214" s="18"/>
      <c r="M214" s="162"/>
      <c r="N214" s="163" t="s">
        <v>38</v>
      </c>
      <c r="O214" s="45"/>
      <c r="P214" s="164">
        <f t="shared" si="11"/>
        <v>0</v>
      </c>
      <c r="Q214" s="164">
        <v>0</v>
      </c>
      <c r="R214" s="164">
        <f t="shared" si="12"/>
        <v>0</v>
      </c>
      <c r="S214" s="164">
        <v>0</v>
      </c>
      <c r="T214" s="165">
        <f t="shared" si="13"/>
        <v>0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R214" s="166" t="s">
        <v>201</v>
      </c>
      <c r="AT214" s="166" t="s">
        <v>131</v>
      </c>
      <c r="AU214" s="166" t="s">
        <v>82</v>
      </c>
      <c r="AY214" s="3" t="s">
        <v>128</v>
      </c>
      <c r="BE214" s="167">
        <f t="shared" si="14"/>
        <v>0</v>
      </c>
      <c r="BF214" s="167">
        <f t="shared" si="15"/>
        <v>0</v>
      </c>
      <c r="BG214" s="167">
        <f t="shared" si="16"/>
        <v>0</v>
      </c>
      <c r="BH214" s="167">
        <f t="shared" si="17"/>
        <v>0</v>
      </c>
      <c r="BI214" s="167">
        <f t="shared" si="18"/>
        <v>0</v>
      </c>
      <c r="BJ214" s="3" t="s">
        <v>29</v>
      </c>
      <c r="BK214" s="167">
        <f t="shared" si="19"/>
        <v>0</v>
      </c>
      <c r="BL214" s="3" t="s">
        <v>201</v>
      </c>
      <c r="BM214" s="166" t="s">
        <v>378</v>
      </c>
    </row>
    <row r="215" spans="1:65" s="21" customFormat="1" ht="18" customHeight="1">
      <c r="A215" s="17"/>
      <c r="B215" s="154"/>
      <c r="C215" s="155">
        <f t="shared" si="20"/>
        <v>64</v>
      </c>
      <c r="D215" s="155" t="s">
        <v>131</v>
      </c>
      <c r="E215" s="156" t="s">
        <v>379</v>
      </c>
      <c r="F215" s="157" t="s">
        <v>380</v>
      </c>
      <c r="G215" s="158" t="s">
        <v>243</v>
      </c>
      <c r="H215" s="159">
        <v>1</v>
      </c>
      <c r="I215" s="160"/>
      <c r="J215" s="159">
        <f t="shared" si="10"/>
        <v>0</v>
      </c>
      <c r="K215" s="161"/>
      <c r="L215" s="18"/>
      <c r="M215" s="162"/>
      <c r="N215" s="163" t="s">
        <v>38</v>
      </c>
      <c r="O215" s="45"/>
      <c r="P215" s="164">
        <f t="shared" si="11"/>
        <v>0</v>
      </c>
      <c r="Q215" s="164">
        <v>0</v>
      </c>
      <c r="R215" s="164">
        <f t="shared" si="12"/>
        <v>0</v>
      </c>
      <c r="S215" s="164">
        <v>0</v>
      </c>
      <c r="T215" s="165">
        <f t="shared" si="13"/>
        <v>0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R215" s="166" t="s">
        <v>201</v>
      </c>
      <c r="AT215" s="166" t="s">
        <v>131</v>
      </c>
      <c r="AU215" s="166" t="s">
        <v>82</v>
      </c>
      <c r="AY215" s="3" t="s">
        <v>128</v>
      </c>
      <c r="BE215" s="167">
        <f t="shared" si="14"/>
        <v>0</v>
      </c>
      <c r="BF215" s="167">
        <f t="shared" si="15"/>
        <v>0</v>
      </c>
      <c r="BG215" s="167">
        <f t="shared" si="16"/>
        <v>0</v>
      </c>
      <c r="BH215" s="167">
        <f t="shared" si="17"/>
        <v>0</v>
      </c>
      <c r="BI215" s="167">
        <f t="shared" si="18"/>
        <v>0</v>
      </c>
      <c r="BJ215" s="3" t="s">
        <v>29</v>
      </c>
      <c r="BK215" s="167">
        <f t="shared" si="19"/>
        <v>0</v>
      </c>
      <c r="BL215" s="3" t="s">
        <v>201</v>
      </c>
      <c r="BM215" s="166" t="s">
        <v>381</v>
      </c>
    </row>
    <row r="216" spans="1:65" s="21" customFormat="1" ht="18" customHeight="1">
      <c r="A216" s="17"/>
      <c r="B216" s="154"/>
      <c r="C216" s="155">
        <f t="shared" si="20"/>
        <v>65</v>
      </c>
      <c r="D216" s="155" t="s">
        <v>131</v>
      </c>
      <c r="E216" s="156" t="s">
        <v>382</v>
      </c>
      <c r="F216" s="157" t="s">
        <v>383</v>
      </c>
      <c r="G216" s="158" t="s">
        <v>151</v>
      </c>
      <c r="H216" s="159">
        <v>1</v>
      </c>
      <c r="I216" s="160"/>
      <c r="J216" s="159">
        <f t="shared" si="10"/>
        <v>0</v>
      </c>
      <c r="K216" s="161"/>
      <c r="L216" s="18"/>
      <c r="M216" s="162"/>
      <c r="N216" s="163" t="s">
        <v>38</v>
      </c>
      <c r="O216" s="45"/>
      <c r="P216" s="164">
        <f t="shared" si="11"/>
        <v>0</v>
      </c>
      <c r="Q216" s="164">
        <v>0</v>
      </c>
      <c r="R216" s="164">
        <f t="shared" si="12"/>
        <v>0</v>
      </c>
      <c r="S216" s="164">
        <v>0.002</v>
      </c>
      <c r="T216" s="165">
        <f t="shared" si="13"/>
        <v>0.002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R216" s="166" t="s">
        <v>135</v>
      </c>
      <c r="AT216" s="166" t="s">
        <v>131</v>
      </c>
      <c r="AU216" s="166" t="s">
        <v>82</v>
      </c>
      <c r="AY216" s="3" t="s">
        <v>128</v>
      </c>
      <c r="BE216" s="167">
        <f t="shared" si="14"/>
        <v>0</v>
      </c>
      <c r="BF216" s="167">
        <f t="shared" si="15"/>
        <v>0</v>
      </c>
      <c r="BG216" s="167">
        <f t="shared" si="16"/>
        <v>0</v>
      </c>
      <c r="BH216" s="167">
        <f t="shared" si="17"/>
        <v>0</v>
      </c>
      <c r="BI216" s="167">
        <f t="shared" si="18"/>
        <v>0</v>
      </c>
      <c r="BJ216" s="3" t="s">
        <v>29</v>
      </c>
      <c r="BK216" s="167">
        <f t="shared" si="19"/>
        <v>0</v>
      </c>
      <c r="BL216" s="3" t="s">
        <v>135</v>
      </c>
      <c r="BM216" s="166" t="s">
        <v>384</v>
      </c>
    </row>
    <row r="217" spans="2:63" s="140" customFormat="1" ht="22.5" customHeight="1">
      <c r="B217" s="141"/>
      <c r="C217" s="209"/>
      <c r="D217" s="142" t="s">
        <v>72</v>
      </c>
      <c r="E217" s="152" t="s">
        <v>385</v>
      </c>
      <c r="F217" s="152" t="s">
        <v>386</v>
      </c>
      <c r="I217" s="144"/>
      <c r="J217" s="153">
        <f>BK217</f>
        <v>0</v>
      </c>
      <c r="L217" s="141"/>
      <c r="M217" s="146"/>
      <c r="N217" s="147"/>
      <c r="O217" s="147"/>
      <c r="P217" s="148">
        <f>SUM(P218:P224)</f>
        <v>0</v>
      </c>
      <c r="Q217" s="147"/>
      <c r="R217" s="148">
        <f>SUM(R218:R224)</f>
        <v>0.01032</v>
      </c>
      <c r="S217" s="147"/>
      <c r="T217" s="149">
        <f>SUM(T218:T224)</f>
        <v>0</v>
      </c>
      <c r="AR217" s="142" t="s">
        <v>82</v>
      </c>
      <c r="AT217" s="150" t="s">
        <v>72</v>
      </c>
      <c r="AU217" s="150" t="s">
        <v>29</v>
      </c>
      <c r="AY217" s="142" t="s">
        <v>128</v>
      </c>
      <c r="BK217" s="151">
        <f>SUM(BK218:BK224)</f>
        <v>0</v>
      </c>
    </row>
    <row r="218" spans="1:65" s="21" customFormat="1" ht="18" customHeight="1">
      <c r="A218" s="17"/>
      <c r="B218" s="154"/>
      <c r="C218" s="155">
        <v>66</v>
      </c>
      <c r="D218" s="155" t="s">
        <v>131</v>
      </c>
      <c r="E218" s="156" t="s">
        <v>387</v>
      </c>
      <c r="F218" s="157" t="s">
        <v>388</v>
      </c>
      <c r="G218" s="158" t="s">
        <v>243</v>
      </c>
      <c r="H218" s="159">
        <v>1</v>
      </c>
      <c r="I218" s="160"/>
      <c r="J218" s="159">
        <f aca="true" t="shared" si="21" ref="J218:J224">ROUND(I218*H218,2)</f>
        <v>0</v>
      </c>
      <c r="K218" s="161"/>
      <c r="L218" s="18"/>
      <c r="M218" s="162"/>
      <c r="N218" s="163" t="s">
        <v>38</v>
      </c>
      <c r="O218" s="45"/>
      <c r="P218" s="164">
        <f aca="true" t="shared" si="22" ref="P218:P224">O218*H218</f>
        <v>0</v>
      </c>
      <c r="Q218" s="164">
        <v>0</v>
      </c>
      <c r="R218" s="164">
        <f aca="true" t="shared" si="23" ref="R218:R224">Q218*H218</f>
        <v>0</v>
      </c>
      <c r="S218" s="164">
        <v>0</v>
      </c>
      <c r="T218" s="165">
        <f aca="true" t="shared" si="24" ref="T218:T224">S218*H218</f>
        <v>0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R218" s="166" t="s">
        <v>201</v>
      </c>
      <c r="AT218" s="166" t="s">
        <v>131</v>
      </c>
      <c r="AU218" s="166" t="s">
        <v>82</v>
      </c>
      <c r="AY218" s="3" t="s">
        <v>128</v>
      </c>
      <c r="BE218" s="167">
        <f aca="true" t="shared" si="25" ref="BE218:BE224">IF(N218="základní",J218,0)</f>
        <v>0</v>
      </c>
      <c r="BF218" s="167">
        <f aca="true" t="shared" si="26" ref="BF218:BF224">IF(N218="snížená",J218,0)</f>
        <v>0</v>
      </c>
      <c r="BG218" s="167">
        <f aca="true" t="shared" si="27" ref="BG218:BG224">IF(N218="zákl. přenesená",J218,0)</f>
        <v>0</v>
      </c>
      <c r="BH218" s="167">
        <f aca="true" t="shared" si="28" ref="BH218:BH224">IF(N218="sníž. přenesená",J218,0)</f>
        <v>0</v>
      </c>
      <c r="BI218" s="167">
        <f aca="true" t="shared" si="29" ref="BI218:BI224">IF(N218="nulová",J218,0)</f>
        <v>0</v>
      </c>
      <c r="BJ218" s="3" t="s">
        <v>29</v>
      </c>
      <c r="BK218" s="167">
        <f aca="true" t="shared" si="30" ref="BK218:BK224">ROUND(I218*H218,2)</f>
        <v>0</v>
      </c>
      <c r="BL218" s="3" t="s">
        <v>201</v>
      </c>
      <c r="BM218" s="166" t="s">
        <v>389</v>
      </c>
    </row>
    <row r="219" spans="1:65" s="21" customFormat="1" ht="18" customHeight="1">
      <c r="A219" s="17"/>
      <c r="B219" s="154"/>
      <c r="C219" s="168">
        <f>C218+1</f>
        <v>67</v>
      </c>
      <c r="D219" s="168" t="s">
        <v>206</v>
      </c>
      <c r="E219" s="169" t="s">
        <v>390</v>
      </c>
      <c r="F219" s="170" t="s">
        <v>391</v>
      </c>
      <c r="G219" s="171" t="s">
        <v>243</v>
      </c>
      <c r="H219" s="172">
        <v>1</v>
      </c>
      <c r="I219" s="173"/>
      <c r="J219" s="172">
        <f t="shared" si="21"/>
        <v>0</v>
      </c>
      <c r="K219" s="174"/>
      <c r="L219" s="175"/>
      <c r="M219" s="176"/>
      <c r="N219" s="177" t="s">
        <v>38</v>
      </c>
      <c r="O219" s="45"/>
      <c r="P219" s="164">
        <f t="shared" si="22"/>
        <v>0</v>
      </c>
      <c r="Q219" s="164">
        <v>0.0015</v>
      </c>
      <c r="R219" s="164">
        <f t="shared" si="23"/>
        <v>0.0015</v>
      </c>
      <c r="S219" s="164">
        <v>0</v>
      </c>
      <c r="T219" s="165">
        <f t="shared" si="24"/>
        <v>0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R219" s="166" t="s">
        <v>209</v>
      </c>
      <c r="AT219" s="166" t="s">
        <v>206</v>
      </c>
      <c r="AU219" s="166" t="s">
        <v>82</v>
      </c>
      <c r="AY219" s="3" t="s">
        <v>128</v>
      </c>
      <c r="BE219" s="167">
        <f t="shared" si="25"/>
        <v>0</v>
      </c>
      <c r="BF219" s="167">
        <f t="shared" si="26"/>
        <v>0</v>
      </c>
      <c r="BG219" s="167">
        <f t="shared" si="27"/>
        <v>0</v>
      </c>
      <c r="BH219" s="167">
        <f t="shared" si="28"/>
        <v>0</v>
      </c>
      <c r="BI219" s="167">
        <f t="shared" si="29"/>
        <v>0</v>
      </c>
      <c r="BJ219" s="3" t="s">
        <v>29</v>
      </c>
      <c r="BK219" s="167">
        <f t="shared" si="30"/>
        <v>0</v>
      </c>
      <c r="BL219" s="3" t="s">
        <v>201</v>
      </c>
      <c r="BM219" s="166" t="s">
        <v>392</v>
      </c>
    </row>
    <row r="220" spans="1:65" s="21" customFormat="1" ht="18" customHeight="1">
      <c r="A220" s="17"/>
      <c r="B220" s="154"/>
      <c r="C220" s="168">
        <f>C219+1</f>
        <v>68</v>
      </c>
      <c r="D220" s="155" t="s">
        <v>131</v>
      </c>
      <c r="E220" s="156" t="s">
        <v>393</v>
      </c>
      <c r="F220" s="157" t="s">
        <v>394</v>
      </c>
      <c r="G220" s="158" t="s">
        <v>243</v>
      </c>
      <c r="H220" s="159">
        <v>3</v>
      </c>
      <c r="I220" s="160"/>
      <c r="J220" s="159">
        <f t="shared" si="21"/>
        <v>0</v>
      </c>
      <c r="K220" s="161"/>
      <c r="L220" s="18"/>
      <c r="M220" s="162"/>
      <c r="N220" s="163" t="s">
        <v>38</v>
      </c>
      <c r="O220" s="45"/>
      <c r="P220" s="164">
        <f t="shared" si="22"/>
        <v>0</v>
      </c>
      <c r="Q220" s="164">
        <v>0</v>
      </c>
      <c r="R220" s="164">
        <f t="shared" si="23"/>
        <v>0</v>
      </c>
      <c r="S220" s="164">
        <v>0</v>
      </c>
      <c r="T220" s="165">
        <f t="shared" si="24"/>
        <v>0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R220" s="166" t="s">
        <v>201</v>
      </c>
      <c r="AT220" s="166" t="s">
        <v>131</v>
      </c>
      <c r="AU220" s="166" t="s">
        <v>82</v>
      </c>
      <c r="AY220" s="3" t="s">
        <v>128</v>
      </c>
      <c r="BE220" s="167">
        <f t="shared" si="25"/>
        <v>0</v>
      </c>
      <c r="BF220" s="167">
        <f t="shared" si="26"/>
        <v>0</v>
      </c>
      <c r="BG220" s="167">
        <f t="shared" si="27"/>
        <v>0</v>
      </c>
      <c r="BH220" s="167">
        <f t="shared" si="28"/>
        <v>0</v>
      </c>
      <c r="BI220" s="167">
        <f t="shared" si="29"/>
        <v>0</v>
      </c>
      <c r="BJ220" s="3" t="s">
        <v>29</v>
      </c>
      <c r="BK220" s="167">
        <f t="shared" si="30"/>
        <v>0</v>
      </c>
      <c r="BL220" s="3" t="s">
        <v>201</v>
      </c>
      <c r="BM220" s="166" t="s">
        <v>395</v>
      </c>
    </row>
    <row r="221" spans="1:65" s="21" customFormat="1" ht="18" customHeight="1">
      <c r="A221" s="17"/>
      <c r="B221" s="154"/>
      <c r="C221" s="168">
        <f>C220+1</f>
        <v>69</v>
      </c>
      <c r="D221" s="168" t="s">
        <v>206</v>
      </c>
      <c r="E221" s="169" t="s">
        <v>396</v>
      </c>
      <c r="F221" s="170" t="s">
        <v>397</v>
      </c>
      <c r="G221" s="171" t="s">
        <v>243</v>
      </c>
      <c r="H221" s="172">
        <v>3</v>
      </c>
      <c r="I221" s="173"/>
      <c r="J221" s="172">
        <f t="shared" si="21"/>
        <v>0</v>
      </c>
      <c r="K221" s="174"/>
      <c r="L221" s="175"/>
      <c r="M221" s="176"/>
      <c r="N221" s="177" t="s">
        <v>38</v>
      </c>
      <c r="O221" s="45"/>
      <c r="P221" s="164">
        <f t="shared" si="22"/>
        <v>0</v>
      </c>
      <c r="Q221" s="164">
        <v>0.0007999999999999999</v>
      </c>
      <c r="R221" s="164">
        <f t="shared" si="23"/>
        <v>0.0024</v>
      </c>
      <c r="S221" s="164">
        <v>0</v>
      </c>
      <c r="T221" s="165">
        <f t="shared" si="24"/>
        <v>0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R221" s="166" t="s">
        <v>209</v>
      </c>
      <c r="AT221" s="166" t="s">
        <v>206</v>
      </c>
      <c r="AU221" s="166" t="s">
        <v>82</v>
      </c>
      <c r="AY221" s="3" t="s">
        <v>128</v>
      </c>
      <c r="BE221" s="167">
        <f t="shared" si="25"/>
        <v>0</v>
      </c>
      <c r="BF221" s="167">
        <f t="shared" si="26"/>
        <v>0</v>
      </c>
      <c r="BG221" s="167">
        <f t="shared" si="27"/>
        <v>0</v>
      </c>
      <c r="BH221" s="167">
        <f t="shared" si="28"/>
        <v>0</v>
      </c>
      <c r="BI221" s="167">
        <f t="shared" si="29"/>
        <v>0</v>
      </c>
      <c r="BJ221" s="3" t="s">
        <v>29</v>
      </c>
      <c r="BK221" s="167">
        <f t="shared" si="30"/>
        <v>0</v>
      </c>
      <c r="BL221" s="3" t="s">
        <v>201</v>
      </c>
      <c r="BM221" s="166" t="s">
        <v>398</v>
      </c>
    </row>
    <row r="222" spans="1:65" s="21" customFormat="1" ht="18" customHeight="1">
      <c r="A222" s="17"/>
      <c r="B222" s="154"/>
      <c r="C222" s="168">
        <f>C221+1</f>
        <v>70</v>
      </c>
      <c r="D222" s="155" t="s">
        <v>131</v>
      </c>
      <c r="E222" s="156" t="s">
        <v>399</v>
      </c>
      <c r="F222" s="157" t="s">
        <v>400</v>
      </c>
      <c r="G222" s="158" t="s">
        <v>341</v>
      </c>
      <c r="H222" s="159">
        <v>2.94</v>
      </c>
      <c r="I222" s="160"/>
      <c r="J222" s="159">
        <f t="shared" si="21"/>
        <v>0</v>
      </c>
      <c r="K222" s="161"/>
      <c r="L222" s="18"/>
      <c r="M222" s="162"/>
      <c r="N222" s="163" t="s">
        <v>38</v>
      </c>
      <c r="O222" s="45"/>
      <c r="P222" s="164">
        <f t="shared" si="22"/>
        <v>0</v>
      </c>
      <c r="Q222" s="164">
        <v>0</v>
      </c>
      <c r="R222" s="164">
        <f t="shared" si="23"/>
        <v>0</v>
      </c>
      <c r="S222" s="164">
        <v>0</v>
      </c>
      <c r="T222" s="165">
        <f t="shared" si="24"/>
        <v>0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R222" s="166" t="s">
        <v>201</v>
      </c>
      <c r="AT222" s="166" t="s">
        <v>131</v>
      </c>
      <c r="AU222" s="166" t="s">
        <v>82</v>
      </c>
      <c r="AY222" s="3" t="s">
        <v>128</v>
      </c>
      <c r="BE222" s="167">
        <f t="shared" si="25"/>
        <v>0</v>
      </c>
      <c r="BF222" s="167">
        <f t="shared" si="26"/>
        <v>0</v>
      </c>
      <c r="BG222" s="167">
        <f t="shared" si="27"/>
        <v>0</v>
      </c>
      <c r="BH222" s="167">
        <f t="shared" si="28"/>
        <v>0</v>
      </c>
      <c r="BI222" s="167">
        <f t="shared" si="29"/>
        <v>0</v>
      </c>
      <c r="BJ222" s="3" t="s">
        <v>29</v>
      </c>
      <c r="BK222" s="167">
        <f t="shared" si="30"/>
        <v>0</v>
      </c>
      <c r="BL222" s="3" t="s">
        <v>201</v>
      </c>
      <c r="BM222" s="166" t="s">
        <v>401</v>
      </c>
    </row>
    <row r="223" spans="1:65" s="21" customFormat="1" ht="18" customHeight="1">
      <c r="A223" s="17"/>
      <c r="B223" s="154"/>
      <c r="C223" s="168">
        <f>C222+1</f>
        <v>71</v>
      </c>
      <c r="D223" s="168" t="s">
        <v>206</v>
      </c>
      <c r="E223" s="169" t="s">
        <v>402</v>
      </c>
      <c r="F223" s="170" t="s">
        <v>403</v>
      </c>
      <c r="G223" s="171" t="s">
        <v>341</v>
      </c>
      <c r="H223" s="172">
        <v>3</v>
      </c>
      <c r="I223" s="173"/>
      <c r="J223" s="172">
        <f t="shared" si="21"/>
        <v>0</v>
      </c>
      <c r="K223" s="174"/>
      <c r="L223" s="175"/>
      <c r="M223" s="176"/>
      <c r="N223" s="177" t="s">
        <v>38</v>
      </c>
      <c r="O223" s="45"/>
      <c r="P223" s="164">
        <f t="shared" si="22"/>
        <v>0</v>
      </c>
      <c r="Q223" s="164">
        <v>0.00214</v>
      </c>
      <c r="R223" s="164">
        <f t="shared" si="23"/>
        <v>0.00642</v>
      </c>
      <c r="S223" s="164">
        <v>0</v>
      </c>
      <c r="T223" s="165">
        <f t="shared" si="24"/>
        <v>0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R223" s="166" t="s">
        <v>209</v>
      </c>
      <c r="AT223" s="166" t="s">
        <v>206</v>
      </c>
      <c r="AU223" s="166" t="s">
        <v>82</v>
      </c>
      <c r="AY223" s="3" t="s">
        <v>128</v>
      </c>
      <c r="BE223" s="167">
        <f t="shared" si="25"/>
        <v>0</v>
      </c>
      <c r="BF223" s="167">
        <f t="shared" si="26"/>
        <v>0</v>
      </c>
      <c r="BG223" s="167">
        <f t="shared" si="27"/>
        <v>0</v>
      </c>
      <c r="BH223" s="167">
        <f t="shared" si="28"/>
        <v>0</v>
      </c>
      <c r="BI223" s="167">
        <f t="shared" si="29"/>
        <v>0</v>
      </c>
      <c r="BJ223" s="3" t="s">
        <v>29</v>
      </c>
      <c r="BK223" s="167">
        <f t="shared" si="30"/>
        <v>0</v>
      </c>
      <c r="BL223" s="3" t="s">
        <v>201</v>
      </c>
      <c r="BM223" s="166" t="s">
        <v>404</v>
      </c>
    </row>
    <row r="224" spans="1:65" s="21" customFormat="1" ht="18" customHeight="1">
      <c r="A224" s="17"/>
      <c r="B224" s="154"/>
      <c r="C224" s="168">
        <f>C223+1</f>
        <v>72</v>
      </c>
      <c r="D224" s="155" t="s">
        <v>131</v>
      </c>
      <c r="E224" s="156" t="s">
        <v>405</v>
      </c>
      <c r="F224" s="157" t="s">
        <v>406</v>
      </c>
      <c r="G224" s="158" t="s">
        <v>214</v>
      </c>
      <c r="H224" s="160"/>
      <c r="I224" s="160"/>
      <c r="J224" s="159">
        <f t="shared" si="21"/>
        <v>0</v>
      </c>
      <c r="K224" s="161"/>
      <c r="L224" s="18"/>
      <c r="M224" s="162"/>
      <c r="N224" s="163" t="s">
        <v>38</v>
      </c>
      <c r="O224" s="45"/>
      <c r="P224" s="164">
        <f t="shared" si="22"/>
        <v>0</v>
      </c>
      <c r="Q224" s="164">
        <v>0</v>
      </c>
      <c r="R224" s="164">
        <f t="shared" si="23"/>
        <v>0</v>
      </c>
      <c r="S224" s="164">
        <v>0</v>
      </c>
      <c r="T224" s="165">
        <f t="shared" si="24"/>
        <v>0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R224" s="166" t="s">
        <v>201</v>
      </c>
      <c r="AT224" s="166" t="s">
        <v>131</v>
      </c>
      <c r="AU224" s="166" t="s">
        <v>82</v>
      </c>
      <c r="AY224" s="3" t="s">
        <v>128</v>
      </c>
      <c r="BE224" s="167">
        <f t="shared" si="25"/>
        <v>0</v>
      </c>
      <c r="BF224" s="167">
        <f t="shared" si="26"/>
        <v>0</v>
      </c>
      <c r="BG224" s="167">
        <f t="shared" si="27"/>
        <v>0</v>
      </c>
      <c r="BH224" s="167">
        <f t="shared" si="28"/>
        <v>0</v>
      </c>
      <c r="BI224" s="167">
        <f t="shared" si="29"/>
        <v>0</v>
      </c>
      <c r="BJ224" s="3" t="s">
        <v>29</v>
      </c>
      <c r="BK224" s="167">
        <f t="shared" si="30"/>
        <v>0</v>
      </c>
      <c r="BL224" s="3" t="s">
        <v>201</v>
      </c>
      <c r="BM224" s="166" t="s">
        <v>407</v>
      </c>
    </row>
    <row r="225" spans="2:63" s="140" customFormat="1" ht="22.5" customHeight="1">
      <c r="B225" s="141"/>
      <c r="C225" s="209"/>
      <c r="D225" s="142" t="s">
        <v>72</v>
      </c>
      <c r="E225" s="152" t="s">
        <v>408</v>
      </c>
      <c r="F225" s="152" t="s">
        <v>409</v>
      </c>
      <c r="I225" s="144"/>
      <c r="J225" s="153">
        <f>BK225</f>
        <v>0</v>
      </c>
      <c r="L225" s="141"/>
      <c r="M225" s="146"/>
      <c r="N225" s="147"/>
      <c r="O225" s="147"/>
      <c r="P225" s="148">
        <f>SUM(P226:P234)</f>
        <v>0</v>
      </c>
      <c r="Q225" s="147"/>
      <c r="R225" s="148">
        <f>SUM(R226:R234)</f>
        <v>1.0586145257000001</v>
      </c>
      <c r="S225" s="147"/>
      <c r="T225" s="149">
        <f>SUM(T226:T234)</f>
        <v>0</v>
      </c>
      <c r="AR225" s="142" t="s">
        <v>82</v>
      </c>
      <c r="AT225" s="150" t="s">
        <v>72</v>
      </c>
      <c r="AU225" s="150" t="s">
        <v>29</v>
      </c>
      <c r="AY225" s="142" t="s">
        <v>128</v>
      </c>
      <c r="BK225" s="151">
        <f>SUM(BK226:BK234)</f>
        <v>0</v>
      </c>
    </row>
    <row r="226" spans="1:65" s="21" customFormat="1" ht="18" customHeight="1">
      <c r="A226" s="17"/>
      <c r="B226" s="154"/>
      <c r="C226" s="155">
        <v>73</v>
      </c>
      <c r="D226" s="155" t="s">
        <v>131</v>
      </c>
      <c r="E226" s="156" t="s">
        <v>410</v>
      </c>
      <c r="F226" s="157" t="s">
        <v>411</v>
      </c>
      <c r="G226" s="158" t="s">
        <v>134</v>
      </c>
      <c r="H226" s="159">
        <v>27.46</v>
      </c>
      <c r="I226" s="160"/>
      <c r="J226" s="159">
        <f aca="true" t="shared" si="31" ref="J226:J234">ROUND(I226*H226,2)</f>
        <v>0</v>
      </c>
      <c r="K226" s="161"/>
      <c r="L226" s="18"/>
      <c r="M226" s="162"/>
      <c r="N226" s="163" t="s">
        <v>38</v>
      </c>
      <c r="O226" s="45"/>
      <c r="P226" s="164">
        <f aca="true" t="shared" si="32" ref="P226:P234">O226*H226</f>
        <v>0</v>
      </c>
      <c r="Q226" s="164">
        <v>0.0268445</v>
      </c>
      <c r="R226" s="164">
        <f aca="true" t="shared" si="33" ref="R226:R234">Q226*H226</f>
        <v>0.73714997</v>
      </c>
      <c r="S226" s="164">
        <v>0</v>
      </c>
      <c r="T226" s="165">
        <f aca="true" t="shared" si="34" ref="T226:T234">S226*H226</f>
        <v>0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R226" s="166" t="s">
        <v>201</v>
      </c>
      <c r="AT226" s="166" t="s">
        <v>131</v>
      </c>
      <c r="AU226" s="166" t="s">
        <v>82</v>
      </c>
      <c r="AY226" s="3" t="s">
        <v>128</v>
      </c>
      <c r="BE226" s="167">
        <f aca="true" t="shared" si="35" ref="BE226:BE234">IF(N226="základní",J226,0)</f>
        <v>0</v>
      </c>
      <c r="BF226" s="167">
        <f aca="true" t="shared" si="36" ref="BF226:BF234">IF(N226="snížená",J226,0)</f>
        <v>0</v>
      </c>
      <c r="BG226" s="167">
        <f aca="true" t="shared" si="37" ref="BG226:BG234">IF(N226="zákl. přenesená",J226,0)</f>
        <v>0</v>
      </c>
      <c r="BH226" s="167">
        <f aca="true" t="shared" si="38" ref="BH226:BH234">IF(N226="sníž. přenesená",J226,0)</f>
        <v>0</v>
      </c>
      <c r="BI226" s="167">
        <f aca="true" t="shared" si="39" ref="BI226:BI234">IF(N226="nulová",J226,0)</f>
        <v>0</v>
      </c>
      <c r="BJ226" s="3" t="s">
        <v>29</v>
      </c>
      <c r="BK226" s="167">
        <f aca="true" t="shared" si="40" ref="BK226:BK234">ROUND(I226*H226,2)</f>
        <v>0</v>
      </c>
      <c r="BL226" s="3" t="s">
        <v>201</v>
      </c>
      <c r="BM226" s="166" t="s">
        <v>412</v>
      </c>
    </row>
    <row r="227" spans="1:65" s="21" customFormat="1" ht="18" customHeight="1">
      <c r="A227" s="17"/>
      <c r="B227" s="154"/>
      <c r="C227" s="155">
        <f>C226+1</f>
        <v>74</v>
      </c>
      <c r="D227" s="155" t="s">
        <v>131</v>
      </c>
      <c r="E227" s="156" t="s">
        <v>413</v>
      </c>
      <c r="F227" s="157" t="s">
        <v>414</v>
      </c>
      <c r="G227" s="158" t="s">
        <v>341</v>
      </c>
      <c r="H227" s="159">
        <v>47.58</v>
      </c>
      <c r="I227" s="160"/>
      <c r="J227" s="159">
        <f t="shared" si="31"/>
        <v>0</v>
      </c>
      <c r="K227" s="161"/>
      <c r="L227" s="18"/>
      <c r="M227" s="162"/>
      <c r="N227" s="163" t="s">
        <v>38</v>
      </c>
      <c r="O227" s="45"/>
      <c r="P227" s="164">
        <f t="shared" si="32"/>
        <v>0</v>
      </c>
      <c r="Q227" s="164">
        <v>0.0010299999999999999</v>
      </c>
      <c r="R227" s="164">
        <f t="shared" si="33"/>
        <v>0.04900739999999999</v>
      </c>
      <c r="S227" s="164">
        <v>0</v>
      </c>
      <c r="T227" s="165">
        <f t="shared" si="34"/>
        <v>0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R227" s="166" t="s">
        <v>201</v>
      </c>
      <c r="AT227" s="166" t="s">
        <v>131</v>
      </c>
      <c r="AU227" s="166" t="s">
        <v>82</v>
      </c>
      <c r="AY227" s="3" t="s">
        <v>128</v>
      </c>
      <c r="BE227" s="167">
        <f t="shared" si="35"/>
        <v>0</v>
      </c>
      <c r="BF227" s="167">
        <f t="shared" si="36"/>
        <v>0</v>
      </c>
      <c r="BG227" s="167">
        <f t="shared" si="37"/>
        <v>0</v>
      </c>
      <c r="BH227" s="167">
        <f t="shared" si="38"/>
        <v>0</v>
      </c>
      <c r="BI227" s="167">
        <f t="shared" si="39"/>
        <v>0</v>
      </c>
      <c r="BJ227" s="3" t="s">
        <v>29</v>
      </c>
      <c r="BK227" s="167">
        <f t="shared" si="40"/>
        <v>0</v>
      </c>
      <c r="BL227" s="3" t="s">
        <v>201</v>
      </c>
      <c r="BM227" s="166" t="s">
        <v>415</v>
      </c>
    </row>
    <row r="228" spans="1:65" s="21" customFormat="1" ht="18" customHeight="1">
      <c r="A228" s="17"/>
      <c r="B228" s="154"/>
      <c r="C228" s="155">
        <f aca="true" t="shared" si="41" ref="C228:C234">C227+1</f>
        <v>75</v>
      </c>
      <c r="D228" s="155" t="s">
        <v>131</v>
      </c>
      <c r="E228" s="156" t="s">
        <v>416</v>
      </c>
      <c r="F228" s="157" t="s">
        <v>417</v>
      </c>
      <c r="G228" s="158" t="s">
        <v>134</v>
      </c>
      <c r="H228" s="159">
        <v>27.46</v>
      </c>
      <c r="I228" s="160"/>
      <c r="J228" s="159">
        <f t="shared" si="31"/>
        <v>0</v>
      </c>
      <c r="K228" s="161"/>
      <c r="L228" s="18"/>
      <c r="M228" s="162"/>
      <c r="N228" s="163" t="s">
        <v>38</v>
      </c>
      <c r="O228" s="45"/>
      <c r="P228" s="164">
        <f t="shared" si="32"/>
        <v>0</v>
      </c>
      <c r="Q228" s="164">
        <v>0.00019999999999999998</v>
      </c>
      <c r="R228" s="164">
        <f t="shared" si="33"/>
        <v>0.0054919999999999995</v>
      </c>
      <c r="S228" s="164">
        <v>0</v>
      </c>
      <c r="T228" s="165">
        <f t="shared" si="34"/>
        <v>0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R228" s="166" t="s">
        <v>201</v>
      </c>
      <c r="AT228" s="166" t="s">
        <v>131</v>
      </c>
      <c r="AU228" s="166" t="s">
        <v>82</v>
      </c>
      <c r="AY228" s="3" t="s">
        <v>128</v>
      </c>
      <c r="BE228" s="167">
        <f t="shared" si="35"/>
        <v>0</v>
      </c>
      <c r="BF228" s="167">
        <f t="shared" si="36"/>
        <v>0</v>
      </c>
      <c r="BG228" s="167">
        <f t="shared" si="37"/>
        <v>0</v>
      </c>
      <c r="BH228" s="167">
        <f t="shared" si="38"/>
        <v>0</v>
      </c>
      <c r="BI228" s="167">
        <f t="shared" si="39"/>
        <v>0</v>
      </c>
      <c r="BJ228" s="3" t="s">
        <v>29</v>
      </c>
      <c r="BK228" s="167">
        <f t="shared" si="40"/>
        <v>0</v>
      </c>
      <c r="BL228" s="3" t="s">
        <v>201</v>
      </c>
      <c r="BM228" s="166" t="s">
        <v>418</v>
      </c>
    </row>
    <row r="229" spans="1:65" s="21" customFormat="1" ht="18" customHeight="1">
      <c r="A229" s="17"/>
      <c r="B229" s="154"/>
      <c r="C229" s="155">
        <f t="shared" si="41"/>
        <v>76</v>
      </c>
      <c r="D229" s="155" t="s">
        <v>131</v>
      </c>
      <c r="E229" s="156" t="s">
        <v>419</v>
      </c>
      <c r="F229" s="157" t="s">
        <v>420</v>
      </c>
      <c r="G229" s="158" t="s">
        <v>341</v>
      </c>
      <c r="H229" s="159">
        <v>12.56</v>
      </c>
      <c r="I229" s="160"/>
      <c r="J229" s="159">
        <f t="shared" si="31"/>
        <v>0</v>
      </c>
      <c r="K229" s="161"/>
      <c r="L229" s="18"/>
      <c r="M229" s="162"/>
      <c r="N229" s="163" t="s">
        <v>38</v>
      </c>
      <c r="O229" s="45"/>
      <c r="P229" s="164">
        <f t="shared" si="32"/>
        <v>0</v>
      </c>
      <c r="Q229" s="164">
        <v>0.00021999999999999998</v>
      </c>
      <c r="R229" s="164">
        <f t="shared" si="33"/>
        <v>0.0027632</v>
      </c>
      <c r="S229" s="164">
        <v>0</v>
      </c>
      <c r="T229" s="165">
        <f t="shared" si="34"/>
        <v>0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R229" s="166" t="s">
        <v>201</v>
      </c>
      <c r="AT229" s="166" t="s">
        <v>131</v>
      </c>
      <c r="AU229" s="166" t="s">
        <v>82</v>
      </c>
      <c r="AY229" s="3" t="s">
        <v>128</v>
      </c>
      <c r="BE229" s="167">
        <f t="shared" si="35"/>
        <v>0</v>
      </c>
      <c r="BF229" s="167">
        <f t="shared" si="36"/>
        <v>0</v>
      </c>
      <c r="BG229" s="167">
        <f t="shared" si="37"/>
        <v>0</v>
      </c>
      <c r="BH229" s="167">
        <f t="shared" si="38"/>
        <v>0</v>
      </c>
      <c r="BI229" s="167">
        <f t="shared" si="39"/>
        <v>0</v>
      </c>
      <c r="BJ229" s="3" t="s">
        <v>29</v>
      </c>
      <c r="BK229" s="167">
        <f t="shared" si="40"/>
        <v>0</v>
      </c>
      <c r="BL229" s="3" t="s">
        <v>201</v>
      </c>
      <c r="BM229" s="166" t="s">
        <v>421</v>
      </c>
    </row>
    <row r="230" spans="1:65" s="21" customFormat="1" ht="18" customHeight="1">
      <c r="A230" s="17"/>
      <c r="B230" s="154"/>
      <c r="C230" s="155">
        <f t="shared" si="41"/>
        <v>77</v>
      </c>
      <c r="D230" s="155" t="s">
        <v>131</v>
      </c>
      <c r="E230" s="156" t="s">
        <v>422</v>
      </c>
      <c r="F230" s="157" t="s">
        <v>423</v>
      </c>
      <c r="G230" s="158" t="s">
        <v>243</v>
      </c>
      <c r="H230" s="159">
        <v>4</v>
      </c>
      <c r="I230" s="160"/>
      <c r="J230" s="159">
        <f t="shared" si="31"/>
        <v>0</v>
      </c>
      <c r="K230" s="161"/>
      <c r="L230" s="18"/>
      <c r="M230" s="162"/>
      <c r="N230" s="163" t="s">
        <v>38</v>
      </c>
      <c r="O230" s="45"/>
      <c r="P230" s="164">
        <f t="shared" si="32"/>
        <v>0</v>
      </c>
      <c r="Q230" s="164">
        <v>0.0051865</v>
      </c>
      <c r="R230" s="164">
        <f t="shared" si="33"/>
        <v>0.020746</v>
      </c>
      <c r="S230" s="164">
        <v>0</v>
      </c>
      <c r="T230" s="165">
        <f t="shared" si="34"/>
        <v>0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R230" s="166" t="s">
        <v>201</v>
      </c>
      <c r="AT230" s="166" t="s">
        <v>131</v>
      </c>
      <c r="AU230" s="166" t="s">
        <v>82</v>
      </c>
      <c r="AY230" s="3" t="s">
        <v>128</v>
      </c>
      <c r="BE230" s="167">
        <f t="shared" si="35"/>
        <v>0</v>
      </c>
      <c r="BF230" s="167">
        <f t="shared" si="36"/>
        <v>0</v>
      </c>
      <c r="BG230" s="167">
        <f t="shared" si="37"/>
        <v>0</v>
      </c>
      <c r="BH230" s="167">
        <f t="shared" si="38"/>
        <v>0</v>
      </c>
      <c r="BI230" s="167">
        <f t="shared" si="39"/>
        <v>0</v>
      </c>
      <c r="BJ230" s="3" t="s">
        <v>29</v>
      </c>
      <c r="BK230" s="167">
        <f t="shared" si="40"/>
        <v>0</v>
      </c>
      <c r="BL230" s="3" t="s">
        <v>201</v>
      </c>
      <c r="BM230" s="166" t="s">
        <v>424</v>
      </c>
    </row>
    <row r="231" spans="1:65" s="21" customFormat="1" ht="18" customHeight="1">
      <c r="A231" s="17"/>
      <c r="B231" s="154"/>
      <c r="C231" s="155">
        <f t="shared" si="41"/>
        <v>78</v>
      </c>
      <c r="D231" s="155" t="s">
        <v>131</v>
      </c>
      <c r="E231" s="156" t="s">
        <v>425</v>
      </c>
      <c r="F231" s="157" t="s">
        <v>426</v>
      </c>
      <c r="G231" s="158" t="s">
        <v>134</v>
      </c>
      <c r="H231" s="159">
        <v>17.84</v>
      </c>
      <c r="I231" s="160"/>
      <c r="J231" s="159">
        <f t="shared" si="31"/>
        <v>0</v>
      </c>
      <c r="K231" s="161"/>
      <c r="L231" s="18"/>
      <c r="M231" s="162"/>
      <c r="N231" s="163" t="s">
        <v>38</v>
      </c>
      <c r="O231" s="45"/>
      <c r="P231" s="164">
        <f t="shared" si="32"/>
        <v>0</v>
      </c>
      <c r="Q231" s="164">
        <v>0.012588720000000001</v>
      </c>
      <c r="R231" s="164">
        <f t="shared" si="33"/>
        <v>0.22458276480000003</v>
      </c>
      <c r="S231" s="164">
        <v>0</v>
      </c>
      <c r="T231" s="165">
        <f t="shared" si="34"/>
        <v>0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R231" s="166" t="s">
        <v>201</v>
      </c>
      <c r="AT231" s="166" t="s">
        <v>131</v>
      </c>
      <c r="AU231" s="166" t="s">
        <v>82</v>
      </c>
      <c r="AY231" s="3" t="s">
        <v>128</v>
      </c>
      <c r="BE231" s="167">
        <f t="shared" si="35"/>
        <v>0</v>
      </c>
      <c r="BF231" s="167">
        <f t="shared" si="36"/>
        <v>0</v>
      </c>
      <c r="BG231" s="167">
        <f t="shared" si="37"/>
        <v>0</v>
      </c>
      <c r="BH231" s="167">
        <f t="shared" si="38"/>
        <v>0</v>
      </c>
      <c r="BI231" s="167">
        <f t="shared" si="39"/>
        <v>0</v>
      </c>
      <c r="BJ231" s="3" t="s">
        <v>29</v>
      </c>
      <c r="BK231" s="167">
        <f t="shared" si="40"/>
        <v>0</v>
      </c>
      <c r="BL231" s="3" t="s">
        <v>201</v>
      </c>
      <c r="BM231" s="166" t="s">
        <v>427</v>
      </c>
    </row>
    <row r="232" spans="1:65" s="21" customFormat="1" ht="18" customHeight="1">
      <c r="A232" s="17"/>
      <c r="B232" s="154"/>
      <c r="C232" s="155">
        <f t="shared" si="41"/>
        <v>79</v>
      </c>
      <c r="D232" s="155" t="s">
        <v>131</v>
      </c>
      <c r="E232" s="156" t="s">
        <v>428</v>
      </c>
      <c r="F232" s="157" t="s">
        <v>429</v>
      </c>
      <c r="G232" s="158" t="s">
        <v>134</v>
      </c>
      <c r="H232" s="159">
        <v>17.84</v>
      </c>
      <c r="I232" s="160"/>
      <c r="J232" s="159">
        <f t="shared" si="31"/>
        <v>0</v>
      </c>
      <c r="K232" s="161"/>
      <c r="L232" s="18"/>
      <c r="M232" s="162"/>
      <c r="N232" s="163" t="s">
        <v>38</v>
      </c>
      <c r="O232" s="45"/>
      <c r="P232" s="164">
        <f t="shared" si="32"/>
        <v>0</v>
      </c>
      <c r="Q232" s="164">
        <v>9.999999999999999E-05</v>
      </c>
      <c r="R232" s="164">
        <f t="shared" si="33"/>
        <v>0.0017839999999999998</v>
      </c>
      <c r="S232" s="164">
        <v>0</v>
      </c>
      <c r="T232" s="165">
        <f t="shared" si="34"/>
        <v>0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R232" s="166" t="s">
        <v>201</v>
      </c>
      <c r="AT232" s="166" t="s">
        <v>131</v>
      </c>
      <c r="AU232" s="166" t="s">
        <v>82</v>
      </c>
      <c r="AY232" s="3" t="s">
        <v>128</v>
      </c>
      <c r="BE232" s="167">
        <f t="shared" si="35"/>
        <v>0</v>
      </c>
      <c r="BF232" s="167">
        <f t="shared" si="36"/>
        <v>0</v>
      </c>
      <c r="BG232" s="167">
        <f t="shared" si="37"/>
        <v>0</v>
      </c>
      <c r="BH232" s="167">
        <f t="shared" si="38"/>
        <v>0</v>
      </c>
      <c r="BI232" s="167">
        <f t="shared" si="39"/>
        <v>0</v>
      </c>
      <c r="BJ232" s="3" t="s">
        <v>29</v>
      </c>
      <c r="BK232" s="167">
        <f t="shared" si="40"/>
        <v>0</v>
      </c>
      <c r="BL232" s="3" t="s">
        <v>201</v>
      </c>
      <c r="BM232" s="166" t="s">
        <v>430</v>
      </c>
    </row>
    <row r="233" spans="1:65" s="21" customFormat="1" ht="18" customHeight="1">
      <c r="A233" s="17"/>
      <c r="B233" s="154"/>
      <c r="C233" s="155">
        <f t="shared" si="41"/>
        <v>80</v>
      </c>
      <c r="D233" s="155" t="s">
        <v>131</v>
      </c>
      <c r="E233" s="156" t="s">
        <v>431</v>
      </c>
      <c r="F233" s="157" t="s">
        <v>432</v>
      </c>
      <c r="G233" s="158" t="s">
        <v>243</v>
      </c>
      <c r="H233" s="159">
        <v>1</v>
      </c>
      <c r="I233" s="160"/>
      <c r="J233" s="159">
        <f t="shared" si="31"/>
        <v>0</v>
      </c>
      <c r="K233" s="161"/>
      <c r="L233" s="18"/>
      <c r="M233" s="162"/>
      <c r="N233" s="163" t="s">
        <v>38</v>
      </c>
      <c r="O233" s="45"/>
      <c r="P233" s="164">
        <f t="shared" si="32"/>
        <v>0</v>
      </c>
      <c r="Q233" s="164">
        <v>0.017089190900000002</v>
      </c>
      <c r="R233" s="164">
        <f t="shared" si="33"/>
        <v>0.017089190900000002</v>
      </c>
      <c r="S233" s="164">
        <v>0</v>
      </c>
      <c r="T233" s="165">
        <f t="shared" si="34"/>
        <v>0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R233" s="166" t="s">
        <v>201</v>
      </c>
      <c r="AT233" s="166" t="s">
        <v>131</v>
      </c>
      <c r="AU233" s="166" t="s">
        <v>82</v>
      </c>
      <c r="AY233" s="3" t="s">
        <v>128</v>
      </c>
      <c r="BE233" s="167">
        <f t="shared" si="35"/>
        <v>0</v>
      </c>
      <c r="BF233" s="167">
        <f t="shared" si="36"/>
        <v>0</v>
      </c>
      <c r="BG233" s="167">
        <f t="shared" si="37"/>
        <v>0</v>
      </c>
      <c r="BH233" s="167">
        <f t="shared" si="38"/>
        <v>0</v>
      </c>
      <c r="BI233" s="167">
        <f t="shared" si="39"/>
        <v>0</v>
      </c>
      <c r="BJ233" s="3" t="s">
        <v>29</v>
      </c>
      <c r="BK233" s="167">
        <f t="shared" si="40"/>
        <v>0</v>
      </c>
      <c r="BL233" s="3" t="s">
        <v>201</v>
      </c>
      <c r="BM233" s="166" t="s">
        <v>433</v>
      </c>
    </row>
    <row r="234" spans="1:65" s="21" customFormat="1" ht="18" customHeight="1">
      <c r="A234" s="17"/>
      <c r="B234" s="154"/>
      <c r="C234" s="155">
        <f t="shared" si="41"/>
        <v>81</v>
      </c>
      <c r="D234" s="155" t="s">
        <v>131</v>
      </c>
      <c r="E234" s="156" t="s">
        <v>434</v>
      </c>
      <c r="F234" s="157" t="s">
        <v>435</v>
      </c>
      <c r="G234" s="158" t="s">
        <v>214</v>
      </c>
      <c r="H234" s="160"/>
      <c r="I234" s="160"/>
      <c r="J234" s="159">
        <f t="shared" si="31"/>
        <v>0</v>
      </c>
      <c r="K234" s="161"/>
      <c r="L234" s="18"/>
      <c r="M234" s="162"/>
      <c r="N234" s="163" t="s">
        <v>38</v>
      </c>
      <c r="O234" s="45"/>
      <c r="P234" s="164">
        <f t="shared" si="32"/>
        <v>0</v>
      </c>
      <c r="Q234" s="164">
        <v>0</v>
      </c>
      <c r="R234" s="164">
        <f t="shared" si="33"/>
        <v>0</v>
      </c>
      <c r="S234" s="164">
        <v>0</v>
      </c>
      <c r="T234" s="165">
        <f t="shared" si="34"/>
        <v>0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R234" s="166" t="s">
        <v>201</v>
      </c>
      <c r="AT234" s="166" t="s">
        <v>131</v>
      </c>
      <c r="AU234" s="166" t="s">
        <v>82</v>
      </c>
      <c r="AY234" s="3" t="s">
        <v>128</v>
      </c>
      <c r="BE234" s="167">
        <f t="shared" si="35"/>
        <v>0</v>
      </c>
      <c r="BF234" s="167">
        <f t="shared" si="36"/>
        <v>0</v>
      </c>
      <c r="BG234" s="167">
        <f t="shared" si="37"/>
        <v>0</v>
      </c>
      <c r="BH234" s="167">
        <f t="shared" si="38"/>
        <v>0</v>
      </c>
      <c r="BI234" s="167">
        <f t="shared" si="39"/>
        <v>0</v>
      </c>
      <c r="BJ234" s="3" t="s">
        <v>29</v>
      </c>
      <c r="BK234" s="167">
        <f t="shared" si="40"/>
        <v>0</v>
      </c>
      <c r="BL234" s="3" t="s">
        <v>201</v>
      </c>
      <c r="BM234" s="166" t="s">
        <v>436</v>
      </c>
    </row>
    <row r="235" spans="2:63" s="140" customFormat="1" ht="22.5" customHeight="1">
      <c r="B235" s="141"/>
      <c r="C235" s="209"/>
      <c r="D235" s="142" t="s">
        <v>72</v>
      </c>
      <c r="E235" s="152" t="s">
        <v>437</v>
      </c>
      <c r="F235" s="152" t="s">
        <v>438</v>
      </c>
      <c r="I235" s="144"/>
      <c r="J235" s="153">
        <f>BK235</f>
        <v>0</v>
      </c>
      <c r="L235" s="141"/>
      <c r="M235" s="146"/>
      <c r="N235" s="147"/>
      <c r="O235" s="147"/>
      <c r="P235" s="148">
        <f>SUM(P236:P249)</f>
        <v>0</v>
      </c>
      <c r="Q235" s="147"/>
      <c r="R235" s="148">
        <f>SUM(R236:R249)</f>
        <v>0.16650000000000004</v>
      </c>
      <c r="S235" s="147"/>
      <c r="T235" s="149">
        <f>SUM(T236:T249)</f>
        <v>0.096</v>
      </c>
      <c r="AR235" s="142" t="s">
        <v>82</v>
      </c>
      <c r="AT235" s="150" t="s">
        <v>72</v>
      </c>
      <c r="AU235" s="150" t="s">
        <v>29</v>
      </c>
      <c r="AY235" s="142" t="s">
        <v>128</v>
      </c>
      <c r="BK235" s="151">
        <f>SUM(BK236:BK249)</f>
        <v>0</v>
      </c>
    </row>
    <row r="236" spans="1:65" s="21" customFormat="1" ht="18" customHeight="1">
      <c r="A236" s="17"/>
      <c r="B236" s="154"/>
      <c r="C236" s="155">
        <v>82</v>
      </c>
      <c r="D236" s="155" t="s">
        <v>131</v>
      </c>
      <c r="E236" s="156" t="s">
        <v>439</v>
      </c>
      <c r="F236" s="157" t="s">
        <v>440</v>
      </c>
      <c r="G236" s="158" t="s">
        <v>243</v>
      </c>
      <c r="H236" s="159">
        <v>4</v>
      </c>
      <c r="I236" s="160"/>
      <c r="J236" s="159">
        <f aca="true" t="shared" si="42" ref="J236:J249">ROUND(I236*H236,2)</f>
        <v>0</v>
      </c>
      <c r="K236" s="161"/>
      <c r="L236" s="18"/>
      <c r="M236" s="162"/>
      <c r="N236" s="163" t="s">
        <v>38</v>
      </c>
      <c r="O236" s="45"/>
      <c r="P236" s="164">
        <f aca="true" t="shared" si="43" ref="P236:P249">O236*H236</f>
        <v>0</v>
      </c>
      <c r="Q236" s="164">
        <v>0</v>
      </c>
      <c r="R236" s="164">
        <f aca="true" t="shared" si="44" ref="R236:R249">Q236*H236</f>
        <v>0</v>
      </c>
      <c r="S236" s="164">
        <v>0</v>
      </c>
      <c r="T236" s="165">
        <f aca="true" t="shared" si="45" ref="T236:T249">S236*H236</f>
        <v>0</v>
      </c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R236" s="166" t="s">
        <v>201</v>
      </c>
      <c r="AT236" s="166" t="s">
        <v>131</v>
      </c>
      <c r="AU236" s="166" t="s">
        <v>82</v>
      </c>
      <c r="AY236" s="3" t="s">
        <v>128</v>
      </c>
      <c r="BE236" s="167">
        <f aca="true" t="shared" si="46" ref="BE236:BE249">IF(N236="základní",J236,0)</f>
        <v>0</v>
      </c>
      <c r="BF236" s="167">
        <f aca="true" t="shared" si="47" ref="BF236:BF249">IF(N236="snížená",J236,0)</f>
        <v>0</v>
      </c>
      <c r="BG236" s="167">
        <f aca="true" t="shared" si="48" ref="BG236:BG249">IF(N236="zákl. přenesená",J236,0)</f>
        <v>0</v>
      </c>
      <c r="BH236" s="167">
        <f aca="true" t="shared" si="49" ref="BH236:BH249">IF(N236="sníž. přenesená",J236,0)</f>
        <v>0</v>
      </c>
      <c r="BI236" s="167">
        <f aca="true" t="shared" si="50" ref="BI236:BI249">IF(N236="nulová",J236,0)</f>
        <v>0</v>
      </c>
      <c r="BJ236" s="3" t="s">
        <v>29</v>
      </c>
      <c r="BK236" s="167">
        <f aca="true" t="shared" si="51" ref="BK236:BK249">ROUND(I236*H236,2)</f>
        <v>0</v>
      </c>
      <c r="BL236" s="3" t="s">
        <v>201</v>
      </c>
      <c r="BM236" s="166" t="s">
        <v>441</v>
      </c>
    </row>
    <row r="237" spans="1:65" s="21" customFormat="1" ht="18" customHeight="1">
      <c r="A237" s="17"/>
      <c r="B237" s="154"/>
      <c r="C237" s="168">
        <f>C236+1</f>
        <v>83</v>
      </c>
      <c r="D237" s="168" t="s">
        <v>206</v>
      </c>
      <c r="E237" s="169" t="s">
        <v>442</v>
      </c>
      <c r="F237" s="170" t="s">
        <v>443</v>
      </c>
      <c r="G237" s="171" t="s">
        <v>243</v>
      </c>
      <c r="H237" s="172">
        <v>4</v>
      </c>
      <c r="I237" s="173"/>
      <c r="J237" s="172">
        <f t="shared" si="42"/>
        <v>0</v>
      </c>
      <c r="K237" s="174"/>
      <c r="L237" s="175"/>
      <c r="M237" s="176"/>
      <c r="N237" s="177" t="s">
        <v>38</v>
      </c>
      <c r="O237" s="45"/>
      <c r="P237" s="164">
        <f t="shared" si="43"/>
        <v>0</v>
      </c>
      <c r="Q237" s="164">
        <v>0.0145</v>
      </c>
      <c r="R237" s="164">
        <f t="shared" si="44"/>
        <v>0.058</v>
      </c>
      <c r="S237" s="164">
        <v>0</v>
      </c>
      <c r="T237" s="165">
        <f t="shared" si="45"/>
        <v>0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R237" s="166" t="s">
        <v>209</v>
      </c>
      <c r="AT237" s="166" t="s">
        <v>206</v>
      </c>
      <c r="AU237" s="166" t="s">
        <v>82</v>
      </c>
      <c r="AY237" s="3" t="s">
        <v>128</v>
      </c>
      <c r="BE237" s="167">
        <f t="shared" si="46"/>
        <v>0</v>
      </c>
      <c r="BF237" s="167">
        <f t="shared" si="47"/>
        <v>0</v>
      </c>
      <c r="BG237" s="167">
        <f t="shared" si="48"/>
        <v>0</v>
      </c>
      <c r="BH237" s="167">
        <f t="shared" si="49"/>
        <v>0</v>
      </c>
      <c r="BI237" s="167">
        <f t="shared" si="50"/>
        <v>0</v>
      </c>
      <c r="BJ237" s="3" t="s">
        <v>29</v>
      </c>
      <c r="BK237" s="167">
        <f t="shared" si="51"/>
        <v>0</v>
      </c>
      <c r="BL237" s="3" t="s">
        <v>201</v>
      </c>
      <c r="BM237" s="166" t="s">
        <v>444</v>
      </c>
    </row>
    <row r="238" spans="1:65" s="21" customFormat="1" ht="18" customHeight="1">
      <c r="A238" s="17"/>
      <c r="B238" s="154"/>
      <c r="C238" s="168">
        <f aca="true" t="shared" si="52" ref="C238:C249">C237+1</f>
        <v>84</v>
      </c>
      <c r="D238" s="155" t="s">
        <v>131</v>
      </c>
      <c r="E238" s="156" t="s">
        <v>445</v>
      </c>
      <c r="F238" s="157" t="s">
        <v>446</v>
      </c>
      <c r="G238" s="158" t="s">
        <v>243</v>
      </c>
      <c r="H238" s="159">
        <v>1</v>
      </c>
      <c r="I238" s="160"/>
      <c r="J238" s="159">
        <f t="shared" si="42"/>
        <v>0</v>
      </c>
      <c r="K238" s="161"/>
      <c r="L238" s="18"/>
      <c r="M238" s="162"/>
      <c r="N238" s="163" t="s">
        <v>38</v>
      </c>
      <c r="O238" s="45"/>
      <c r="P238" s="164">
        <f t="shared" si="43"/>
        <v>0</v>
      </c>
      <c r="Q238" s="164">
        <v>0</v>
      </c>
      <c r="R238" s="164">
        <f t="shared" si="44"/>
        <v>0</v>
      </c>
      <c r="S238" s="164">
        <v>0</v>
      </c>
      <c r="T238" s="165">
        <f t="shared" si="45"/>
        <v>0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R238" s="166" t="s">
        <v>201</v>
      </c>
      <c r="AT238" s="166" t="s">
        <v>131</v>
      </c>
      <c r="AU238" s="166" t="s">
        <v>82</v>
      </c>
      <c r="AY238" s="3" t="s">
        <v>128</v>
      </c>
      <c r="BE238" s="167">
        <f t="shared" si="46"/>
        <v>0</v>
      </c>
      <c r="BF238" s="167">
        <f t="shared" si="47"/>
        <v>0</v>
      </c>
      <c r="BG238" s="167">
        <f t="shared" si="48"/>
        <v>0</v>
      </c>
      <c r="BH238" s="167">
        <f t="shared" si="49"/>
        <v>0</v>
      </c>
      <c r="BI238" s="167">
        <f t="shared" si="50"/>
        <v>0</v>
      </c>
      <c r="BJ238" s="3" t="s">
        <v>29</v>
      </c>
      <c r="BK238" s="167">
        <f t="shared" si="51"/>
        <v>0</v>
      </c>
      <c r="BL238" s="3" t="s">
        <v>201</v>
      </c>
      <c r="BM238" s="166" t="s">
        <v>447</v>
      </c>
    </row>
    <row r="239" spans="1:65" s="21" customFormat="1" ht="18" customHeight="1">
      <c r="A239" s="17"/>
      <c r="B239" s="154"/>
      <c r="C239" s="168">
        <f t="shared" si="52"/>
        <v>85</v>
      </c>
      <c r="D239" s="168" t="s">
        <v>206</v>
      </c>
      <c r="E239" s="169" t="s">
        <v>448</v>
      </c>
      <c r="F239" s="170" t="s">
        <v>449</v>
      </c>
      <c r="G239" s="171" t="s">
        <v>243</v>
      </c>
      <c r="H239" s="172">
        <v>1</v>
      </c>
      <c r="I239" s="173"/>
      <c r="J239" s="172">
        <f t="shared" si="42"/>
        <v>0</v>
      </c>
      <c r="K239" s="174"/>
      <c r="L239" s="175"/>
      <c r="M239" s="176"/>
      <c r="N239" s="177" t="s">
        <v>38</v>
      </c>
      <c r="O239" s="45"/>
      <c r="P239" s="164">
        <f t="shared" si="43"/>
        <v>0</v>
      </c>
      <c r="Q239" s="164">
        <v>0.017</v>
      </c>
      <c r="R239" s="164">
        <f t="shared" si="44"/>
        <v>0.017</v>
      </c>
      <c r="S239" s="164">
        <v>0</v>
      </c>
      <c r="T239" s="165">
        <f t="shared" si="45"/>
        <v>0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R239" s="166" t="s">
        <v>209</v>
      </c>
      <c r="AT239" s="166" t="s">
        <v>206</v>
      </c>
      <c r="AU239" s="166" t="s">
        <v>82</v>
      </c>
      <c r="AY239" s="3" t="s">
        <v>128</v>
      </c>
      <c r="BE239" s="167">
        <f t="shared" si="46"/>
        <v>0</v>
      </c>
      <c r="BF239" s="167">
        <f t="shared" si="47"/>
        <v>0</v>
      </c>
      <c r="BG239" s="167">
        <f t="shared" si="48"/>
        <v>0</v>
      </c>
      <c r="BH239" s="167">
        <f t="shared" si="49"/>
        <v>0</v>
      </c>
      <c r="BI239" s="167">
        <f t="shared" si="50"/>
        <v>0</v>
      </c>
      <c r="BJ239" s="3" t="s">
        <v>29</v>
      </c>
      <c r="BK239" s="167">
        <f t="shared" si="51"/>
        <v>0</v>
      </c>
      <c r="BL239" s="3" t="s">
        <v>201</v>
      </c>
      <c r="BM239" s="166" t="s">
        <v>450</v>
      </c>
    </row>
    <row r="240" spans="1:65" s="21" customFormat="1" ht="18" customHeight="1">
      <c r="A240" s="17"/>
      <c r="B240" s="154"/>
      <c r="C240" s="168">
        <f t="shared" si="52"/>
        <v>86</v>
      </c>
      <c r="D240" s="168" t="s">
        <v>206</v>
      </c>
      <c r="E240" s="169" t="s">
        <v>451</v>
      </c>
      <c r="F240" s="170" t="s">
        <v>452</v>
      </c>
      <c r="G240" s="171" t="s">
        <v>243</v>
      </c>
      <c r="H240" s="172">
        <v>2</v>
      </c>
      <c r="I240" s="173"/>
      <c r="J240" s="172">
        <f t="shared" si="42"/>
        <v>0</v>
      </c>
      <c r="K240" s="174"/>
      <c r="L240" s="175"/>
      <c r="M240" s="176"/>
      <c r="N240" s="177" t="s">
        <v>38</v>
      </c>
      <c r="O240" s="45"/>
      <c r="P240" s="164">
        <f t="shared" si="43"/>
        <v>0</v>
      </c>
      <c r="Q240" s="164">
        <v>0.0012</v>
      </c>
      <c r="R240" s="164">
        <f t="shared" si="44"/>
        <v>0.0024</v>
      </c>
      <c r="S240" s="164">
        <v>0</v>
      </c>
      <c r="T240" s="165">
        <f t="shared" si="45"/>
        <v>0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R240" s="166" t="s">
        <v>209</v>
      </c>
      <c r="AT240" s="166" t="s">
        <v>206</v>
      </c>
      <c r="AU240" s="166" t="s">
        <v>82</v>
      </c>
      <c r="AY240" s="3" t="s">
        <v>128</v>
      </c>
      <c r="BE240" s="167">
        <f t="shared" si="46"/>
        <v>0</v>
      </c>
      <c r="BF240" s="167">
        <f t="shared" si="47"/>
        <v>0</v>
      </c>
      <c r="BG240" s="167">
        <f t="shared" si="48"/>
        <v>0</v>
      </c>
      <c r="BH240" s="167">
        <f t="shared" si="49"/>
        <v>0</v>
      </c>
      <c r="BI240" s="167">
        <f t="shared" si="50"/>
        <v>0</v>
      </c>
      <c r="BJ240" s="3" t="s">
        <v>29</v>
      </c>
      <c r="BK240" s="167">
        <f t="shared" si="51"/>
        <v>0</v>
      </c>
      <c r="BL240" s="3" t="s">
        <v>201</v>
      </c>
      <c r="BM240" s="166" t="s">
        <v>453</v>
      </c>
    </row>
    <row r="241" spans="1:65" s="21" customFormat="1" ht="18" customHeight="1">
      <c r="A241" s="17"/>
      <c r="B241" s="154"/>
      <c r="C241" s="168">
        <f t="shared" si="52"/>
        <v>87</v>
      </c>
      <c r="D241" s="155" t="s">
        <v>131</v>
      </c>
      <c r="E241" s="156" t="s">
        <v>454</v>
      </c>
      <c r="F241" s="157" t="s">
        <v>455</v>
      </c>
      <c r="G241" s="158" t="s">
        <v>243</v>
      </c>
      <c r="H241" s="159">
        <v>5</v>
      </c>
      <c r="I241" s="160"/>
      <c r="J241" s="159">
        <f t="shared" si="42"/>
        <v>0</v>
      </c>
      <c r="K241" s="161"/>
      <c r="L241" s="18"/>
      <c r="M241" s="162"/>
      <c r="N241" s="163" t="s">
        <v>38</v>
      </c>
      <c r="O241" s="45"/>
      <c r="P241" s="164">
        <f t="shared" si="43"/>
        <v>0</v>
      </c>
      <c r="Q241" s="164">
        <v>0</v>
      </c>
      <c r="R241" s="164">
        <f t="shared" si="44"/>
        <v>0</v>
      </c>
      <c r="S241" s="164">
        <v>0</v>
      </c>
      <c r="T241" s="165">
        <f t="shared" si="45"/>
        <v>0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R241" s="166" t="s">
        <v>201</v>
      </c>
      <c r="AT241" s="166" t="s">
        <v>131</v>
      </c>
      <c r="AU241" s="166" t="s">
        <v>82</v>
      </c>
      <c r="AY241" s="3" t="s">
        <v>128</v>
      </c>
      <c r="BE241" s="167">
        <f t="shared" si="46"/>
        <v>0</v>
      </c>
      <c r="BF241" s="167">
        <f t="shared" si="47"/>
        <v>0</v>
      </c>
      <c r="BG241" s="167">
        <f t="shared" si="48"/>
        <v>0</v>
      </c>
      <c r="BH241" s="167">
        <f t="shared" si="49"/>
        <v>0</v>
      </c>
      <c r="BI241" s="167">
        <f t="shared" si="50"/>
        <v>0</v>
      </c>
      <c r="BJ241" s="3" t="s">
        <v>29</v>
      </c>
      <c r="BK241" s="167">
        <f t="shared" si="51"/>
        <v>0</v>
      </c>
      <c r="BL241" s="3" t="s">
        <v>201</v>
      </c>
      <c r="BM241" s="166" t="s">
        <v>456</v>
      </c>
    </row>
    <row r="242" spans="1:65" s="21" customFormat="1" ht="18" customHeight="1">
      <c r="A242" s="17"/>
      <c r="B242" s="154"/>
      <c r="C242" s="168">
        <f t="shared" si="52"/>
        <v>88</v>
      </c>
      <c r="D242" s="168" t="s">
        <v>206</v>
      </c>
      <c r="E242" s="169" t="s">
        <v>457</v>
      </c>
      <c r="F242" s="170" t="s">
        <v>458</v>
      </c>
      <c r="G242" s="171" t="s">
        <v>243</v>
      </c>
      <c r="H242" s="172">
        <v>3</v>
      </c>
      <c r="I242" s="173"/>
      <c r="J242" s="172">
        <f t="shared" si="42"/>
        <v>0</v>
      </c>
      <c r="K242" s="174"/>
      <c r="L242" s="175"/>
      <c r="M242" s="176"/>
      <c r="N242" s="177" t="s">
        <v>38</v>
      </c>
      <c r="O242" s="45"/>
      <c r="P242" s="164">
        <f t="shared" si="43"/>
        <v>0</v>
      </c>
      <c r="Q242" s="164">
        <v>0.00015</v>
      </c>
      <c r="R242" s="164">
        <f t="shared" si="44"/>
        <v>0.00045</v>
      </c>
      <c r="S242" s="164">
        <v>0</v>
      </c>
      <c r="T242" s="165">
        <f t="shared" si="45"/>
        <v>0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R242" s="166" t="s">
        <v>209</v>
      </c>
      <c r="AT242" s="166" t="s">
        <v>206</v>
      </c>
      <c r="AU242" s="166" t="s">
        <v>82</v>
      </c>
      <c r="AY242" s="3" t="s">
        <v>128</v>
      </c>
      <c r="BE242" s="167">
        <f t="shared" si="46"/>
        <v>0</v>
      </c>
      <c r="BF242" s="167">
        <f t="shared" si="47"/>
        <v>0</v>
      </c>
      <c r="BG242" s="167">
        <f t="shared" si="48"/>
        <v>0</v>
      </c>
      <c r="BH242" s="167">
        <f t="shared" si="49"/>
        <v>0</v>
      </c>
      <c r="BI242" s="167">
        <f t="shared" si="50"/>
        <v>0</v>
      </c>
      <c r="BJ242" s="3" t="s">
        <v>29</v>
      </c>
      <c r="BK242" s="167">
        <f t="shared" si="51"/>
        <v>0</v>
      </c>
      <c r="BL242" s="3" t="s">
        <v>201</v>
      </c>
      <c r="BM242" s="166" t="s">
        <v>459</v>
      </c>
    </row>
    <row r="243" spans="1:65" s="21" customFormat="1" ht="18" customHeight="1">
      <c r="A243" s="17"/>
      <c r="B243" s="154"/>
      <c r="C243" s="168">
        <f t="shared" si="52"/>
        <v>89</v>
      </c>
      <c r="D243" s="168" t="s">
        <v>206</v>
      </c>
      <c r="E243" s="169" t="s">
        <v>460</v>
      </c>
      <c r="F243" s="170" t="s">
        <v>461</v>
      </c>
      <c r="G243" s="171" t="s">
        <v>243</v>
      </c>
      <c r="H243" s="172">
        <v>2</v>
      </c>
      <c r="I243" s="173"/>
      <c r="J243" s="172">
        <f t="shared" si="42"/>
        <v>0</v>
      </c>
      <c r="K243" s="174"/>
      <c r="L243" s="175"/>
      <c r="M243" s="176"/>
      <c r="N243" s="177" t="s">
        <v>38</v>
      </c>
      <c r="O243" s="45"/>
      <c r="P243" s="164">
        <f t="shared" si="43"/>
        <v>0</v>
      </c>
      <c r="Q243" s="164">
        <v>0.00015</v>
      </c>
      <c r="R243" s="164">
        <f t="shared" si="44"/>
        <v>0.0003</v>
      </c>
      <c r="S243" s="164">
        <v>0</v>
      </c>
      <c r="T243" s="165">
        <f t="shared" si="45"/>
        <v>0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R243" s="166" t="s">
        <v>209</v>
      </c>
      <c r="AT243" s="166" t="s">
        <v>206</v>
      </c>
      <c r="AU243" s="166" t="s">
        <v>82</v>
      </c>
      <c r="AY243" s="3" t="s">
        <v>128</v>
      </c>
      <c r="BE243" s="167">
        <f t="shared" si="46"/>
        <v>0</v>
      </c>
      <c r="BF243" s="167">
        <f t="shared" si="47"/>
        <v>0</v>
      </c>
      <c r="BG243" s="167">
        <f t="shared" si="48"/>
        <v>0</v>
      </c>
      <c r="BH243" s="167">
        <f t="shared" si="49"/>
        <v>0</v>
      </c>
      <c r="BI243" s="167">
        <f t="shared" si="50"/>
        <v>0</v>
      </c>
      <c r="BJ243" s="3" t="s">
        <v>29</v>
      </c>
      <c r="BK243" s="167">
        <f t="shared" si="51"/>
        <v>0</v>
      </c>
      <c r="BL243" s="3" t="s">
        <v>201</v>
      </c>
      <c r="BM243" s="166" t="s">
        <v>462</v>
      </c>
    </row>
    <row r="244" spans="1:65" s="21" customFormat="1" ht="18" customHeight="1">
      <c r="A244" s="17"/>
      <c r="B244" s="154"/>
      <c r="C244" s="168">
        <f t="shared" si="52"/>
        <v>90</v>
      </c>
      <c r="D244" s="155" t="s">
        <v>131</v>
      </c>
      <c r="E244" s="156" t="s">
        <v>463</v>
      </c>
      <c r="F244" s="157" t="s">
        <v>464</v>
      </c>
      <c r="G244" s="158" t="s">
        <v>243</v>
      </c>
      <c r="H244" s="159">
        <v>5</v>
      </c>
      <c r="I244" s="160"/>
      <c r="J244" s="159">
        <f t="shared" si="42"/>
        <v>0</v>
      </c>
      <c r="K244" s="161"/>
      <c r="L244" s="18"/>
      <c r="M244" s="162"/>
      <c r="N244" s="163" t="s">
        <v>38</v>
      </c>
      <c r="O244" s="45"/>
      <c r="P244" s="164">
        <f t="shared" si="43"/>
        <v>0</v>
      </c>
      <c r="Q244" s="164">
        <v>0</v>
      </c>
      <c r="R244" s="164">
        <f t="shared" si="44"/>
        <v>0</v>
      </c>
      <c r="S244" s="164">
        <v>0</v>
      </c>
      <c r="T244" s="165">
        <f t="shared" si="45"/>
        <v>0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R244" s="166" t="s">
        <v>201</v>
      </c>
      <c r="AT244" s="166" t="s">
        <v>131</v>
      </c>
      <c r="AU244" s="166" t="s">
        <v>82</v>
      </c>
      <c r="AY244" s="3" t="s">
        <v>128</v>
      </c>
      <c r="BE244" s="167">
        <f t="shared" si="46"/>
        <v>0</v>
      </c>
      <c r="BF244" s="167">
        <f t="shared" si="47"/>
        <v>0</v>
      </c>
      <c r="BG244" s="167">
        <f t="shared" si="48"/>
        <v>0</v>
      </c>
      <c r="BH244" s="167">
        <f t="shared" si="49"/>
        <v>0</v>
      </c>
      <c r="BI244" s="167">
        <f t="shared" si="50"/>
        <v>0</v>
      </c>
      <c r="BJ244" s="3" t="s">
        <v>29</v>
      </c>
      <c r="BK244" s="167">
        <f t="shared" si="51"/>
        <v>0</v>
      </c>
      <c r="BL244" s="3" t="s">
        <v>201</v>
      </c>
      <c r="BM244" s="166" t="s">
        <v>465</v>
      </c>
    </row>
    <row r="245" spans="1:65" s="21" customFormat="1" ht="18" customHeight="1">
      <c r="A245" s="17"/>
      <c r="B245" s="154"/>
      <c r="C245" s="168">
        <f t="shared" si="52"/>
        <v>91</v>
      </c>
      <c r="D245" s="168" t="s">
        <v>206</v>
      </c>
      <c r="E245" s="169" t="s">
        <v>466</v>
      </c>
      <c r="F245" s="170" t="s">
        <v>467</v>
      </c>
      <c r="G245" s="171" t="s">
        <v>243</v>
      </c>
      <c r="H245" s="172">
        <v>5</v>
      </c>
      <c r="I245" s="173"/>
      <c r="J245" s="172">
        <f t="shared" si="42"/>
        <v>0</v>
      </c>
      <c r="K245" s="174"/>
      <c r="L245" s="175"/>
      <c r="M245" s="176"/>
      <c r="N245" s="177" t="s">
        <v>38</v>
      </c>
      <c r="O245" s="45"/>
      <c r="P245" s="164">
        <f t="shared" si="43"/>
        <v>0</v>
      </c>
      <c r="Q245" s="164">
        <v>0.0012</v>
      </c>
      <c r="R245" s="164">
        <f t="shared" si="44"/>
        <v>0.005999999999999999</v>
      </c>
      <c r="S245" s="164">
        <v>0</v>
      </c>
      <c r="T245" s="165">
        <f t="shared" si="45"/>
        <v>0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R245" s="166" t="s">
        <v>209</v>
      </c>
      <c r="AT245" s="166" t="s">
        <v>206</v>
      </c>
      <c r="AU245" s="166" t="s">
        <v>82</v>
      </c>
      <c r="AY245" s="3" t="s">
        <v>128</v>
      </c>
      <c r="BE245" s="167">
        <f t="shared" si="46"/>
        <v>0</v>
      </c>
      <c r="BF245" s="167">
        <f t="shared" si="47"/>
        <v>0</v>
      </c>
      <c r="BG245" s="167">
        <f t="shared" si="48"/>
        <v>0</v>
      </c>
      <c r="BH245" s="167">
        <f t="shared" si="49"/>
        <v>0</v>
      </c>
      <c r="BI245" s="167">
        <f t="shared" si="50"/>
        <v>0</v>
      </c>
      <c r="BJ245" s="3" t="s">
        <v>29</v>
      </c>
      <c r="BK245" s="167">
        <f t="shared" si="51"/>
        <v>0</v>
      </c>
      <c r="BL245" s="3" t="s">
        <v>201</v>
      </c>
      <c r="BM245" s="166" t="s">
        <v>468</v>
      </c>
    </row>
    <row r="246" spans="1:65" s="21" customFormat="1" ht="18" customHeight="1">
      <c r="A246" s="17"/>
      <c r="B246" s="154"/>
      <c r="C246" s="168">
        <f t="shared" si="52"/>
        <v>92</v>
      </c>
      <c r="D246" s="155" t="s">
        <v>131</v>
      </c>
      <c r="E246" s="156" t="s">
        <v>469</v>
      </c>
      <c r="F246" s="157" t="s">
        <v>470</v>
      </c>
      <c r="G246" s="158" t="s">
        <v>243</v>
      </c>
      <c r="H246" s="159">
        <v>5</v>
      </c>
      <c r="I246" s="160"/>
      <c r="J246" s="159">
        <f t="shared" si="42"/>
        <v>0</v>
      </c>
      <c r="K246" s="161"/>
      <c r="L246" s="18"/>
      <c r="M246" s="162"/>
      <c r="N246" s="163" t="s">
        <v>38</v>
      </c>
      <c r="O246" s="45"/>
      <c r="P246" s="164">
        <f t="shared" si="43"/>
        <v>0</v>
      </c>
      <c r="Q246" s="164">
        <v>0.00047</v>
      </c>
      <c r="R246" s="164">
        <f t="shared" si="44"/>
        <v>0.00235</v>
      </c>
      <c r="S246" s="164">
        <v>0</v>
      </c>
      <c r="T246" s="165">
        <f t="shared" si="45"/>
        <v>0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R246" s="166" t="s">
        <v>201</v>
      </c>
      <c r="AT246" s="166" t="s">
        <v>131</v>
      </c>
      <c r="AU246" s="166" t="s">
        <v>82</v>
      </c>
      <c r="AY246" s="3" t="s">
        <v>128</v>
      </c>
      <c r="BE246" s="167">
        <f t="shared" si="46"/>
        <v>0</v>
      </c>
      <c r="BF246" s="167">
        <f t="shared" si="47"/>
        <v>0</v>
      </c>
      <c r="BG246" s="167">
        <f t="shared" si="48"/>
        <v>0</v>
      </c>
      <c r="BH246" s="167">
        <f t="shared" si="49"/>
        <v>0</v>
      </c>
      <c r="BI246" s="167">
        <f t="shared" si="50"/>
        <v>0</v>
      </c>
      <c r="BJ246" s="3" t="s">
        <v>29</v>
      </c>
      <c r="BK246" s="167">
        <f t="shared" si="51"/>
        <v>0</v>
      </c>
      <c r="BL246" s="3" t="s">
        <v>201</v>
      </c>
      <c r="BM246" s="166" t="s">
        <v>471</v>
      </c>
    </row>
    <row r="247" spans="1:65" s="21" customFormat="1" ht="18" customHeight="1">
      <c r="A247" s="17"/>
      <c r="B247" s="154"/>
      <c r="C247" s="168">
        <f t="shared" si="52"/>
        <v>93</v>
      </c>
      <c r="D247" s="168" t="s">
        <v>206</v>
      </c>
      <c r="E247" s="169" t="s">
        <v>472</v>
      </c>
      <c r="F247" s="170" t="s">
        <v>473</v>
      </c>
      <c r="G247" s="171" t="s">
        <v>243</v>
      </c>
      <c r="H247" s="172">
        <v>5</v>
      </c>
      <c r="I247" s="173"/>
      <c r="J247" s="172">
        <f t="shared" si="42"/>
        <v>0</v>
      </c>
      <c r="K247" s="174"/>
      <c r="L247" s="175"/>
      <c r="M247" s="176"/>
      <c r="N247" s="177" t="s">
        <v>38</v>
      </c>
      <c r="O247" s="45"/>
      <c r="P247" s="164">
        <f t="shared" si="43"/>
        <v>0</v>
      </c>
      <c r="Q247" s="164">
        <v>0.016</v>
      </c>
      <c r="R247" s="164">
        <f t="shared" si="44"/>
        <v>0.08</v>
      </c>
      <c r="S247" s="164">
        <v>0</v>
      </c>
      <c r="T247" s="165">
        <f t="shared" si="45"/>
        <v>0</v>
      </c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R247" s="166" t="s">
        <v>209</v>
      </c>
      <c r="AT247" s="166" t="s">
        <v>206</v>
      </c>
      <c r="AU247" s="166" t="s">
        <v>82</v>
      </c>
      <c r="AY247" s="3" t="s">
        <v>128</v>
      </c>
      <c r="BE247" s="167">
        <f t="shared" si="46"/>
        <v>0</v>
      </c>
      <c r="BF247" s="167">
        <f t="shared" si="47"/>
        <v>0</v>
      </c>
      <c r="BG247" s="167">
        <f t="shared" si="48"/>
        <v>0</v>
      </c>
      <c r="BH247" s="167">
        <f t="shared" si="49"/>
        <v>0</v>
      </c>
      <c r="BI247" s="167">
        <f t="shared" si="50"/>
        <v>0</v>
      </c>
      <c r="BJ247" s="3" t="s">
        <v>29</v>
      </c>
      <c r="BK247" s="167">
        <f t="shared" si="51"/>
        <v>0</v>
      </c>
      <c r="BL247" s="3" t="s">
        <v>201</v>
      </c>
      <c r="BM247" s="166" t="s">
        <v>474</v>
      </c>
    </row>
    <row r="248" spans="1:65" s="21" customFormat="1" ht="18" customHeight="1">
      <c r="A248" s="17"/>
      <c r="B248" s="154"/>
      <c r="C248" s="168">
        <f t="shared" si="52"/>
        <v>94</v>
      </c>
      <c r="D248" s="155" t="s">
        <v>131</v>
      </c>
      <c r="E248" s="156" t="s">
        <v>475</v>
      </c>
      <c r="F248" s="157" t="s">
        <v>476</v>
      </c>
      <c r="G248" s="158" t="s">
        <v>243</v>
      </c>
      <c r="H248" s="159">
        <v>4</v>
      </c>
      <c r="I248" s="160"/>
      <c r="J248" s="159">
        <f t="shared" si="42"/>
        <v>0</v>
      </c>
      <c r="K248" s="161"/>
      <c r="L248" s="18"/>
      <c r="M248" s="162"/>
      <c r="N248" s="163" t="s">
        <v>38</v>
      </c>
      <c r="O248" s="45"/>
      <c r="P248" s="164">
        <f t="shared" si="43"/>
        <v>0</v>
      </c>
      <c r="Q248" s="164">
        <v>0</v>
      </c>
      <c r="R248" s="164">
        <f t="shared" si="44"/>
        <v>0</v>
      </c>
      <c r="S248" s="164">
        <v>0.024</v>
      </c>
      <c r="T248" s="165">
        <f t="shared" si="45"/>
        <v>0.096</v>
      </c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R248" s="166" t="s">
        <v>201</v>
      </c>
      <c r="AT248" s="166" t="s">
        <v>131</v>
      </c>
      <c r="AU248" s="166" t="s">
        <v>82</v>
      </c>
      <c r="AY248" s="3" t="s">
        <v>128</v>
      </c>
      <c r="BE248" s="167">
        <f t="shared" si="46"/>
        <v>0</v>
      </c>
      <c r="BF248" s="167">
        <f t="shared" si="47"/>
        <v>0</v>
      </c>
      <c r="BG248" s="167">
        <f t="shared" si="48"/>
        <v>0</v>
      </c>
      <c r="BH248" s="167">
        <f t="shared" si="49"/>
        <v>0</v>
      </c>
      <c r="BI248" s="167">
        <f t="shared" si="50"/>
        <v>0</v>
      </c>
      <c r="BJ248" s="3" t="s">
        <v>29</v>
      </c>
      <c r="BK248" s="167">
        <f t="shared" si="51"/>
        <v>0</v>
      </c>
      <c r="BL248" s="3" t="s">
        <v>201</v>
      </c>
      <c r="BM248" s="166" t="s">
        <v>477</v>
      </c>
    </row>
    <row r="249" spans="1:65" s="21" customFormat="1" ht="18" customHeight="1">
      <c r="A249" s="17"/>
      <c r="B249" s="154"/>
      <c r="C249" s="168">
        <f t="shared" si="52"/>
        <v>95</v>
      </c>
      <c r="D249" s="155" t="s">
        <v>131</v>
      </c>
      <c r="E249" s="156" t="s">
        <v>478</v>
      </c>
      <c r="F249" s="157" t="s">
        <v>479</v>
      </c>
      <c r="G249" s="158" t="s">
        <v>214</v>
      </c>
      <c r="H249" s="160"/>
      <c r="I249" s="160"/>
      <c r="J249" s="159">
        <f t="shared" si="42"/>
        <v>0</v>
      </c>
      <c r="K249" s="161"/>
      <c r="L249" s="18"/>
      <c r="M249" s="162"/>
      <c r="N249" s="163" t="s">
        <v>38</v>
      </c>
      <c r="O249" s="45"/>
      <c r="P249" s="164">
        <f t="shared" si="43"/>
        <v>0</v>
      </c>
      <c r="Q249" s="164">
        <v>0</v>
      </c>
      <c r="R249" s="164">
        <f t="shared" si="44"/>
        <v>0</v>
      </c>
      <c r="S249" s="164">
        <v>0</v>
      </c>
      <c r="T249" s="165">
        <f t="shared" si="45"/>
        <v>0</v>
      </c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R249" s="166" t="s">
        <v>201</v>
      </c>
      <c r="AT249" s="166" t="s">
        <v>131</v>
      </c>
      <c r="AU249" s="166" t="s">
        <v>82</v>
      </c>
      <c r="AY249" s="3" t="s">
        <v>128</v>
      </c>
      <c r="BE249" s="167">
        <f t="shared" si="46"/>
        <v>0</v>
      </c>
      <c r="BF249" s="167">
        <f t="shared" si="47"/>
        <v>0</v>
      </c>
      <c r="BG249" s="167">
        <f t="shared" si="48"/>
        <v>0</v>
      </c>
      <c r="BH249" s="167">
        <f t="shared" si="49"/>
        <v>0</v>
      </c>
      <c r="BI249" s="167">
        <f t="shared" si="50"/>
        <v>0</v>
      </c>
      <c r="BJ249" s="3" t="s">
        <v>29</v>
      </c>
      <c r="BK249" s="167">
        <f t="shared" si="51"/>
        <v>0</v>
      </c>
      <c r="BL249" s="3" t="s">
        <v>201</v>
      </c>
      <c r="BM249" s="166" t="s">
        <v>480</v>
      </c>
    </row>
    <row r="250" spans="2:63" s="140" customFormat="1" ht="22.5" customHeight="1">
      <c r="B250" s="141"/>
      <c r="C250" s="209"/>
      <c r="D250" s="142" t="s">
        <v>72</v>
      </c>
      <c r="E250" s="152" t="s">
        <v>481</v>
      </c>
      <c r="F250" s="152" t="s">
        <v>482</v>
      </c>
      <c r="I250" s="144"/>
      <c r="J250" s="153">
        <f>BK250</f>
        <v>0</v>
      </c>
      <c r="L250" s="141"/>
      <c r="M250" s="146"/>
      <c r="N250" s="147"/>
      <c r="O250" s="147"/>
      <c r="P250" s="148">
        <f>SUM(P251:P264)</f>
        <v>0</v>
      </c>
      <c r="Q250" s="147"/>
      <c r="R250" s="148">
        <f>SUM(R251:R264)</f>
        <v>1.0231412000000002</v>
      </c>
      <c r="S250" s="147"/>
      <c r="T250" s="149">
        <f>SUM(T251:T264)</f>
        <v>0</v>
      </c>
      <c r="AR250" s="142" t="s">
        <v>82</v>
      </c>
      <c r="AT250" s="150" t="s">
        <v>72</v>
      </c>
      <c r="AU250" s="150" t="s">
        <v>29</v>
      </c>
      <c r="AY250" s="142" t="s">
        <v>128</v>
      </c>
      <c r="BK250" s="151">
        <f>SUM(BK251:BK264)</f>
        <v>0</v>
      </c>
    </row>
    <row r="251" spans="1:65" s="21" customFormat="1" ht="18" customHeight="1">
      <c r="A251" s="17"/>
      <c r="B251" s="154"/>
      <c r="C251" s="155">
        <v>96</v>
      </c>
      <c r="D251" s="155" t="s">
        <v>131</v>
      </c>
      <c r="E251" s="156" t="s">
        <v>483</v>
      </c>
      <c r="F251" s="157" t="s">
        <v>484</v>
      </c>
      <c r="G251" s="158" t="s">
        <v>134</v>
      </c>
      <c r="H251" s="159">
        <v>17.84</v>
      </c>
      <c r="I251" s="160"/>
      <c r="J251" s="159">
        <f aca="true" t="shared" si="53" ref="J251:J264">ROUND(I251*H251,2)</f>
        <v>0</v>
      </c>
      <c r="K251" s="161"/>
      <c r="L251" s="18"/>
      <c r="M251" s="162"/>
      <c r="N251" s="163" t="s">
        <v>38</v>
      </c>
      <c r="O251" s="45"/>
      <c r="P251" s="164">
        <f aca="true" t="shared" si="54" ref="P251:P264">O251*H251</f>
        <v>0</v>
      </c>
      <c r="Q251" s="164">
        <v>0</v>
      </c>
      <c r="R251" s="164">
        <f aca="true" t="shared" si="55" ref="R251:R264">Q251*H251</f>
        <v>0</v>
      </c>
      <c r="S251" s="164">
        <v>0</v>
      </c>
      <c r="T251" s="165">
        <f aca="true" t="shared" si="56" ref="T251:T264">S251*H251</f>
        <v>0</v>
      </c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R251" s="166" t="s">
        <v>201</v>
      </c>
      <c r="AT251" s="166" t="s">
        <v>131</v>
      </c>
      <c r="AU251" s="166" t="s">
        <v>82</v>
      </c>
      <c r="AY251" s="3" t="s">
        <v>128</v>
      </c>
      <c r="BE251" s="167">
        <f aca="true" t="shared" si="57" ref="BE251:BE264">IF(N251="základní",J251,0)</f>
        <v>0</v>
      </c>
      <c r="BF251" s="167">
        <f aca="true" t="shared" si="58" ref="BF251:BF264">IF(N251="snížená",J251,0)</f>
        <v>0</v>
      </c>
      <c r="BG251" s="167">
        <f aca="true" t="shared" si="59" ref="BG251:BG264">IF(N251="zákl. přenesená",J251,0)</f>
        <v>0</v>
      </c>
      <c r="BH251" s="167">
        <f aca="true" t="shared" si="60" ref="BH251:BH264">IF(N251="sníž. přenesená",J251,0)</f>
        <v>0</v>
      </c>
      <c r="BI251" s="167">
        <f aca="true" t="shared" si="61" ref="BI251:BI264">IF(N251="nulová",J251,0)</f>
        <v>0</v>
      </c>
      <c r="BJ251" s="3" t="s">
        <v>29</v>
      </c>
      <c r="BK251" s="167">
        <f aca="true" t="shared" si="62" ref="BK251:BK264">ROUND(I251*H251,2)</f>
        <v>0</v>
      </c>
      <c r="BL251" s="3" t="s">
        <v>201</v>
      </c>
      <c r="BM251" s="166" t="s">
        <v>485</v>
      </c>
    </row>
    <row r="252" spans="1:65" s="21" customFormat="1" ht="18" customHeight="1">
      <c r="A252" s="17"/>
      <c r="B252" s="154"/>
      <c r="C252" s="155">
        <f>C251+1</f>
        <v>97</v>
      </c>
      <c r="D252" s="155" t="s">
        <v>131</v>
      </c>
      <c r="E252" s="156" t="s">
        <v>486</v>
      </c>
      <c r="F252" s="157" t="s">
        <v>487</v>
      </c>
      <c r="G252" s="158" t="s">
        <v>134</v>
      </c>
      <c r="H252" s="159">
        <v>17.84</v>
      </c>
      <c r="I252" s="160"/>
      <c r="J252" s="159">
        <f t="shared" si="53"/>
        <v>0</v>
      </c>
      <c r="K252" s="161"/>
      <c r="L252" s="18"/>
      <c r="M252" s="162"/>
      <c r="N252" s="163" t="s">
        <v>38</v>
      </c>
      <c r="O252" s="45"/>
      <c r="P252" s="164">
        <f t="shared" si="54"/>
        <v>0</v>
      </c>
      <c r="Q252" s="164">
        <v>0.0005</v>
      </c>
      <c r="R252" s="164">
        <f t="shared" si="55"/>
        <v>0.00892</v>
      </c>
      <c r="S252" s="164">
        <v>0</v>
      </c>
      <c r="T252" s="165">
        <f t="shared" si="56"/>
        <v>0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R252" s="166" t="s">
        <v>201</v>
      </c>
      <c r="AT252" s="166" t="s">
        <v>131</v>
      </c>
      <c r="AU252" s="166" t="s">
        <v>82</v>
      </c>
      <c r="AY252" s="3" t="s">
        <v>128</v>
      </c>
      <c r="BE252" s="167">
        <f t="shared" si="57"/>
        <v>0</v>
      </c>
      <c r="BF252" s="167">
        <f t="shared" si="58"/>
        <v>0</v>
      </c>
      <c r="BG252" s="167">
        <f t="shared" si="59"/>
        <v>0</v>
      </c>
      <c r="BH252" s="167">
        <f t="shared" si="60"/>
        <v>0</v>
      </c>
      <c r="BI252" s="167">
        <f t="shared" si="61"/>
        <v>0</v>
      </c>
      <c r="BJ252" s="3" t="s">
        <v>29</v>
      </c>
      <c r="BK252" s="167">
        <f t="shared" si="62"/>
        <v>0</v>
      </c>
      <c r="BL252" s="3" t="s">
        <v>201</v>
      </c>
      <c r="BM252" s="166" t="s">
        <v>488</v>
      </c>
    </row>
    <row r="253" spans="1:65" s="21" customFormat="1" ht="18" customHeight="1">
      <c r="A253" s="17"/>
      <c r="B253" s="154"/>
      <c r="C253" s="155">
        <f aca="true" t="shared" si="63" ref="C253:C264">C252+1</f>
        <v>98</v>
      </c>
      <c r="D253" s="155" t="s">
        <v>131</v>
      </c>
      <c r="E253" s="156" t="s">
        <v>489</v>
      </c>
      <c r="F253" s="157" t="s">
        <v>490</v>
      </c>
      <c r="G253" s="158" t="s">
        <v>134</v>
      </c>
      <c r="H253" s="159">
        <v>17.84</v>
      </c>
      <c r="I253" s="160"/>
      <c r="J253" s="159">
        <f t="shared" si="53"/>
        <v>0</v>
      </c>
      <c r="K253" s="161"/>
      <c r="L253" s="18"/>
      <c r="M253" s="162"/>
      <c r="N253" s="163" t="s">
        <v>38</v>
      </c>
      <c r="O253" s="45"/>
      <c r="P253" s="164">
        <f t="shared" si="54"/>
        <v>0</v>
      </c>
      <c r="Q253" s="164">
        <v>0.025500000000000002</v>
      </c>
      <c r="R253" s="164">
        <f t="shared" si="55"/>
        <v>0.45492000000000005</v>
      </c>
      <c r="S253" s="164">
        <v>0</v>
      </c>
      <c r="T253" s="165">
        <f t="shared" si="56"/>
        <v>0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R253" s="166" t="s">
        <v>201</v>
      </c>
      <c r="AT253" s="166" t="s">
        <v>131</v>
      </c>
      <c r="AU253" s="166" t="s">
        <v>82</v>
      </c>
      <c r="AY253" s="3" t="s">
        <v>128</v>
      </c>
      <c r="BE253" s="167">
        <f t="shared" si="57"/>
        <v>0</v>
      </c>
      <c r="BF253" s="167">
        <f t="shared" si="58"/>
        <v>0</v>
      </c>
      <c r="BG253" s="167">
        <f t="shared" si="59"/>
        <v>0</v>
      </c>
      <c r="BH253" s="167">
        <f t="shared" si="60"/>
        <v>0</v>
      </c>
      <c r="BI253" s="167">
        <f t="shared" si="61"/>
        <v>0</v>
      </c>
      <c r="BJ253" s="3" t="s">
        <v>29</v>
      </c>
      <c r="BK253" s="167">
        <f t="shared" si="62"/>
        <v>0</v>
      </c>
      <c r="BL253" s="3" t="s">
        <v>201</v>
      </c>
      <c r="BM253" s="166" t="s">
        <v>491</v>
      </c>
    </row>
    <row r="254" spans="1:65" s="21" customFormat="1" ht="18" customHeight="1">
      <c r="A254" s="17"/>
      <c r="B254" s="154"/>
      <c r="C254" s="155">
        <f t="shared" si="63"/>
        <v>99</v>
      </c>
      <c r="D254" s="155" t="s">
        <v>131</v>
      </c>
      <c r="E254" s="156" t="s">
        <v>492</v>
      </c>
      <c r="F254" s="157" t="s">
        <v>493</v>
      </c>
      <c r="G254" s="158" t="s">
        <v>134</v>
      </c>
      <c r="H254" s="159">
        <v>17.84</v>
      </c>
      <c r="I254" s="160"/>
      <c r="J254" s="159">
        <f t="shared" si="53"/>
        <v>0</v>
      </c>
      <c r="K254" s="161"/>
      <c r="L254" s="18"/>
      <c r="M254" s="162"/>
      <c r="N254" s="163" t="s">
        <v>38</v>
      </c>
      <c r="O254" s="45"/>
      <c r="P254" s="164">
        <f t="shared" si="54"/>
        <v>0</v>
      </c>
      <c r="Q254" s="164">
        <v>0.0003</v>
      </c>
      <c r="R254" s="164">
        <f t="shared" si="55"/>
        <v>0.005351999999999999</v>
      </c>
      <c r="S254" s="164">
        <v>0</v>
      </c>
      <c r="T254" s="165">
        <f t="shared" si="56"/>
        <v>0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R254" s="166" t="s">
        <v>201</v>
      </c>
      <c r="AT254" s="166" t="s">
        <v>131</v>
      </c>
      <c r="AU254" s="166" t="s">
        <v>82</v>
      </c>
      <c r="AY254" s="3" t="s">
        <v>128</v>
      </c>
      <c r="BE254" s="167">
        <f t="shared" si="57"/>
        <v>0</v>
      </c>
      <c r="BF254" s="167">
        <f t="shared" si="58"/>
        <v>0</v>
      </c>
      <c r="BG254" s="167">
        <f t="shared" si="59"/>
        <v>0</v>
      </c>
      <c r="BH254" s="167">
        <f t="shared" si="60"/>
        <v>0</v>
      </c>
      <c r="BI254" s="167">
        <f t="shared" si="61"/>
        <v>0</v>
      </c>
      <c r="BJ254" s="3" t="s">
        <v>29</v>
      </c>
      <c r="BK254" s="167">
        <f t="shared" si="62"/>
        <v>0</v>
      </c>
      <c r="BL254" s="3" t="s">
        <v>201</v>
      </c>
      <c r="BM254" s="166" t="s">
        <v>494</v>
      </c>
    </row>
    <row r="255" spans="1:65" s="21" customFormat="1" ht="18" customHeight="1">
      <c r="A255" s="17"/>
      <c r="B255" s="154"/>
      <c r="C255" s="155">
        <f t="shared" si="63"/>
        <v>100</v>
      </c>
      <c r="D255" s="155" t="s">
        <v>131</v>
      </c>
      <c r="E255" s="156" t="s">
        <v>495</v>
      </c>
      <c r="F255" s="157" t="s">
        <v>496</v>
      </c>
      <c r="G255" s="158" t="s">
        <v>341</v>
      </c>
      <c r="H255" s="159">
        <v>19.31</v>
      </c>
      <c r="I255" s="160"/>
      <c r="J255" s="159">
        <f t="shared" si="53"/>
        <v>0</v>
      </c>
      <c r="K255" s="161"/>
      <c r="L255" s="18"/>
      <c r="M255" s="162"/>
      <c r="N255" s="163" t="s">
        <v>38</v>
      </c>
      <c r="O255" s="45"/>
      <c r="P255" s="164">
        <f t="shared" si="54"/>
        <v>0</v>
      </c>
      <c r="Q255" s="164">
        <v>0.0003</v>
      </c>
      <c r="R255" s="164">
        <f t="shared" si="55"/>
        <v>0.0057929999999999995</v>
      </c>
      <c r="S255" s="164">
        <v>0</v>
      </c>
      <c r="T255" s="165">
        <f t="shared" si="56"/>
        <v>0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R255" s="166" t="s">
        <v>201</v>
      </c>
      <c r="AT255" s="166" t="s">
        <v>131</v>
      </c>
      <c r="AU255" s="166" t="s">
        <v>82</v>
      </c>
      <c r="AY255" s="3" t="s">
        <v>128</v>
      </c>
      <c r="BE255" s="167">
        <f t="shared" si="57"/>
        <v>0</v>
      </c>
      <c r="BF255" s="167">
        <f t="shared" si="58"/>
        <v>0</v>
      </c>
      <c r="BG255" s="167">
        <f t="shared" si="59"/>
        <v>0</v>
      </c>
      <c r="BH255" s="167">
        <f t="shared" si="60"/>
        <v>0</v>
      </c>
      <c r="BI255" s="167">
        <f t="shared" si="61"/>
        <v>0</v>
      </c>
      <c r="BJ255" s="3" t="s">
        <v>29</v>
      </c>
      <c r="BK255" s="167">
        <f t="shared" si="62"/>
        <v>0</v>
      </c>
      <c r="BL255" s="3" t="s">
        <v>201</v>
      </c>
      <c r="BM255" s="166" t="s">
        <v>497</v>
      </c>
    </row>
    <row r="256" spans="1:65" s="21" customFormat="1" ht="18" customHeight="1">
      <c r="A256" s="17"/>
      <c r="B256" s="154"/>
      <c r="C256" s="155">
        <f t="shared" si="63"/>
        <v>101</v>
      </c>
      <c r="D256" s="155" t="s">
        <v>131</v>
      </c>
      <c r="E256" s="156" t="s">
        <v>498</v>
      </c>
      <c r="F256" s="157" t="s">
        <v>499</v>
      </c>
      <c r="G256" s="158" t="s">
        <v>243</v>
      </c>
      <c r="H256" s="159">
        <v>65</v>
      </c>
      <c r="I256" s="160"/>
      <c r="J256" s="159">
        <f t="shared" si="53"/>
        <v>0</v>
      </c>
      <c r="K256" s="161"/>
      <c r="L256" s="18"/>
      <c r="M256" s="162"/>
      <c r="N256" s="163" t="s">
        <v>38</v>
      </c>
      <c r="O256" s="45"/>
      <c r="P256" s="164">
        <f t="shared" si="54"/>
        <v>0</v>
      </c>
      <c r="Q256" s="164">
        <v>0</v>
      </c>
      <c r="R256" s="164">
        <f t="shared" si="55"/>
        <v>0</v>
      </c>
      <c r="S256" s="164">
        <v>0</v>
      </c>
      <c r="T256" s="165">
        <f t="shared" si="56"/>
        <v>0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R256" s="166" t="s">
        <v>201</v>
      </c>
      <c r="AT256" s="166" t="s">
        <v>131</v>
      </c>
      <c r="AU256" s="166" t="s">
        <v>82</v>
      </c>
      <c r="AY256" s="3" t="s">
        <v>128</v>
      </c>
      <c r="BE256" s="167">
        <f t="shared" si="57"/>
        <v>0</v>
      </c>
      <c r="BF256" s="167">
        <f t="shared" si="58"/>
        <v>0</v>
      </c>
      <c r="BG256" s="167">
        <f t="shared" si="59"/>
        <v>0</v>
      </c>
      <c r="BH256" s="167">
        <f t="shared" si="60"/>
        <v>0</v>
      </c>
      <c r="BI256" s="167">
        <f t="shared" si="61"/>
        <v>0</v>
      </c>
      <c r="BJ256" s="3" t="s">
        <v>29</v>
      </c>
      <c r="BK256" s="167">
        <f t="shared" si="62"/>
        <v>0</v>
      </c>
      <c r="BL256" s="3" t="s">
        <v>201</v>
      </c>
      <c r="BM256" s="166" t="s">
        <v>500</v>
      </c>
    </row>
    <row r="257" spans="1:65" s="21" customFormat="1" ht="18" customHeight="1">
      <c r="A257" s="17"/>
      <c r="B257" s="154"/>
      <c r="C257" s="155">
        <f t="shared" si="63"/>
        <v>102</v>
      </c>
      <c r="D257" s="155" t="s">
        <v>131</v>
      </c>
      <c r="E257" s="156" t="s">
        <v>501</v>
      </c>
      <c r="F257" s="157" t="s">
        <v>502</v>
      </c>
      <c r="G257" s="158" t="s">
        <v>134</v>
      </c>
      <c r="H257" s="159">
        <v>17.84</v>
      </c>
      <c r="I257" s="160"/>
      <c r="J257" s="159">
        <f t="shared" si="53"/>
        <v>0</v>
      </c>
      <c r="K257" s="161"/>
      <c r="L257" s="18"/>
      <c r="M257" s="162"/>
      <c r="N257" s="163" t="s">
        <v>38</v>
      </c>
      <c r="O257" s="45"/>
      <c r="P257" s="164">
        <f t="shared" si="54"/>
        <v>0</v>
      </c>
      <c r="Q257" s="164">
        <v>0.0063</v>
      </c>
      <c r="R257" s="164">
        <f t="shared" si="55"/>
        <v>0.112392</v>
      </c>
      <c r="S257" s="164">
        <v>0</v>
      </c>
      <c r="T257" s="165">
        <f t="shared" si="56"/>
        <v>0</v>
      </c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R257" s="166" t="s">
        <v>201</v>
      </c>
      <c r="AT257" s="166" t="s">
        <v>131</v>
      </c>
      <c r="AU257" s="166" t="s">
        <v>82</v>
      </c>
      <c r="AY257" s="3" t="s">
        <v>128</v>
      </c>
      <c r="BE257" s="167">
        <f t="shared" si="57"/>
        <v>0</v>
      </c>
      <c r="BF257" s="167">
        <f t="shared" si="58"/>
        <v>0</v>
      </c>
      <c r="BG257" s="167">
        <f t="shared" si="59"/>
        <v>0</v>
      </c>
      <c r="BH257" s="167">
        <f t="shared" si="60"/>
        <v>0</v>
      </c>
      <c r="BI257" s="167">
        <f t="shared" si="61"/>
        <v>0</v>
      </c>
      <c r="BJ257" s="3" t="s">
        <v>29</v>
      </c>
      <c r="BK257" s="167">
        <f t="shared" si="62"/>
        <v>0</v>
      </c>
      <c r="BL257" s="3" t="s">
        <v>201</v>
      </c>
      <c r="BM257" s="166" t="s">
        <v>503</v>
      </c>
    </row>
    <row r="258" spans="1:65" s="21" customFormat="1" ht="18" customHeight="1">
      <c r="A258" s="17"/>
      <c r="B258" s="154"/>
      <c r="C258" s="155">
        <f t="shared" si="63"/>
        <v>103</v>
      </c>
      <c r="D258" s="168" t="s">
        <v>206</v>
      </c>
      <c r="E258" s="169" t="s">
        <v>504</v>
      </c>
      <c r="F258" s="170" t="s">
        <v>505</v>
      </c>
      <c r="G258" s="171" t="s">
        <v>134</v>
      </c>
      <c r="H258" s="172">
        <v>22.42</v>
      </c>
      <c r="I258" s="173"/>
      <c r="J258" s="172">
        <f t="shared" si="53"/>
        <v>0</v>
      </c>
      <c r="K258" s="174"/>
      <c r="L258" s="175"/>
      <c r="M258" s="176"/>
      <c r="N258" s="177" t="s">
        <v>38</v>
      </c>
      <c r="O258" s="45"/>
      <c r="P258" s="164">
        <f t="shared" si="54"/>
        <v>0</v>
      </c>
      <c r="Q258" s="164">
        <v>0.019200000000000002</v>
      </c>
      <c r="R258" s="164">
        <f t="shared" si="55"/>
        <v>0.43046400000000007</v>
      </c>
      <c r="S258" s="164">
        <v>0</v>
      </c>
      <c r="T258" s="165">
        <f t="shared" si="56"/>
        <v>0</v>
      </c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R258" s="166" t="s">
        <v>209</v>
      </c>
      <c r="AT258" s="166" t="s">
        <v>206</v>
      </c>
      <c r="AU258" s="166" t="s">
        <v>82</v>
      </c>
      <c r="AY258" s="3" t="s">
        <v>128</v>
      </c>
      <c r="BE258" s="167">
        <f t="shared" si="57"/>
        <v>0</v>
      </c>
      <c r="BF258" s="167">
        <f t="shared" si="58"/>
        <v>0</v>
      </c>
      <c r="BG258" s="167">
        <f t="shared" si="59"/>
        <v>0</v>
      </c>
      <c r="BH258" s="167">
        <f t="shared" si="60"/>
        <v>0</v>
      </c>
      <c r="BI258" s="167">
        <f t="shared" si="61"/>
        <v>0</v>
      </c>
      <c r="BJ258" s="3" t="s">
        <v>29</v>
      </c>
      <c r="BK258" s="167">
        <f t="shared" si="62"/>
        <v>0</v>
      </c>
      <c r="BL258" s="3" t="s">
        <v>201</v>
      </c>
      <c r="BM258" s="166" t="s">
        <v>506</v>
      </c>
    </row>
    <row r="259" spans="1:65" s="21" customFormat="1" ht="18" customHeight="1">
      <c r="A259" s="17"/>
      <c r="B259" s="154"/>
      <c r="C259" s="155">
        <f t="shared" si="63"/>
        <v>104</v>
      </c>
      <c r="D259" s="168" t="s">
        <v>206</v>
      </c>
      <c r="E259" s="169" t="s">
        <v>507</v>
      </c>
      <c r="F259" s="170" t="s">
        <v>508</v>
      </c>
      <c r="G259" s="171" t="s">
        <v>243</v>
      </c>
      <c r="H259" s="172">
        <v>2</v>
      </c>
      <c r="I259" s="173"/>
      <c r="J259" s="172">
        <f t="shared" si="53"/>
        <v>0</v>
      </c>
      <c r="K259" s="174"/>
      <c r="L259" s="175"/>
      <c r="M259" s="176"/>
      <c r="N259" s="177" t="s">
        <v>38</v>
      </c>
      <c r="O259" s="45"/>
      <c r="P259" s="164">
        <f t="shared" si="54"/>
        <v>0</v>
      </c>
      <c r="Q259" s="164">
        <v>0.001</v>
      </c>
      <c r="R259" s="164">
        <f t="shared" si="55"/>
        <v>0.002</v>
      </c>
      <c r="S259" s="164">
        <v>0</v>
      </c>
      <c r="T259" s="165">
        <f t="shared" si="56"/>
        <v>0</v>
      </c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R259" s="166" t="s">
        <v>209</v>
      </c>
      <c r="AT259" s="166" t="s">
        <v>206</v>
      </c>
      <c r="AU259" s="166" t="s">
        <v>82</v>
      </c>
      <c r="AY259" s="3" t="s">
        <v>128</v>
      </c>
      <c r="BE259" s="167">
        <f t="shared" si="57"/>
        <v>0</v>
      </c>
      <c r="BF259" s="167">
        <f t="shared" si="58"/>
        <v>0</v>
      </c>
      <c r="BG259" s="167">
        <f t="shared" si="59"/>
        <v>0</v>
      </c>
      <c r="BH259" s="167">
        <f t="shared" si="60"/>
        <v>0</v>
      </c>
      <c r="BI259" s="167">
        <f t="shared" si="61"/>
        <v>0</v>
      </c>
      <c r="BJ259" s="3" t="s">
        <v>29</v>
      </c>
      <c r="BK259" s="167">
        <f t="shared" si="62"/>
        <v>0</v>
      </c>
      <c r="BL259" s="3" t="s">
        <v>201</v>
      </c>
      <c r="BM259" s="166" t="s">
        <v>509</v>
      </c>
    </row>
    <row r="260" spans="1:65" s="21" customFormat="1" ht="18" customHeight="1">
      <c r="A260" s="17"/>
      <c r="B260" s="154"/>
      <c r="C260" s="155">
        <f t="shared" si="63"/>
        <v>105</v>
      </c>
      <c r="D260" s="168" t="s">
        <v>206</v>
      </c>
      <c r="E260" s="169" t="s">
        <v>510</v>
      </c>
      <c r="F260" s="170" t="s">
        <v>511</v>
      </c>
      <c r="G260" s="171" t="s">
        <v>243</v>
      </c>
      <c r="H260" s="172">
        <v>2</v>
      </c>
      <c r="I260" s="173"/>
      <c r="J260" s="172">
        <f t="shared" si="53"/>
        <v>0</v>
      </c>
      <c r="K260" s="174"/>
      <c r="L260" s="175"/>
      <c r="M260" s="176"/>
      <c r="N260" s="177" t="s">
        <v>38</v>
      </c>
      <c r="O260" s="45"/>
      <c r="P260" s="164">
        <f t="shared" si="54"/>
        <v>0</v>
      </c>
      <c r="Q260" s="164">
        <v>0.001</v>
      </c>
      <c r="R260" s="164">
        <f t="shared" si="55"/>
        <v>0.002</v>
      </c>
      <c r="S260" s="164">
        <v>0</v>
      </c>
      <c r="T260" s="165">
        <f t="shared" si="56"/>
        <v>0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R260" s="166" t="s">
        <v>209</v>
      </c>
      <c r="AT260" s="166" t="s">
        <v>206</v>
      </c>
      <c r="AU260" s="166" t="s">
        <v>82</v>
      </c>
      <c r="AY260" s="3" t="s">
        <v>128</v>
      </c>
      <c r="BE260" s="167">
        <f t="shared" si="57"/>
        <v>0</v>
      </c>
      <c r="BF260" s="167">
        <f t="shared" si="58"/>
        <v>0</v>
      </c>
      <c r="BG260" s="167">
        <f t="shared" si="59"/>
        <v>0</v>
      </c>
      <c r="BH260" s="167">
        <f t="shared" si="60"/>
        <v>0</v>
      </c>
      <c r="BI260" s="167">
        <f t="shared" si="61"/>
        <v>0</v>
      </c>
      <c r="BJ260" s="3" t="s">
        <v>29</v>
      </c>
      <c r="BK260" s="167">
        <f t="shared" si="62"/>
        <v>0</v>
      </c>
      <c r="BL260" s="3" t="s">
        <v>201</v>
      </c>
      <c r="BM260" s="166" t="s">
        <v>512</v>
      </c>
    </row>
    <row r="261" spans="1:65" s="21" customFormat="1" ht="18" customHeight="1">
      <c r="A261" s="17"/>
      <c r="B261" s="154"/>
      <c r="C261" s="155">
        <f t="shared" si="63"/>
        <v>106</v>
      </c>
      <c r="D261" s="155" t="s">
        <v>131</v>
      </c>
      <c r="E261" s="156" t="s">
        <v>513</v>
      </c>
      <c r="F261" s="157" t="s">
        <v>514</v>
      </c>
      <c r="G261" s="158" t="s">
        <v>134</v>
      </c>
      <c r="H261" s="159">
        <v>17.84</v>
      </c>
      <c r="I261" s="160"/>
      <c r="J261" s="159">
        <f t="shared" si="53"/>
        <v>0</v>
      </c>
      <c r="K261" s="161"/>
      <c r="L261" s="18"/>
      <c r="M261" s="162"/>
      <c r="N261" s="163" t="s">
        <v>38</v>
      </c>
      <c r="O261" s="45"/>
      <c r="P261" s="164">
        <f t="shared" si="54"/>
        <v>0</v>
      </c>
      <c r="Q261" s="164">
        <v>0</v>
      </c>
      <c r="R261" s="164">
        <f t="shared" si="55"/>
        <v>0</v>
      </c>
      <c r="S261" s="164">
        <v>0</v>
      </c>
      <c r="T261" s="165">
        <f t="shared" si="56"/>
        <v>0</v>
      </c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R261" s="166" t="s">
        <v>201</v>
      </c>
      <c r="AT261" s="166" t="s">
        <v>131</v>
      </c>
      <c r="AU261" s="166" t="s">
        <v>82</v>
      </c>
      <c r="AY261" s="3" t="s">
        <v>128</v>
      </c>
      <c r="BE261" s="167">
        <f t="shared" si="57"/>
        <v>0</v>
      </c>
      <c r="BF261" s="167">
        <f t="shared" si="58"/>
        <v>0</v>
      </c>
      <c r="BG261" s="167">
        <f t="shared" si="59"/>
        <v>0</v>
      </c>
      <c r="BH261" s="167">
        <f t="shared" si="60"/>
        <v>0</v>
      </c>
      <c r="BI261" s="167">
        <f t="shared" si="61"/>
        <v>0</v>
      </c>
      <c r="BJ261" s="3" t="s">
        <v>29</v>
      </c>
      <c r="BK261" s="167">
        <f t="shared" si="62"/>
        <v>0</v>
      </c>
      <c r="BL261" s="3" t="s">
        <v>201</v>
      </c>
      <c r="BM261" s="166" t="s">
        <v>515</v>
      </c>
    </row>
    <row r="262" spans="1:65" s="21" customFormat="1" ht="18" customHeight="1">
      <c r="A262" s="17"/>
      <c r="B262" s="154"/>
      <c r="C262" s="155">
        <f t="shared" si="63"/>
        <v>107</v>
      </c>
      <c r="D262" s="155" t="s">
        <v>131</v>
      </c>
      <c r="E262" s="156" t="s">
        <v>516</v>
      </c>
      <c r="F262" s="157" t="s">
        <v>517</v>
      </c>
      <c r="G262" s="158" t="s">
        <v>341</v>
      </c>
      <c r="H262" s="159">
        <v>16.58</v>
      </c>
      <c r="I262" s="160"/>
      <c r="J262" s="159">
        <f t="shared" si="53"/>
        <v>0</v>
      </c>
      <c r="K262" s="161"/>
      <c r="L262" s="18"/>
      <c r="M262" s="162"/>
      <c r="N262" s="163" t="s">
        <v>38</v>
      </c>
      <c r="O262" s="45"/>
      <c r="P262" s="164">
        <f t="shared" si="54"/>
        <v>0</v>
      </c>
      <c r="Q262" s="164">
        <v>3.0000000000000004E-05</v>
      </c>
      <c r="R262" s="164">
        <f t="shared" si="55"/>
        <v>0.0004974000000000001</v>
      </c>
      <c r="S262" s="164">
        <v>0</v>
      </c>
      <c r="T262" s="165">
        <f t="shared" si="56"/>
        <v>0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R262" s="166" t="s">
        <v>201</v>
      </c>
      <c r="AT262" s="166" t="s">
        <v>131</v>
      </c>
      <c r="AU262" s="166" t="s">
        <v>82</v>
      </c>
      <c r="AY262" s="3" t="s">
        <v>128</v>
      </c>
      <c r="BE262" s="167">
        <f t="shared" si="57"/>
        <v>0</v>
      </c>
      <c r="BF262" s="167">
        <f t="shared" si="58"/>
        <v>0</v>
      </c>
      <c r="BG262" s="167">
        <f t="shared" si="59"/>
        <v>0</v>
      </c>
      <c r="BH262" s="167">
        <f t="shared" si="60"/>
        <v>0</v>
      </c>
      <c r="BI262" s="167">
        <f t="shared" si="61"/>
        <v>0</v>
      </c>
      <c r="BJ262" s="3" t="s">
        <v>29</v>
      </c>
      <c r="BK262" s="167">
        <f t="shared" si="62"/>
        <v>0</v>
      </c>
      <c r="BL262" s="3" t="s">
        <v>201</v>
      </c>
      <c r="BM262" s="166" t="s">
        <v>518</v>
      </c>
    </row>
    <row r="263" spans="1:65" s="21" customFormat="1" ht="18" customHeight="1">
      <c r="A263" s="17"/>
      <c r="B263" s="154"/>
      <c r="C263" s="155">
        <f t="shared" si="63"/>
        <v>108</v>
      </c>
      <c r="D263" s="155" t="s">
        <v>131</v>
      </c>
      <c r="E263" s="156" t="s">
        <v>519</v>
      </c>
      <c r="F263" s="157" t="s">
        <v>520</v>
      </c>
      <c r="G263" s="158" t="s">
        <v>134</v>
      </c>
      <c r="H263" s="159">
        <v>17.84</v>
      </c>
      <c r="I263" s="160"/>
      <c r="J263" s="159">
        <f t="shared" si="53"/>
        <v>0</v>
      </c>
      <c r="K263" s="161"/>
      <c r="L263" s="18"/>
      <c r="M263" s="162"/>
      <c r="N263" s="163" t="s">
        <v>38</v>
      </c>
      <c r="O263" s="45"/>
      <c r="P263" s="164">
        <f t="shared" si="54"/>
        <v>0</v>
      </c>
      <c r="Q263" s="164">
        <v>4.5E-05</v>
      </c>
      <c r="R263" s="164">
        <f t="shared" si="55"/>
        <v>0.0008028</v>
      </c>
      <c r="S263" s="164">
        <v>0</v>
      </c>
      <c r="T263" s="165">
        <f t="shared" si="56"/>
        <v>0</v>
      </c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R263" s="166" t="s">
        <v>201</v>
      </c>
      <c r="AT263" s="166" t="s">
        <v>131</v>
      </c>
      <c r="AU263" s="166" t="s">
        <v>82</v>
      </c>
      <c r="AY263" s="3" t="s">
        <v>128</v>
      </c>
      <c r="BE263" s="167">
        <f t="shared" si="57"/>
        <v>0</v>
      </c>
      <c r="BF263" s="167">
        <f t="shared" si="58"/>
        <v>0</v>
      </c>
      <c r="BG263" s="167">
        <f t="shared" si="59"/>
        <v>0</v>
      </c>
      <c r="BH263" s="167">
        <f t="shared" si="60"/>
        <v>0</v>
      </c>
      <c r="BI263" s="167">
        <f t="shared" si="61"/>
        <v>0</v>
      </c>
      <c r="BJ263" s="3" t="s">
        <v>29</v>
      </c>
      <c r="BK263" s="167">
        <f t="shared" si="62"/>
        <v>0</v>
      </c>
      <c r="BL263" s="3" t="s">
        <v>201</v>
      </c>
      <c r="BM263" s="166" t="s">
        <v>521</v>
      </c>
    </row>
    <row r="264" spans="1:65" s="21" customFormat="1" ht="18" customHeight="1">
      <c r="A264" s="17"/>
      <c r="B264" s="154"/>
      <c r="C264" s="155">
        <f t="shared" si="63"/>
        <v>109</v>
      </c>
      <c r="D264" s="155" t="s">
        <v>131</v>
      </c>
      <c r="E264" s="156" t="s">
        <v>522</v>
      </c>
      <c r="F264" s="157" t="s">
        <v>523</v>
      </c>
      <c r="G264" s="158" t="s">
        <v>214</v>
      </c>
      <c r="H264" s="160"/>
      <c r="I264" s="160"/>
      <c r="J264" s="159">
        <f t="shared" si="53"/>
        <v>0</v>
      </c>
      <c r="K264" s="161"/>
      <c r="L264" s="18"/>
      <c r="M264" s="162"/>
      <c r="N264" s="163" t="s">
        <v>38</v>
      </c>
      <c r="O264" s="45"/>
      <c r="P264" s="164">
        <f t="shared" si="54"/>
        <v>0</v>
      </c>
      <c r="Q264" s="164">
        <v>0</v>
      </c>
      <c r="R264" s="164">
        <f t="shared" si="55"/>
        <v>0</v>
      </c>
      <c r="S264" s="164">
        <v>0</v>
      </c>
      <c r="T264" s="165">
        <f t="shared" si="56"/>
        <v>0</v>
      </c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R264" s="166" t="s">
        <v>201</v>
      </c>
      <c r="AT264" s="166" t="s">
        <v>131</v>
      </c>
      <c r="AU264" s="166" t="s">
        <v>82</v>
      </c>
      <c r="AY264" s="3" t="s">
        <v>128</v>
      </c>
      <c r="BE264" s="167">
        <f t="shared" si="57"/>
        <v>0</v>
      </c>
      <c r="BF264" s="167">
        <f t="shared" si="58"/>
        <v>0</v>
      </c>
      <c r="BG264" s="167">
        <f t="shared" si="59"/>
        <v>0</v>
      </c>
      <c r="BH264" s="167">
        <f t="shared" si="60"/>
        <v>0</v>
      </c>
      <c r="BI264" s="167">
        <f t="shared" si="61"/>
        <v>0</v>
      </c>
      <c r="BJ264" s="3" t="s">
        <v>29</v>
      </c>
      <c r="BK264" s="167">
        <f t="shared" si="62"/>
        <v>0</v>
      </c>
      <c r="BL264" s="3" t="s">
        <v>201</v>
      </c>
      <c r="BM264" s="166" t="s">
        <v>524</v>
      </c>
    </row>
    <row r="265" spans="2:63" s="140" customFormat="1" ht="22.5" customHeight="1">
      <c r="B265" s="141"/>
      <c r="C265" s="209"/>
      <c r="D265" s="142" t="s">
        <v>72</v>
      </c>
      <c r="E265" s="152" t="s">
        <v>525</v>
      </c>
      <c r="F265" s="152" t="s">
        <v>526</v>
      </c>
      <c r="I265" s="144"/>
      <c r="J265" s="153">
        <f>BK265</f>
        <v>0</v>
      </c>
      <c r="L265" s="141"/>
      <c r="M265" s="146"/>
      <c r="N265" s="147"/>
      <c r="O265" s="147"/>
      <c r="P265" s="148">
        <f>SUM(P266:P279)</f>
        <v>0</v>
      </c>
      <c r="Q265" s="147"/>
      <c r="R265" s="148">
        <f>SUM(R266:R279)</f>
        <v>0.7897431685959998</v>
      </c>
      <c r="S265" s="147"/>
      <c r="T265" s="149">
        <f>SUM(T266:T279)</f>
        <v>0</v>
      </c>
      <c r="AR265" s="142" t="s">
        <v>82</v>
      </c>
      <c r="AT265" s="150" t="s">
        <v>72</v>
      </c>
      <c r="AU265" s="150" t="s">
        <v>29</v>
      </c>
      <c r="AY265" s="142" t="s">
        <v>128</v>
      </c>
      <c r="BK265" s="151">
        <f>SUM(BK266:BK279)</f>
        <v>0</v>
      </c>
    </row>
    <row r="266" spans="1:65" s="21" customFormat="1" ht="18" customHeight="1">
      <c r="A266" s="17"/>
      <c r="B266" s="154"/>
      <c r="C266" s="155">
        <v>110</v>
      </c>
      <c r="D266" s="155" t="s">
        <v>131</v>
      </c>
      <c r="E266" s="156" t="s">
        <v>527</v>
      </c>
      <c r="F266" s="157" t="s">
        <v>528</v>
      </c>
      <c r="G266" s="158" t="s">
        <v>134</v>
      </c>
      <c r="H266" s="159">
        <v>26.39</v>
      </c>
      <c r="I266" s="160"/>
      <c r="J266" s="159">
        <f aca="true" t="shared" si="64" ref="J266:J279">ROUND(I266*H266,2)</f>
        <v>0</v>
      </c>
      <c r="K266" s="161"/>
      <c r="L266" s="18"/>
      <c r="M266" s="162"/>
      <c r="N266" s="163" t="s">
        <v>38</v>
      </c>
      <c r="O266" s="45"/>
      <c r="P266" s="164">
        <f aca="true" t="shared" si="65" ref="P266:P279">O266*H266</f>
        <v>0</v>
      </c>
      <c r="Q266" s="164">
        <v>0.0003</v>
      </c>
      <c r="R266" s="164">
        <f aca="true" t="shared" si="66" ref="R266:R279">Q266*H266</f>
        <v>0.007916999999999999</v>
      </c>
      <c r="S266" s="164">
        <v>0</v>
      </c>
      <c r="T266" s="165">
        <f aca="true" t="shared" si="67" ref="T266:T279">S266*H266</f>
        <v>0</v>
      </c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R266" s="166" t="s">
        <v>201</v>
      </c>
      <c r="AT266" s="166" t="s">
        <v>131</v>
      </c>
      <c r="AU266" s="166" t="s">
        <v>82</v>
      </c>
      <c r="AY266" s="3" t="s">
        <v>128</v>
      </c>
      <c r="BE266" s="167">
        <f aca="true" t="shared" si="68" ref="BE266:BE279">IF(N266="základní",J266,0)</f>
        <v>0</v>
      </c>
      <c r="BF266" s="167">
        <f aca="true" t="shared" si="69" ref="BF266:BF279">IF(N266="snížená",J266,0)</f>
        <v>0</v>
      </c>
      <c r="BG266" s="167">
        <f aca="true" t="shared" si="70" ref="BG266:BG279">IF(N266="zákl. přenesená",J266,0)</f>
        <v>0</v>
      </c>
      <c r="BH266" s="167">
        <f aca="true" t="shared" si="71" ref="BH266:BH279">IF(N266="sníž. přenesená",J266,0)</f>
        <v>0</v>
      </c>
      <c r="BI266" s="167">
        <f aca="true" t="shared" si="72" ref="BI266:BI279">IF(N266="nulová",J266,0)</f>
        <v>0</v>
      </c>
      <c r="BJ266" s="3" t="s">
        <v>29</v>
      </c>
      <c r="BK266" s="167">
        <f aca="true" t="shared" si="73" ref="BK266:BK279">ROUND(I266*H266,2)</f>
        <v>0</v>
      </c>
      <c r="BL266" s="3" t="s">
        <v>201</v>
      </c>
      <c r="BM266" s="166" t="s">
        <v>529</v>
      </c>
    </row>
    <row r="267" spans="1:65" s="21" customFormat="1" ht="18" customHeight="1">
      <c r="A267" s="17"/>
      <c r="B267" s="154"/>
      <c r="C267" s="155">
        <f>C266+1</f>
        <v>111</v>
      </c>
      <c r="D267" s="155" t="s">
        <v>131</v>
      </c>
      <c r="E267" s="156" t="s">
        <v>530</v>
      </c>
      <c r="F267" s="157" t="s">
        <v>531</v>
      </c>
      <c r="G267" s="158" t="s">
        <v>134</v>
      </c>
      <c r="H267" s="159">
        <v>39.58</v>
      </c>
      <c r="I267" s="160"/>
      <c r="J267" s="159">
        <f t="shared" si="64"/>
        <v>0</v>
      </c>
      <c r="K267" s="161"/>
      <c r="L267" s="18"/>
      <c r="M267" s="162"/>
      <c r="N267" s="163" t="s">
        <v>38</v>
      </c>
      <c r="O267" s="45"/>
      <c r="P267" s="164">
        <f t="shared" si="65"/>
        <v>0</v>
      </c>
      <c r="Q267" s="164">
        <v>0.00605</v>
      </c>
      <c r="R267" s="164">
        <f t="shared" si="66"/>
        <v>0.23945899999999998</v>
      </c>
      <c r="S267" s="164">
        <v>0</v>
      </c>
      <c r="T267" s="165">
        <f t="shared" si="67"/>
        <v>0</v>
      </c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R267" s="166" t="s">
        <v>201</v>
      </c>
      <c r="AT267" s="166" t="s">
        <v>131</v>
      </c>
      <c r="AU267" s="166" t="s">
        <v>82</v>
      </c>
      <c r="AY267" s="3" t="s">
        <v>128</v>
      </c>
      <c r="BE267" s="167">
        <f t="shared" si="68"/>
        <v>0</v>
      </c>
      <c r="BF267" s="167">
        <f t="shared" si="69"/>
        <v>0</v>
      </c>
      <c r="BG267" s="167">
        <f t="shared" si="70"/>
        <v>0</v>
      </c>
      <c r="BH267" s="167">
        <f t="shared" si="71"/>
        <v>0</v>
      </c>
      <c r="BI267" s="167">
        <f t="shared" si="72"/>
        <v>0</v>
      </c>
      <c r="BJ267" s="3" t="s">
        <v>29</v>
      </c>
      <c r="BK267" s="167">
        <f t="shared" si="73"/>
        <v>0</v>
      </c>
      <c r="BL267" s="3" t="s">
        <v>201</v>
      </c>
      <c r="BM267" s="166" t="s">
        <v>532</v>
      </c>
    </row>
    <row r="268" spans="1:65" s="21" customFormat="1" ht="18" customHeight="1">
      <c r="A268" s="17"/>
      <c r="B268" s="154"/>
      <c r="C268" s="155">
        <f aca="true" t="shared" si="74" ref="C268:C279">C267+1</f>
        <v>112</v>
      </c>
      <c r="D268" s="168" t="s">
        <v>206</v>
      </c>
      <c r="E268" s="169" t="s">
        <v>533</v>
      </c>
      <c r="F268" s="170" t="s">
        <v>534</v>
      </c>
      <c r="G268" s="171" t="s">
        <v>134</v>
      </c>
      <c r="H268" s="172">
        <v>43.5</v>
      </c>
      <c r="I268" s="173"/>
      <c r="J268" s="172">
        <f t="shared" si="64"/>
        <v>0</v>
      </c>
      <c r="K268" s="174"/>
      <c r="L268" s="175"/>
      <c r="M268" s="176"/>
      <c r="N268" s="177" t="s">
        <v>38</v>
      </c>
      <c r="O268" s="45"/>
      <c r="P268" s="164">
        <f t="shared" si="65"/>
        <v>0</v>
      </c>
      <c r="Q268" s="164">
        <v>0.0118</v>
      </c>
      <c r="R268" s="164">
        <f t="shared" si="66"/>
        <v>0.5133</v>
      </c>
      <c r="S268" s="164">
        <v>0</v>
      </c>
      <c r="T268" s="165">
        <f t="shared" si="67"/>
        <v>0</v>
      </c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R268" s="166" t="s">
        <v>209</v>
      </c>
      <c r="AT268" s="166" t="s">
        <v>206</v>
      </c>
      <c r="AU268" s="166" t="s">
        <v>82</v>
      </c>
      <c r="AY268" s="3" t="s">
        <v>128</v>
      </c>
      <c r="BE268" s="167">
        <f t="shared" si="68"/>
        <v>0</v>
      </c>
      <c r="BF268" s="167">
        <f t="shared" si="69"/>
        <v>0</v>
      </c>
      <c r="BG268" s="167">
        <f t="shared" si="70"/>
        <v>0</v>
      </c>
      <c r="BH268" s="167">
        <f t="shared" si="71"/>
        <v>0</v>
      </c>
      <c r="BI268" s="167">
        <f t="shared" si="72"/>
        <v>0</v>
      </c>
      <c r="BJ268" s="3" t="s">
        <v>29</v>
      </c>
      <c r="BK268" s="167">
        <f t="shared" si="73"/>
        <v>0</v>
      </c>
      <c r="BL268" s="3" t="s">
        <v>201</v>
      </c>
      <c r="BM268" s="166" t="s">
        <v>535</v>
      </c>
    </row>
    <row r="269" spans="1:65" s="21" customFormat="1" ht="18" customHeight="1">
      <c r="A269" s="17"/>
      <c r="B269" s="154"/>
      <c r="C269" s="155">
        <f t="shared" si="74"/>
        <v>113</v>
      </c>
      <c r="D269" s="168" t="s">
        <v>206</v>
      </c>
      <c r="E269" s="169" t="s">
        <v>507</v>
      </c>
      <c r="F269" s="170" t="s">
        <v>508</v>
      </c>
      <c r="G269" s="171" t="s">
        <v>243</v>
      </c>
      <c r="H269" s="172">
        <v>4</v>
      </c>
      <c r="I269" s="173"/>
      <c r="J269" s="172">
        <f t="shared" si="64"/>
        <v>0</v>
      </c>
      <c r="K269" s="174"/>
      <c r="L269" s="175"/>
      <c r="M269" s="176"/>
      <c r="N269" s="177" t="s">
        <v>38</v>
      </c>
      <c r="O269" s="45"/>
      <c r="P269" s="164">
        <f t="shared" si="65"/>
        <v>0</v>
      </c>
      <c r="Q269" s="164">
        <v>0.001</v>
      </c>
      <c r="R269" s="164">
        <f t="shared" si="66"/>
        <v>0.004</v>
      </c>
      <c r="S269" s="164">
        <v>0</v>
      </c>
      <c r="T269" s="165">
        <f t="shared" si="67"/>
        <v>0</v>
      </c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R269" s="166" t="s">
        <v>209</v>
      </c>
      <c r="AT269" s="166" t="s">
        <v>206</v>
      </c>
      <c r="AU269" s="166" t="s">
        <v>82</v>
      </c>
      <c r="AY269" s="3" t="s">
        <v>128</v>
      </c>
      <c r="BE269" s="167">
        <f t="shared" si="68"/>
        <v>0</v>
      </c>
      <c r="BF269" s="167">
        <f t="shared" si="69"/>
        <v>0</v>
      </c>
      <c r="BG269" s="167">
        <f t="shared" si="70"/>
        <v>0</v>
      </c>
      <c r="BH269" s="167">
        <f t="shared" si="71"/>
        <v>0</v>
      </c>
      <c r="BI269" s="167">
        <f t="shared" si="72"/>
        <v>0</v>
      </c>
      <c r="BJ269" s="3" t="s">
        <v>29</v>
      </c>
      <c r="BK269" s="167">
        <f t="shared" si="73"/>
        <v>0</v>
      </c>
      <c r="BL269" s="3" t="s">
        <v>201</v>
      </c>
      <c r="BM269" s="166" t="s">
        <v>536</v>
      </c>
    </row>
    <row r="270" spans="1:65" s="21" customFormat="1" ht="18" customHeight="1">
      <c r="A270" s="17"/>
      <c r="B270" s="154"/>
      <c r="C270" s="155">
        <f t="shared" si="74"/>
        <v>114</v>
      </c>
      <c r="D270" s="168" t="s">
        <v>206</v>
      </c>
      <c r="E270" s="169" t="s">
        <v>510</v>
      </c>
      <c r="F270" s="170" t="s">
        <v>511</v>
      </c>
      <c r="G270" s="171" t="s">
        <v>243</v>
      </c>
      <c r="H270" s="172">
        <v>4</v>
      </c>
      <c r="I270" s="173"/>
      <c r="J270" s="172">
        <f t="shared" si="64"/>
        <v>0</v>
      </c>
      <c r="K270" s="174"/>
      <c r="L270" s="175"/>
      <c r="M270" s="176"/>
      <c r="N270" s="177" t="s">
        <v>38</v>
      </c>
      <c r="O270" s="45"/>
      <c r="P270" s="164">
        <f t="shared" si="65"/>
        <v>0</v>
      </c>
      <c r="Q270" s="164">
        <v>0.001</v>
      </c>
      <c r="R270" s="164">
        <f t="shared" si="66"/>
        <v>0.004</v>
      </c>
      <c r="S270" s="164">
        <v>0</v>
      </c>
      <c r="T270" s="165">
        <f t="shared" si="67"/>
        <v>0</v>
      </c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R270" s="166" t="s">
        <v>209</v>
      </c>
      <c r="AT270" s="166" t="s">
        <v>206</v>
      </c>
      <c r="AU270" s="166" t="s">
        <v>82</v>
      </c>
      <c r="AY270" s="3" t="s">
        <v>128</v>
      </c>
      <c r="BE270" s="167">
        <f t="shared" si="68"/>
        <v>0</v>
      </c>
      <c r="BF270" s="167">
        <f t="shared" si="69"/>
        <v>0</v>
      </c>
      <c r="BG270" s="167">
        <f t="shared" si="70"/>
        <v>0</v>
      </c>
      <c r="BH270" s="167">
        <f t="shared" si="71"/>
        <v>0</v>
      </c>
      <c r="BI270" s="167">
        <f t="shared" si="72"/>
        <v>0</v>
      </c>
      <c r="BJ270" s="3" t="s">
        <v>29</v>
      </c>
      <c r="BK270" s="167">
        <f t="shared" si="73"/>
        <v>0</v>
      </c>
      <c r="BL270" s="3" t="s">
        <v>201</v>
      </c>
      <c r="BM270" s="166" t="s">
        <v>537</v>
      </c>
    </row>
    <row r="271" spans="1:65" s="21" customFormat="1" ht="18" customHeight="1">
      <c r="A271" s="17"/>
      <c r="B271" s="154"/>
      <c r="C271" s="155">
        <f t="shared" si="74"/>
        <v>115</v>
      </c>
      <c r="D271" s="155" t="s">
        <v>131</v>
      </c>
      <c r="E271" s="156" t="s">
        <v>538</v>
      </c>
      <c r="F271" s="157" t="s">
        <v>539</v>
      </c>
      <c r="G271" s="158" t="s">
        <v>134</v>
      </c>
      <c r="H271" s="159">
        <v>39.58</v>
      </c>
      <c r="I271" s="160"/>
      <c r="J271" s="159">
        <f t="shared" si="64"/>
        <v>0</v>
      </c>
      <c r="K271" s="161"/>
      <c r="L271" s="18"/>
      <c r="M271" s="162"/>
      <c r="N271" s="163" t="s">
        <v>38</v>
      </c>
      <c r="O271" s="45"/>
      <c r="P271" s="164">
        <f t="shared" si="65"/>
        <v>0</v>
      </c>
      <c r="Q271" s="164">
        <v>0</v>
      </c>
      <c r="R271" s="164">
        <f t="shared" si="66"/>
        <v>0</v>
      </c>
      <c r="S271" s="164">
        <v>0</v>
      </c>
      <c r="T271" s="165">
        <f t="shared" si="67"/>
        <v>0</v>
      </c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R271" s="166" t="s">
        <v>201</v>
      </c>
      <c r="AT271" s="166" t="s">
        <v>131</v>
      </c>
      <c r="AU271" s="166" t="s">
        <v>82</v>
      </c>
      <c r="AY271" s="3" t="s">
        <v>128</v>
      </c>
      <c r="BE271" s="167">
        <f t="shared" si="68"/>
        <v>0</v>
      </c>
      <c r="BF271" s="167">
        <f t="shared" si="69"/>
        <v>0</v>
      </c>
      <c r="BG271" s="167">
        <f t="shared" si="70"/>
        <v>0</v>
      </c>
      <c r="BH271" s="167">
        <f t="shared" si="71"/>
        <v>0</v>
      </c>
      <c r="BI271" s="167">
        <f t="shared" si="72"/>
        <v>0</v>
      </c>
      <c r="BJ271" s="3" t="s">
        <v>29</v>
      </c>
      <c r="BK271" s="167">
        <f t="shared" si="73"/>
        <v>0</v>
      </c>
      <c r="BL271" s="3" t="s">
        <v>201</v>
      </c>
      <c r="BM271" s="166" t="s">
        <v>540</v>
      </c>
    </row>
    <row r="272" spans="1:65" s="21" customFormat="1" ht="18" customHeight="1">
      <c r="A272" s="17"/>
      <c r="B272" s="154"/>
      <c r="C272" s="155">
        <f t="shared" si="74"/>
        <v>116</v>
      </c>
      <c r="D272" s="155" t="s">
        <v>131</v>
      </c>
      <c r="E272" s="156" t="s">
        <v>541</v>
      </c>
      <c r="F272" s="157" t="s">
        <v>542</v>
      </c>
      <c r="G272" s="158" t="s">
        <v>341</v>
      </c>
      <c r="H272" s="159">
        <v>19.87</v>
      </c>
      <c r="I272" s="160"/>
      <c r="J272" s="159">
        <f t="shared" si="64"/>
        <v>0</v>
      </c>
      <c r="K272" s="161"/>
      <c r="L272" s="18"/>
      <c r="M272" s="162"/>
      <c r="N272" s="163" t="s">
        <v>38</v>
      </c>
      <c r="O272" s="45"/>
      <c r="P272" s="164">
        <f t="shared" si="65"/>
        <v>0</v>
      </c>
      <c r="Q272" s="164">
        <v>0.0005</v>
      </c>
      <c r="R272" s="164">
        <f t="shared" si="66"/>
        <v>0.009935000000000001</v>
      </c>
      <c r="S272" s="164">
        <v>0</v>
      </c>
      <c r="T272" s="165">
        <f t="shared" si="67"/>
        <v>0</v>
      </c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R272" s="166" t="s">
        <v>201</v>
      </c>
      <c r="AT272" s="166" t="s">
        <v>131</v>
      </c>
      <c r="AU272" s="166" t="s">
        <v>82</v>
      </c>
      <c r="AY272" s="3" t="s">
        <v>128</v>
      </c>
      <c r="BE272" s="167">
        <f t="shared" si="68"/>
        <v>0</v>
      </c>
      <c r="BF272" s="167">
        <f t="shared" si="69"/>
        <v>0</v>
      </c>
      <c r="BG272" s="167">
        <f t="shared" si="70"/>
        <v>0</v>
      </c>
      <c r="BH272" s="167">
        <f t="shared" si="71"/>
        <v>0</v>
      </c>
      <c r="BI272" s="167">
        <f t="shared" si="72"/>
        <v>0</v>
      </c>
      <c r="BJ272" s="3" t="s">
        <v>29</v>
      </c>
      <c r="BK272" s="167">
        <f t="shared" si="73"/>
        <v>0</v>
      </c>
      <c r="BL272" s="3" t="s">
        <v>201</v>
      </c>
      <c r="BM272" s="166" t="s">
        <v>543</v>
      </c>
    </row>
    <row r="273" spans="1:65" s="21" customFormat="1" ht="18" customHeight="1">
      <c r="A273" s="17"/>
      <c r="B273" s="154"/>
      <c r="C273" s="155">
        <f t="shared" si="74"/>
        <v>117</v>
      </c>
      <c r="D273" s="155" t="s">
        <v>131</v>
      </c>
      <c r="E273" s="156" t="s">
        <v>544</v>
      </c>
      <c r="F273" s="157" t="s">
        <v>545</v>
      </c>
      <c r="G273" s="158" t="s">
        <v>341</v>
      </c>
      <c r="H273" s="159">
        <v>36</v>
      </c>
      <c r="I273" s="160"/>
      <c r="J273" s="159">
        <f t="shared" si="64"/>
        <v>0</v>
      </c>
      <c r="K273" s="161"/>
      <c r="L273" s="18"/>
      <c r="M273" s="162"/>
      <c r="N273" s="163" t="s">
        <v>38</v>
      </c>
      <c r="O273" s="45"/>
      <c r="P273" s="164">
        <f t="shared" si="65"/>
        <v>0</v>
      </c>
      <c r="Q273" s="164">
        <v>3.0000000000000004E-05</v>
      </c>
      <c r="R273" s="164">
        <f t="shared" si="66"/>
        <v>0.0010800000000000002</v>
      </c>
      <c r="S273" s="164">
        <v>0</v>
      </c>
      <c r="T273" s="165">
        <f t="shared" si="67"/>
        <v>0</v>
      </c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R273" s="166" t="s">
        <v>201</v>
      </c>
      <c r="AT273" s="166" t="s">
        <v>131</v>
      </c>
      <c r="AU273" s="166" t="s">
        <v>82</v>
      </c>
      <c r="AY273" s="3" t="s">
        <v>128</v>
      </c>
      <c r="BE273" s="167">
        <f t="shared" si="68"/>
        <v>0</v>
      </c>
      <c r="BF273" s="167">
        <f t="shared" si="69"/>
        <v>0</v>
      </c>
      <c r="BG273" s="167">
        <f t="shared" si="70"/>
        <v>0</v>
      </c>
      <c r="BH273" s="167">
        <f t="shared" si="71"/>
        <v>0</v>
      </c>
      <c r="BI273" s="167">
        <f t="shared" si="72"/>
        <v>0</v>
      </c>
      <c r="BJ273" s="3" t="s">
        <v>29</v>
      </c>
      <c r="BK273" s="167">
        <f t="shared" si="73"/>
        <v>0</v>
      </c>
      <c r="BL273" s="3" t="s">
        <v>201</v>
      </c>
      <c r="BM273" s="166" t="s">
        <v>546</v>
      </c>
    </row>
    <row r="274" spans="1:65" s="21" customFormat="1" ht="18" customHeight="1">
      <c r="A274" s="17"/>
      <c r="B274" s="154"/>
      <c r="C274" s="155">
        <f t="shared" si="74"/>
        <v>118</v>
      </c>
      <c r="D274" s="155" t="s">
        <v>131</v>
      </c>
      <c r="E274" s="156" t="s">
        <v>547</v>
      </c>
      <c r="F274" s="157" t="s">
        <v>548</v>
      </c>
      <c r="G274" s="158" t="s">
        <v>243</v>
      </c>
      <c r="H274" s="159">
        <v>8</v>
      </c>
      <c r="I274" s="160"/>
      <c r="J274" s="159">
        <f t="shared" si="64"/>
        <v>0</v>
      </c>
      <c r="K274" s="161"/>
      <c r="L274" s="18"/>
      <c r="M274" s="162"/>
      <c r="N274" s="163" t="s">
        <v>38</v>
      </c>
      <c r="O274" s="45"/>
      <c r="P274" s="164">
        <f t="shared" si="65"/>
        <v>0</v>
      </c>
      <c r="Q274" s="164">
        <v>0</v>
      </c>
      <c r="R274" s="164">
        <f t="shared" si="66"/>
        <v>0</v>
      </c>
      <c r="S274" s="164">
        <v>0</v>
      </c>
      <c r="T274" s="165">
        <f t="shared" si="67"/>
        <v>0</v>
      </c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R274" s="166" t="s">
        <v>201</v>
      </c>
      <c r="AT274" s="166" t="s">
        <v>131</v>
      </c>
      <c r="AU274" s="166" t="s">
        <v>82</v>
      </c>
      <c r="AY274" s="3" t="s">
        <v>128</v>
      </c>
      <c r="BE274" s="167">
        <f t="shared" si="68"/>
        <v>0</v>
      </c>
      <c r="BF274" s="167">
        <f t="shared" si="69"/>
        <v>0</v>
      </c>
      <c r="BG274" s="167">
        <f t="shared" si="70"/>
        <v>0</v>
      </c>
      <c r="BH274" s="167">
        <f t="shared" si="71"/>
        <v>0</v>
      </c>
      <c r="BI274" s="167">
        <f t="shared" si="72"/>
        <v>0</v>
      </c>
      <c r="BJ274" s="3" t="s">
        <v>29</v>
      </c>
      <c r="BK274" s="167">
        <f t="shared" si="73"/>
        <v>0</v>
      </c>
      <c r="BL274" s="3" t="s">
        <v>201</v>
      </c>
      <c r="BM274" s="166" t="s">
        <v>549</v>
      </c>
    </row>
    <row r="275" spans="1:65" s="21" customFormat="1" ht="18" customHeight="1">
      <c r="A275" s="17"/>
      <c r="B275" s="154"/>
      <c r="C275" s="155">
        <f t="shared" si="74"/>
        <v>119</v>
      </c>
      <c r="D275" s="155" t="s">
        <v>131</v>
      </c>
      <c r="E275" s="156" t="s">
        <v>550</v>
      </c>
      <c r="F275" s="157" t="s">
        <v>551</v>
      </c>
      <c r="G275" s="158" t="s">
        <v>243</v>
      </c>
      <c r="H275" s="159">
        <v>2</v>
      </c>
      <c r="I275" s="160"/>
      <c r="J275" s="159">
        <f t="shared" si="64"/>
        <v>0</v>
      </c>
      <c r="K275" s="161"/>
      <c r="L275" s="18"/>
      <c r="M275" s="162"/>
      <c r="N275" s="163" t="s">
        <v>38</v>
      </c>
      <c r="O275" s="45"/>
      <c r="P275" s="164">
        <f t="shared" si="65"/>
        <v>0</v>
      </c>
      <c r="Q275" s="164">
        <v>0</v>
      </c>
      <c r="R275" s="164">
        <f t="shared" si="66"/>
        <v>0</v>
      </c>
      <c r="S275" s="164">
        <v>0</v>
      </c>
      <c r="T275" s="165">
        <f t="shared" si="67"/>
        <v>0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R275" s="166" t="s">
        <v>201</v>
      </c>
      <c r="AT275" s="166" t="s">
        <v>131</v>
      </c>
      <c r="AU275" s="166" t="s">
        <v>82</v>
      </c>
      <c r="AY275" s="3" t="s">
        <v>128</v>
      </c>
      <c r="BE275" s="167">
        <f t="shared" si="68"/>
        <v>0</v>
      </c>
      <c r="BF275" s="167">
        <f t="shared" si="69"/>
        <v>0</v>
      </c>
      <c r="BG275" s="167">
        <f t="shared" si="70"/>
        <v>0</v>
      </c>
      <c r="BH275" s="167">
        <f t="shared" si="71"/>
        <v>0</v>
      </c>
      <c r="BI275" s="167">
        <f t="shared" si="72"/>
        <v>0</v>
      </c>
      <c r="BJ275" s="3" t="s">
        <v>29</v>
      </c>
      <c r="BK275" s="167">
        <f t="shared" si="73"/>
        <v>0</v>
      </c>
      <c r="BL275" s="3" t="s">
        <v>201</v>
      </c>
      <c r="BM275" s="166" t="s">
        <v>552</v>
      </c>
    </row>
    <row r="276" spans="1:65" s="21" customFormat="1" ht="18" customHeight="1">
      <c r="A276" s="17"/>
      <c r="B276" s="154"/>
      <c r="C276" s="155">
        <f t="shared" si="74"/>
        <v>120</v>
      </c>
      <c r="D276" s="155" t="s">
        <v>131</v>
      </c>
      <c r="E276" s="156" t="s">
        <v>553</v>
      </c>
      <c r="F276" s="157" t="s">
        <v>554</v>
      </c>
      <c r="G276" s="158" t="s">
        <v>134</v>
      </c>
      <c r="H276" s="159">
        <v>39.58</v>
      </c>
      <c r="I276" s="160"/>
      <c r="J276" s="159">
        <f t="shared" si="64"/>
        <v>0</v>
      </c>
      <c r="K276" s="161"/>
      <c r="L276" s="18"/>
      <c r="M276" s="162"/>
      <c r="N276" s="163" t="s">
        <v>38</v>
      </c>
      <c r="O276" s="45"/>
      <c r="P276" s="164">
        <f t="shared" si="65"/>
        <v>0</v>
      </c>
      <c r="Q276" s="164">
        <v>5E-05</v>
      </c>
      <c r="R276" s="164">
        <f t="shared" si="66"/>
        <v>0.001979</v>
      </c>
      <c r="S276" s="164">
        <v>0</v>
      </c>
      <c r="T276" s="165">
        <f t="shared" si="67"/>
        <v>0</v>
      </c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R276" s="166" t="s">
        <v>201</v>
      </c>
      <c r="AT276" s="166" t="s">
        <v>131</v>
      </c>
      <c r="AU276" s="166" t="s">
        <v>82</v>
      </c>
      <c r="AY276" s="3" t="s">
        <v>128</v>
      </c>
      <c r="BE276" s="167">
        <f t="shared" si="68"/>
        <v>0</v>
      </c>
      <c r="BF276" s="167">
        <f t="shared" si="69"/>
        <v>0</v>
      </c>
      <c r="BG276" s="167">
        <f t="shared" si="70"/>
        <v>0</v>
      </c>
      <c r="BH276" s="167">
        <f t="shared" si="71"/>
        <v>0</v>
      </c>
      <c r="BI276" s="167">
        <f t="shared" si="72"/>
        <v>0</v>
      </c>
      <c r="BJ276" s="3" t="s">
        <v>29</v>
      </c>
      <c r="BK276" s="167">
        <f t="shared" si="73"/>
        <v>0</v>
      </c>
      <c r="BL276" s="3" t="s">
        <v>201</v>
      </c>
      <c r="BM276" s="166" t="s">
        <v>555</v>
      </c>
    </row>
    <row r="277" spans="1:65" s="21" customFormat="1" ht="18" customHeight="1">
      <c r="A277" s="17"/>
      <c r="B277" s="154"/>
      <c r="C277" s="155">
        <f t="shared" si="74"/>
        <v>121</v>
      </c>
      <c r="D277" s="155" t="s">
        <v>131</v>
      </c>
      <c r="E277" s="156" t="s">
        <v>556</v>
      </c>
      <c r="F277" s="157" t="s">
        <v>557</v>
      </c>
      <c r="G277" s="158" t="s">
        <v>134</v>
      </c>
      <c r="H277" s="159">
        <v>0.91</v>
      </c>
      <c r="I277" s="160"/>
      <c r="J277" s="159">
        <f t="shared" si="64"/>
        <v>0</v>
      </c>
      <c r="K277" s="161"/>
      <c r="L277" s="18"/>
      <c r="M277" s="162"/>
      <c r="N277" s="163" t="s">
        <v>38</v>
      </c>
      <c r="O277" s="45"/>
      <c r="P277" s="164">
        <f t="shared" si="65"/>
        <v>0</v>
      </c>
      <c r="Q277" s="164">
        <v>0.0006298556</v>
      </c>
      <c r="R277" s="164">
        <f t="shared" si="66"/>
        <v>0.000573168596</v>
      </c>
      <c r="S277" s="164">
        <v>0</v>
      </c>
      <c r="T277" s="165">
        <f t="shared" si="67"/>
        <v>0</v>
      </c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R277" s="166" t="s">
        <v>201</v>
      </c>
      <c r="AT277" s="166" t="s">
        <v>131</v>
      </c>
      <c r="AU277" s="166" t="s">
        <v>82</v>
      </c>
      <c r="AY277" s="3" t="s">
        <v>128</v>
      </c>
      <c r="BE277" s="167">
        <f t="shared" si="68"/>
        <v>0</v>
      </c>
      <c r="BF277" s="167">
        <f t="shared" si="69"/>
        <v>0</v>
      </c>
      <c r="BG277" s="167">
        <f t="shared" si="70"/>
        <v>0</v>
      </c>
      <c r="BH277" s="167">
        <f t="shared" si="71"/>
        <v>0</v>
      </c>
      <c r="BI277" s="167">
        <f t="shared" si="72"/>
        <v>0</v>
      </c>
      <c r="BJ277" s="3" t="s">
        <v>29</v>
      </c>
      <c r="BK277" s="167">
        <f t="shared" si="73"/>
        <v>0</v>
      </c>
      <c r="BL277" s="3" t="s">
        <v>201</v>
      </c>
      <c r="BM277" s="166" t="s">
        <v>558</v>
      </c>
    </row>
    <row r="278" spans="1:65" s="21" customFormat="1" ht="18" customHeight="1">
      <c r="A278" s="17"/>
      <c r="B278" s="154"/>
      <c r="C278" s="155">
        <f t="shared" si="74"/>
        <v>122</v>
      </c>
      <c r="D278" s="168" t="s">
        <v>206</v>
      </c>
      <c r="E278" s="169" t="s">
        <v>559</v>
      </c>
      <c r="F278" s="170" t="s">
        <v>560</v>
      </c>
      <c r="G278" s="171" t="s">
        <v>134</v>
      </c>
      <c r="H278" s="172">
        <v>1</v>
      </c>
      <c r="I278" s="173"/>
      <c r="J278" s="172">
        <f t="shared" si="64"/>
        <v>0</v>
      </c>
      <c r="K278" s="174"/>
      <c r="L278" s="175"/>
      <c r="M278" s="176"/>
      <c r="N278" s="177" t="s">
        <v>38</v>
      </c>
      <c r="O278" s="45"/>
      <c r="P278" s="164">
        <f t="shared" si="65"/>
        <v>0</v>
      </c>
      <c r="Q278" s="164">
        <v>0.007499999999999998</v>
      </c>
      <c r="R278" s="164">
        <f t="shared" si="66"/>
        <v>0.007499999999999998</v>
      </c>
      <c r="S278" s="164">
        <v>0</v>
      </c>
      <c r="T278" s="165">
        <f t="shared" si="67"/>
        <v>0</v>
      </c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R278" s="166" t="s">
        <v>209</v>
      </c>
      <c r="AT278" s="166" t="s">
        <v>206</v>
      </c>
      <c r="AU278" s="166" t="s">
        <v>82</v>
      </c>
      <c r="AY278" s="3" t="s">
        <v>128</v>
      </c>
      <c r="BE278" s="167">
        <f t="shared" si="68"/>
        <v>0</v>
      </c>
      <c r="BF278" s="167">
        <f t="shared" si="69"/>
        <v>0</v>
      </c>
      <c r="BG278" s="167">
        <f t="shared" si="70"/>
        <v>0</v>
      </c>
      <c r="BH278" s="167">
        <f t="shared" si="71"/>
        <v>0</v>
      </c>
      <c r="BI278" s="167">
        <f t="shared" si="72"/>
        <v>0</v>
      </c>
      <c r="BJ278" s="3" t="s">
        <v>29</v>
      </c>
      <c r="BK278" s="167">
        <f t="shared" si="73"/>
        <v>0</v>
      </c>
      <c r="BL278" s="3" t="s">
        <v>201</v>
      </c>
      <c r="BM278" s="166" t="s">
        <v>561</v>
      </c>
    </row>
    <row r="279" spans="1:65" s="21" customFormat="1" ht="18" customHeight="1">
      <c r="A279" s="17"/>
      <c r="B279" s="154"/>
      <c r="C279" s="155">
        <f t="shared" si="74"/>
        <v>123</v>
      </c>
      <c r="D279" s="155" t="s">
        <v>131</v>
      </c>
      <c r="E279" s="156" t="s">
        <v>562</v>
      </c>
      <c r="F279" s="157" t="s">
        <v>563</v>
      </c>
      <c r="G279" s="158" t="s">
        <v>214</v>
      </c>
      <c r="H279" s="160"/>
      <c r="I279" s="160"/>
      <c r="J279" s="159">
        <f t="shared" si="64"/>
        <v>0</v>
      </c>
      <c r="K279" s="161"/>
      <c r="L279" s="18"/>
      <c r="M279" s="162"/>
      <c r="N279" s="163" t="s">
        <v>38</v>
      </c>
      <c r="O279" s="45"/>
      <c r="P279" s="164">
        <f t="shared" si="65"/>
        <v>0</v>
      </c>
      <c r="Q279" s="164">
        <v>0</v>
      </c>
      <c r="R279" s="164">
        <f t="shared" si="66"/>
        <v>0</v>
      </c>
      <c r="S279" s="164">
        <v>0</v>
      </c>
      <c r="T279" s="165">
        <f t="shared" si="67"/>
        <v>0</v>
      </c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R279" s="166" t="s">
        <v>201</v>
      </c>
      <c r="AT279" s="166" t="s">
        <v>131</v>
      </c>
      <c r="AU279" s="166" t="s">
        <v>82</v>
      </c>
      <c r="AY279" s="3" t="s">
        <v>128</v>
      </c>
      <c r="BE279" s="167">
        <f t="shared" si="68"/>
        <v>0</v>
      </c>
      <c r="BF279" s="167">
        <f t="shared" si="69"/>
        <v>0</v>
      </c>
      <c r="BG279" s="167">
        <f t="shared" si="70"/>
        <v>0</v>
      </c>
      <c r="BH279" s="167">
        <f t="shared" si="71"/>
        <v>0</v>
      </c>
      <c r="BI279" s="167">
        <f t="shared" si="72"/>
        <v>0</v>
      </c>
      <c r="BJ279" s="3" t="s">
        <v>29</v>
      </c>
      <c r="BK279" s="167">
        <f t="shared" si="73"/>
        <v>0</v>
      </c>
      <c r="BL279" s="3" t="s">
        <v>201</v>
      </c>
      <c r="BM279" s="166" t="s">
        <v>564</v>
      </c>
    </row>
    <row r="280" spans="2:63" s="140" customFormat="1" ht="22.5" customHeight="1">
      <c r="B280" s="141"/>
      <c r="C280" s="209"/>
      <c r="D280" s="142" t="s">
        <v>72</v>
      </c>
      <c r="E280" s="152" t="s">
        <v>565</v>
      </c>
      <c r="F280" s="152" t="s">
        <v>566</v>
      </c>
      <c r="I280" s="144"/>
      <c r="J280" s="153">
        <f>BK280</f>
        <v>0</v>
      </c>
      <c r="L280" s="141"/>
      <c r="M280" s="146"/>
      <c r="N280" s="147"/>
      <c r="O280" s="147"/>
      <c r="P280" s="148">
        <f>SUM(P281:P282)</f>
        <v>0</v>
      </c>
      <c r="Q280" s="147"/>
      <c r="R280" s="148">
        <f>SUM(R281:R282)</f>
        <v>0.037010475999999994</v>
      </c>
      <c r="S280" s="147"/>
      <c r="T280" s="149">
        <f>SUM(T281:T282)</f>
        <v>0</v>
      </c>
      <c r="AR280" s="142" t="s">
        <v>82</v>
      </c>
      <c r="AT280" s="150" t="s">
        <v>72</v>
      </c>
      <c r="AU280" s="150" t="s">
        <v>29</v>
      </c>
      <c r="AY280" s="142" t="s">
        <v>128</v>
      </c>
      <c r="BK280" s="151">
        <f>SUM(BK281:BK282)</f>
        <v>0</v>
      </c>
    </row>
    <row r="281" spans="1:65" s="21" customFormat="1" ht="18" customHeight="1">
      <c r="A281" s="17"/>
      <c r="B281" s="154"/>
      <c r="C281" s="155">
        <v>124</v>
      </c>
      <c r="D281" s="155" t="s">
        <v>131</v>
      </c>
      <c r="E281" s="156" t="s">
        <v>567</v>
      </c>
      <c r="F281" s="157" t="s">
        <v>568</v>
      </c>
      <c r="G281" s="158" t="s">
        <v>134</v>
      </c>
      <c r="H281" s="159">
        <v>39.23</v>
      </c>
      <c r="I281" s="160"/>
      <c r="J281" s="159">
        <f>ROUND(I281*H281,2)</f>
        <v>0</v>
      </c>
      <c r="K281" s="161"/>
      <c r="L281" s="18"/>
      <c r="M281" s="162"/>
      <c r="N281" s="163" t="s">
        <v>38</v>
      </c>
      <c r="O281" s="45"/>
      <c r="P281" s="164">
        <f>O281*H281</f>
        <v>0</v>
      </c>
      <c r="Q281" s="164">
        <v>0.00020119999999999998</v>
      </c>
      <c r="R281" s="164">
        <f>Q281*H281</f>
        <v>0.007893075999999999</v>
      </c>
      <c r="S281" s="164">
        <v>0</v>
      </c>
      <c r="T281" s="165">
        <f>S281*H281</f>
        <v>0</v>
      </c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R281" s="166" t="s">
        <v>201</v>
      </c>
      <c r="AT281" s="166" t="s">
        <v>131</v>
      </c>
      <c r="AU281" s="166" t="s">
        <v>82</v>
      </c>
      <c r="AY281" s="3" t="s">
        <v>128</v>
      </c>
      <c r="BE281" s="167">
        <f>IF(N281="základní",J281,0)</f>
        <v>0</v>
      </c>
      <c r="BF281" s="167">
        <f>IF(N281="snížená",J281,0)</f>
        <v>0</v>
      </c>
      <c r="BG281" s="167">
        <f>IF(N281="zákl. přenesená",J281,0)</f>
        <v>0</v>
      </c>
      <c r="BH281" s="167">
        <f>IF(N281="sníž. přenesená",J281,0)</f>
        <v>0</v>
      </c>
      <c r="BI281" s="167">
        <f>IF(N281="nulová",J281,0)</f>
        <v>0</v>
      </c>
      <c r="BJ281" s="3" t="s">
        <v>29</v>
      </c>
      <c r="BK281" s="167">
        <f>ROUND(I281*H281,2)</f>
        <v>0</v>
      </c>
      <c r="BL281" s="3" t="s">
        <v>201</v>
      </c>
      <c r="BM281" s="166" t="s">
        <v>569</v>
      </c>
    </row>
    <row r="282" spans="1:65" s="21" customFormat="1" ht="18" customHeight="1">
      <c r="A282" s="17"/>
      <c r="B282" s="154"/>
      <c r="C282" s="155">
        <v>125</v>
      </c>
      <c r="D282" s="155" t="s">
        <v>131</v>
      </c>
      <c r="E282" s="156" t="s">
        <v>570</v>
      </c>
      <c r="F282" s="157" t="s">
        <v>571</v>
      </c>
      <c r="G282" s="158" t="s">
        <v>134</v>
      </c>
      <c r="H282" s="159">
        <v>111.99</v>
      </c>
      <c r="I282" s="160"/>
      <c r="J282" s="159">
        <f>ROUND(I282*H282,2)</f>
        <v>0</v>
      </c>
      <c r="K282" s="161"/>
      <c r="L282" s="18"/>
      <c r="M282" s="162"/>
      <c r="N282" s="163" t="s">
        <v>38</v>
      </c>
      <c r="O282" s="45"/>
      <c r="P282" s="164">
        <f>O282*H282</f>
        <v>0</v>
      </c>
      <c r="Q282" s="164">
        <v>0.00026</v>
      </c>
      <c r="R282" s="164">
        <f>Q282*H282</f>
        <v>0.029117399999999995</v>
      </c>
      <c r="S282" s="164">
        <v>0</v>
      </c>
      <c r="T282" s="165">
        <f>S282*H282</f>
        <v>0</v>
      </c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R282" s="166" t="s">
        <v>201</v>
      </c>
      <c r="AT282" s="166" t="s">
        <v>131</v>
      </c>
      <c r="AU282" s="166" t="s">
        <v>82</v>
      </c>
      <c r="AY282" s="3" t="s">
        <v>128</v>
      </c>
      <c r="BE282" s="167">
        <f>IF(N282="základní",J282,0)</f>
        <v>0</v>
      </c>
      <c r="BF282" s="167">
        <f>IF(N282="snížená",J282,0)</f>
        <v>0</v>
      </c>
      <c r="BG282" s="167">
        <f>IF(N282="zákl. přenesená",J282,0)</f>
        <v>0</v>
      </c>
      <c r="BH282" s="167">
        <f>IF(N282="sníž. přenesená",J282,0)</f>
        <v>0</v>
      </c>
      <c r="BI282" s="167">
        <f>IF(N282="nulová",J282,0)</f>
        <v>0</v>
      </c>
      <c r="BJ282" s="3" t="s">
        <v>29</v>
      </c>
      <c r="BK282" s="167">
        <f>ROUND(I282*H282,2)</f>
        <v>0</v>
      </c>
      <c r="BL282" s="3" t="s">
        <v>201</v>
      </c>
      <c r="BM282" s="166" t="s">
        <v>572</v>
      </c>
    </row>
    <row r="283" spans="2:63" s="140" customFormat="1" ht="25.5" customHeight="1">
      <c r="B283" s="141"/>
      <c r="C283" s="209"/>
      <c r="D283" s="142" t="s">
        <v>72</v>
      </c>
      <c r="E283" s="143" t="s">
        <v>573</v>
      </c>
      <c r="F283" s="143" t="s">
        <v>574</v>
      </c>
      <c r="I283" s="144"/>
      <c r="J283" s="145">
        <f>BK283</f>
        <v>0</v>
      </c>
      <c r="L283" s="141"/>
      <c r="M283" s="146"/>
      <c r="N283" s="147"/>
      <c r="O283" s="147"/>
      <c r="P283" s="148">
        <f>P284+P286</f>
        <v>0</v>
      </c>
      <c r="Q283" s="147"/>
      <c r="R283" s="148">
        <f>R284+R286</f>
        <v>0</v>
      </c>
      <c r="S283" s="147"/>
      <c r="T283" s="149">
        <f>T284+T286</f>
        <v>0</v>
      </c>
      <c r="AR283" s="142" t="s">
        <v>148</v>
      </c>
      <c r="AT283" s="150" t="s">
        <v>72</v>
      </c>
      <c r="AU283" s="150" t="s">
        <v>73</v>
      </c>
      <c r="AY283" s="142" t="s">
        <v>128</v>
      </c>
      <c r="BK283" s="151">
        <f>BK284+BK286</f>
        <v>0</v>
      </c>
    </row>
    <row r="284" spans="2:63" s="140" customFormat="1" ht="22.5" customHeight="1">
      <c r="B284" s="141"/>
      <c r="C284" s="209"/>
      <c r="D284" s="142" t="s">
        <v>72</v>
      </c>
      <c r="E284" s="152" t="s">
        <v>575</v>
      </c>
      <c r="F284" s="152" t="s">
        <v>576</v>
      </c>
      <c r="I284" s="144"/>
      <c r="J284" s="153">
        <f>BK284</f>
        <v>0</v>
      </c>
      <c r="L284" s="141"/>
      <c r="M284" s="146"/>
      <c r="N284" s="147"/>
      <c r="O284" s="147"/>
      <c r="P284" s="148">
        <f>P285</f>
        <v>0</v>
      </c>
      <c r="Q284" s="147"/>
      <c r="R284" s="148">
        <f>R285</f>
        <v>0</v>
      </c>
      <c r="S284" s="147"/>
      <c r="T284" s="149">
        <f>T285</f>
        <v>0</v>
      </c>
      <c r="AR284" s="142" t="s">
        <v>148</v>
      </c>
      <c r="AT284" s="150" t="s">
        <v>72</v>
      </c>
      <c r="AU284" s="150" t="s">
        <v>29</v>
      </c>
      <c r="AY284" s="142" t="s">
        <v>128</v>
      </c>
      <c r="BK284" s="151">
        <f>BK285</f>
        <v>0</v>
      </c>
    </row>
    <row r="285" spans="1:65" s="21" customFormat="1" ht="18" customHeight="1">
      <c r="A285" s="17"/>
      <c r="B285" s="154"/>
      <c r="C285" s="155">
        <v>126</v>
      </c>
      <c r="D285" s="155" t="s">
        <v>131</v>
      </c>
      <c r="E285" s="156" t="s">
        <v>577</v>
      </c>
      <c r="F285" s="157" t="s">
        <v>578</v>
      </c>
      <c r="G285" s="158" t="s">
        <v>151</v>
      </c>
      <c r="H285" s="159">
        <v>1</v>
      </c>
      <c r="I285" s="160"/>
      <c r="J285" s="159">
        <f>ROUND(I285*H285,2)</f>
        <v>0</v>
      </c>
      <c r="K285" s="161"/>
      <c r="L285" s="18"/>
      <c r="M285" s="162"/>
      <c r="N285" s="163" t="s">
        <v>38</v>
      </c>
      <c r="O285" s="45"/>
      <c r="P285" s="164">
        <f>O285*H285</f>
        <v>0</v>
      </c>
      <c r="Q285" s="164">
        <v>0</v>
      </c>
      <c r="R285" s="164">
        <f>Q285*H285</f>
        <v>0</v>
      </c>
      <c r="S285" s="164">
        <v>0</v>
      </c>
      <c r="T285" s="165">
        <f>S285*H285</f>
        <v>0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R285" s="166" t="s">
        <v>579</v>
      </c>
      <c r="AT285" s="166" t="s">
        <v>131</v>
      </c>
      <c r="AU285" s="166" t="s">
        <v>82</v>
      </c>
      <c r="AY285" s="3" t="s">
        <v>128</v>
      </c>
      <c r="BE285" s="167">
        <f>IF(N285="základní",J285,0)</f>
        <v>0</v>
      </c>
      <c r="BF285" s="167">
        <f>IF(N285="snížená",J285,0)</f>
        <v>0</v>
      </c>
      <c r="BG285" s="167">
        <f>IF(N285="zákl. přenesená",J285,0)</f>
        <v>0</v>
      </c>
      <c r="BH285" s="167">
        <f>IF(N285="sníž. přenesená",J285,0)</f>
        <v>0</v>
      </c>
      <c r="BI285" s="167">
        <f>IF(N285="nulová",J285,0)</f>
        <v>0</v>
      </c>
      <c r="BJ285" s="3" t="s">
        <v>29</v>
      </c>
      <c r="BK285" s="167">
        <f>ROUND(I285*H285,2)</f>
        <v>0</v>
      </c>
      <c r="BL285" s="3" t="s">
        <v>579</v>
      </c>
      <c r="BM285" s="166" t="s">
        <v>580</v>
      </c>
    </row>
    <row r="286" spans="2:63" s="140" customFormat="1" ht="22.5" customHeight="1">
      <c r="B286" s="141"/>
      <c r="C286" s="209"/>
      <c r="D286" s="142" t="s">
        <v>72</v>
      </c>
      <c r="E286" s="152" t="s">
        <v>581</v>
      </c>
      <c r="F286" s="152" t="s">
        <v>582</v>
      </c>
      <c r="I286" s="144"/>
      <c r="J286" s="153">
        <f>BK286</f>
        <v>0</v>
      </c>
      <c r="L286" s="141"/>
      <c r="M286" s="146"/>
      <c r="N286" s="147"/>
      <c r="O286" s="147"/>
      <c r="P286" s="148">
        <f>P287</f>
        <v>0</v>
      </c>
      <c r="Q286" s="147"/>
      <c r="R286" s="148">
        <f>R287</f>
        <v>0</v>
      </c>
      <c r="S286" s="147"/>
      <c r="T286" s="149">
        <f>T287</f>
        <v>0</v>
      </c>
      <c r="AR286" s="142" t="s">
        <v>148</v>
      </c>
      <c r="AT286" s="150" t="s">
        <v>72</v>
      </c>
      <c r="AU286" s="150" t="s">
        <v>29</v>
      </c>
      <c r="AY286" s="142" t="s">
        <v>128</v>
      </c>
      <c r="BK286" s="151">
        <f>BK287</f>
        <v>0</v>
      </c>
    </row>
    <row r="287" spans="1:65" s="21" customFormat="1" ht="18" customHeight="1">
      <c r="A287" s="17"/>
      <c r="B287" s="154"/>
      <c r="C287" s="155">
        <v>127</v>
      </c>
      <c r="D287" s="155" t="s">
        <v>131</v>
      </c>
      <c r="E287" s="156" t="s">
        <v>583</v>
      </c>
      <c r="F287" s="157" t="s">
        <v>584</v>
      </c>
      <c r="G287" s="158" t="s">
        <v>151</v>
      </c>
      <c r="H287" s="159">
        <v>1</v>
      </c>
      <c r="I287" s="160"/>
      <c r="J287" s="159">
        <f>ROUND(I287*H287,2)</f>
        <v>0</v>
      </c>
      <c r="K287" s="161"/>
      <c r="L287" s="18"/>
      <c r="M287" s="178"/>
      <c r="N287" s="179" t="s">
        <v>38</v>
      </c>
      <c r="O287" s="180"/>
      <c r="P287" s="181">
        <f>O287*H287</f>
        <v>0</v>
      </c>
      <c r="Q287" s="181">
        <v>0</v>
      </c>
      <c r="R287" s="181">
        <f>Q287*H287</f>
        <v>0</v>
      </c>
      <c r="S287" s="181">
        <v>0</v>
      </c>
      <c r="T287" s="182">
        <f>S287*H287</f>
        <v>0</v>
      </c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R287" s="166" t="s">
        <v>579</v>
      </c>
      <c r="AT287" s="166" t="s">
        <v>131</v>
      </c>
      <c r="AU287" s="166" t="s">
        <v>82</v>
      </c>
      <c r="AY287" s="3" t="s">
        <v>128</v>
      </c>
      <c r="BE287" s="167">
        <f>IF(N287="základní",J287,0)</f>
        <v>0</v>
      </c>
      <c r="BF287" s="167">
        <f>IF(N287="snížená",J287,0)</f>
        <v>0</v>
      </c>
      <c r="BG287" s="167">
        <f>IF(N287="zákl. přenesená",J287,0)</f>
        <v>0</v>
      </c>
      <c r="BH287" s="167">
        <f>IF(N287="sníž. přenesená",J287,0)</f>
        <v>0</v>
      </c>
      <c r="BI287" s="167">
        <f>IF(N287="nulová",J287,0)</f>
        <v>0</v>
      </c>
      <c r="BJ287" s="3" t="s">
        <v>29</v>
      </c>
      <c r="BK287" s="167">
        <f>ROUND(I287*H287,2)</f>
        <v>0</v>
      </c>
      <c r="BL287" s="3" t="s">
        <v>579</v>
      </c>
      <c r="BM287" s="166" t="s">
        <v>585</v>
      </c>
    </row>
    <row r="288" spans="1:31" s="21" customFormat="1" ht="6.75" customHeight="1">
      <c r="A288" s="17"/>
      <c r="B288" s="33"/>
      <c r="C288" s="34"/>
      <c r="D288" s="34"/>
      <c r="E288" s="34"/>
      <c r="F288" s="34"/>
      <c r="G288" s="34"/>
      <c r="H288" s="34"/>
      <c r="I288" s="108"/>
      <c r="J288" s="34"/>
      <c r="K288" s="34"/>
      <c r="L288" s="18"/>
      <c r="M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</sheetData>
  <sheetProtection selectLockedCells="1" selectUnlockedCells="1"/>
  <autoFilter ref="C137:K287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Karasová</cp:lastModifiedBy>
  <dcterms:modified xsi:type="dcterms:W3CDTF">2022-08-24T08:53:38Z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