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/>
  <bookViews>
    <workbookView xWindow="3120" yWindow="3120" windowWidth="19605" windowHeight="12735" activeTab="1"/>
  </bookViews>
  <sheets>
    <sheet name="Rekapitulace stavby" sheetId="1" r:id="rId1"/>
    <sheet name="stavební část" sheetId="2" r:id="rId2"/>
    <sheet name="zdravotechnika" sheetId="9" r:id="rId3"/>
    <sheet name="vytápění" sheetId="8" r:id="rId4"/>
    <sheet name="elektro" sheetId="4" r:id="rId5"/>
    <sheet name="slaboproud" sheetId="5" r:id="rId6"/>
    <sheet name="vzduchotechnika" sheetId="6" r:id="rId7"/>
    <sheet name="MaR" sheetId="7" r:id="rId8"/>
  </sheets>
  <externalReferences>
    <externalReference r:id="rId11"/>
    <externalReference r:id="rId12"/>
    <externalReference r:id="rId13"/>
  </externalReferences>
  <definedNames>
    <definedName name="_xlnm._FilterDatabase" localSheetId="4" hidden="1">'elektro'!$A$11:$I$102</definedName>
    <definedName name="_xlnm._FilterDatabase" localSheetId="5" hidden="1">'slaboproud'!$C$76:$K$184</definedName>
    <definedName name="_xlnm._FilterDatabase" localSheetId="1" hidden="1">'stavební část'!$C$141:$K$521</definedName>
    <definedName name="_xlnm._FilterDatabase" localSheetId="3" hidden="1">'vytápění'!$A$6:$G$64</definedName>
    <definedName name="_xlnm._FilterDatabase" localSheetId="6" hidden="1">'vzduchotechnika'!$C$13:$I$77</definedName>
    <definedName name="_xlnm._FilterDatabase" localSheetId="2" hidden="1">'zdravotechnika'!$C$121:$K$231</definedName>
    <definedName name="_sk10" localSheetId="2">#REF!</definedName>
    <definedName name="_sk10">#REF!</definedName>
    <definedName name="_sk11" localSheetId="2">#REF!</definedName>
    <definedName name="_sk11">#REF!</definedName>
    <definedName name="aaa" localSheetId="2">#REF!</definedName>
    <definedName name="aaa">#REF!</definedName>
    <definedName name="afterdetail_rkap" localSheetId="2">#REF!</definedName>
    <definedName name="afterdetail_rkap">#REF!</definedName>
    <definedName name="afterdetail_rozpocty" localSheetId="2">#REF!</definedName>
    <definedName name="afterdetail_rozpocty">#REF!</definedName>
    <definedName name="Anglická" localSheetId="2">#REF!</definedName>
    <definedName name="Anglická">#REF!</definedName>
    <definedName name="Báze_Al" localSheetId="2">#REF!</definedName>
    <definedName name="Báze_Al">#REF!</definedName>
    <definedName name="Báze_Cu" localSheetId="2">#REF!</definedName>
    <definedName name="Báze_Cu">#REF!</definedName>
    <definedName name="before_rkap" localSheetId="2">#REF!</definedName>
    <definedName name="before_rkap">#REF!</definedName>
    <definedName name="before_rozpocty" localSheetId="2">#REF!</definedName>
    <definedName name="before_rozpocty">#REF!</definedName>
    <definedName name="beforeafterdetail_rozpocty.Poznamka2.1" localSheetId="2">#REF!</definedName>
    <definedName name="beforeafterdetail_rozpocty.Poznamka2.1">#REF!</definedName>
    <definedName name="beforedetail_rozpocty" localSheetId="2">#REF!</definedName>
    <definedName name="beforedetail_rozpocty">#REF!</definedName>
    <definedName name="body_hlavy" localSheetId="2">#REF!</definedName>
    <definedName name="body_hlavy">#REF!</definedName>
    <definedName name="body_memrekapdph" localSheetId="2">#REF!</definedName>
    <definedName name="body_memrekapdph">#REF!</definedName>
    <definedName name="body_phlavy" localSheetId="2">#REF!</definedName>
    <definedName name="body_phlavy">#REF!</definedName>
    <definedName name="body_prekap" localSheetId="2">#REF!</definedName>
    <definedName name="body_prekap">#REF!</definedName>
    <definedName name="body_rkap" localSheetId="2">#REF!</definedName>
    <definedName name="body_rkap">#REF!</definedName>
    <definedName name="body_rozpocty" localSheetId="2">#REF!</definedName>
    <definedName name="body_rozpocty">#REF!</definedName>
    <definedName name="body_rozpočty" localSheetId="2">#REF!</definedName>
    <definedName name="body_rozpočty">#REF!</definedName>
    <definedName name="body_rpolozky" localSheetId="2">#REF!</definedName>
    <definedName name="body_rpolozky">#REF!</definedName>
    <definedName name="body_rpolozky.Poznamka2" localSheetId="2">#REF!</definedName>
    <definedName name="body_rpolozky.Poznamka2">#REF!</definedName>
    <definedName name="BS10_E9" localSheetId="2">#REF!</definedName>
    <definedName name="BS10_E9">#REF!</definedName>
    <definedName name="BS11_G_" localSheetId="2">#REF!</definedName>
    <definedName name="BS11_G_">#REF!</definedName>
    <definedName name="BS12_04" localSheetId="2">#REF!</definedName>
    <definedName name="BS12_04">#REF!</definedName>
    <definedName name="BS12_06" localSheetId="2">#REF!</definedName>
    <definedName name="BS12_06">#REF!</definedName>
    <definedName name="BS12_08" localSheetId="2">#REF!</definedName>
    <definedName name="BS12_08">#REF!</definedName>
    <definedName name="BS13_04" localSheetId="2">#REF!</definedName>
    <definedName name="BS13_04">#REF!</definedName>
    <definedName name="BS13_04Z" localSheetId="2">#REF!</definedName>
    <definedName name="BS13_04Z">#REF!</definedName>
    <definedName name="BS13_06" localSheetId="2">#REF!</definedName>
    <definedName name="BS13_06">#REF!</definedName>
    <definedName name="BS13_06Z" localSheetId="2">#REF!</definedName>
    <definedName name="BS13_06Z">#REF!</definedName>
    <definedName name="BS13_08" localSheetId="2">#REF!</definedName>
    <definedName name="BS13_08">#REF!</definedName>
    <definedName name="BS13_08Z" localSheetId="2">#REF!</definedName>
    <definedName name="BS13_08Z">#REF!</definedName>
    <definedName name="BS14_04" localSheetId="2">#REF!</definedName>
    <definedName name="BS14_04">#REF!</definedName>
    <definedName name="BS14_06" localSheetId="2">#REF!</definedName>
    <definedName name="BS14_06">#REF!</definedName>
    <definedName name="BS14_08" localSheetId="2">#REF!</definedName>
    <definedName name="BS14_08">#REF!</definedName>
    <definedName name="BS16_1" localSheetId="2">#REF!</definedName>
    <definedName name="BS16_1">#REF!</definedName>
    <definedName name="BS16_1_F" localSheetId="2">#REF!</definedName>
    <definedName name="BS16_1_F">#REF!</definedName>
    <definedName name="BS16_1Z" localSheetId="2">#REF!</definedName>
    <definedName name="BS16_1Z">#REF!</definedName>
    <definedName name="BS16_1Z_F" localSheetId="2">#REF!</definedName>
    <definedName name="BS16_1Z_F">#REF!</definedName>
    <definedName name="BS17_05" localSheetId="2">#REF!</definedName>
    <definedName name="BS17_05">#REF!</definedName>
    <definedName name="BS17_06" localSheetId="2">#REF!</definedName>
    <definedName name="BS17_06">#REF!</definedName>
    <definedName name="BS17_08" localSheetId="2">#REF!</definedName>
    <definedName name="BS17_08">#REF!</definedName>
    <definedName name="BS19_04" localSheetId="2">#REF!</definedName>
    <definedName name="BS19_04">#REF!</definedName>
    <definedName name="BS19_06" localSheetId="2">#REF!</definedName>
    <definedName name="BS19_06">#REF!</definedName>
    <definedName name="BS19_08" localSheetId="2">#REF!</definedName>
    <definedName name="BS19_08">#REF!</definedName>
    <definedName name="CDopočet_Al" localSheetId="2">#REF!</definedName>
    <definedName name="CDopočet_Al">#REF!</definedName>
    <definedName name="CDopočet_Cu" localSheetId="2">#REF!</definedName>
    <definedName name="CDopočet_Cu">#REF!</definedName>
    <definedName name="CDopočet_EUR" localSheetId="2">#REF!</definedName>
    <definedName name="CDopočet_EUR">#REF!</definedName>
    <definedName name="celkembezdph" localSheetId="2">#REF!</definedName>
    <definedName name="celkembezdph">#REF!</definedName>
    <definedName name="celkemsdph" localSheetId="2">#REF!</definedName>
    <definedName name="celkemsdph">#REF!</definedName>
    <definedName name="celkemsdph.Poznamka2" localSheetId="2">#REF!</definedName>
    <definedName name="celkemsdph.Poznamka2">#REF!</definedName>
    <definedName name="celkemsdph.Poznamka2.1" localSheetId="2">#REF!</definedName>
    <definedName name="celkemsdph.Poznamka2.1">#REF!</definedName>
    <definedName name="celklemsdph">#REF!</definedName>
    <definedName name="Cena">"$#REF!.$D$41"</definedName>
    <definedName name="Cena_dokumentace">#REF!</definedName>
    <definedName name="Cena1">"$#REF!.$D$33"</definedName>
    <definedName name="Cena2">"$#REF!.$D$34"</definedName>
    <definedName name="Cena3">"$#REF!.$D$35"</definedName>
    <definedName name="Cena4">"$#REF!.$D$36"</definedName>
    <definedName name="Cena5">"$#REF!.$D$37"</definedName>
    <definedName name="Cena6">"$#REF!.$D$38"</definedName>
    <definedName name="Cena7">"$#REF!.$D$39"</definedName>
    <definedName name="Cena8">"$#REF!.$D$40"</definedName>
    <definedName name="cisloobjektu">#REF!</definedName>
    <definedName name="cislostavby" localSheetId="2">#REF!</definedName>
    <definedName name="cislostavby">#REF!</definedName>
    <definedName name="Datum" localSheetId="3">#REF!</definedName>
    <definedName name="Datum">"$#REF!.$B$30"</definedName>
    <definedName name="Dil">#REF!</definedName>
    <definedName name="Dispečink">"$#REF!.$#REF!$#REF!"</definedName>
    <definedName name="Dodavka">#REF!</definedName>
    <definedName name="Dodavka0" localSheetId="2">#REF!</definedName>
    <definedName name="Dodavka0">'vytápění'!#REF!</definedName>
    <definedName name="Dopočet_Al">#REF!</definedName>
    <definedName name="Dopočet_Cu" localSheetId="2">#REF!</definedName>
    <definedName name="Dopočet_Cu">#REF!</definedName>
    <definedName name="Dopočet_EUR" localSheetId="2">#REF!</definedName>
    <definedName name="Dopočet_EUR">#REF!</definedName>
    <definedName name="end_rozpocty" localSheetId="2">#REF!</definedName>
    <definedName name="end_rozpocty">#REF!</definedName>
    <definedName name="EUR" localSheetId="2">#REF!</definedName>
    <definedName name="EUR">#REF!</definedName>
    <definedName name="Excel_BuiltIn__FilterDatabase_3">"$#REF!.$A$36:$BJ$383"</definedName>
    <definedName name="Excel_BuiltIn__FilterDatabase_4">#REF!</definedName>
    <definedName name="Excel_BuiltIn_Print_Titles_2">"$#REF!.$A$1:$IV$4"</definedName>
    <definedName name="Excel_BuiltIn_Print_Titles_5">"$#REF!.$A$1:$IV$4"</definedName>
    <definedName name="firmy_rozpocty_pozn.Poznamka2">#REF!</definedName>
    <definedName name="Hlavička">"$#REF!.$A$48:$F$49"</definedName>
    <definedName name="HSV">#REF!</definedName>
    <definedName name="HSV0" localSheetId="2">#REF!</definedName>
    <definedName name="HSV0">'vytápění'!#REF!</definedName>
    <definedName name="HZS">#REF!</definedName>
    <definedName name="HZS0" localSheetId="2">#REF!</definedName>
    <definedName name="HZS0">'vytápění'!#REF!</definedName>
    <definedName name="JKSO">#REF!</definedName>
    <definedName name="Katka">#REF!</definedName>
    <definedName name="Kod">"$#REF!.$D$6"</definedName>
    <definedName name="ks">"$#REF!.$D$59"</definedName>
    <definedName name="MJ">#REF!</definedName>
    <definedName name="Mont" localSheetId="2">#REF!</definedName>
    <definedName name="Mont">#REF!</definedName>
    <definedName name="Montaz0" localSheetId="2">#REF!</definedName>
    <definedName name="Montaz0">'vytápění'!#REF!</definedName>
    <definedName name="NazevDilu">#REF!</definedName>
    <definedName name="nazevobjektu" localSheetId="2">#REF!</definedName>
    <definedName name="nazevobjektu">#REF!</definedName>
    <definedName name="nazevstavby" localSheetId="2">#REF!</definedName>
    <definedName name="nazevstavby">#REF!</definedName>
    <definedName name="Objednatel" localSheetId="2">#REF!</definedName>
    <definedName name="Objednatel">#REF!</definedName>
    <definedName name="_xlnm.Print_Area" localSheetId="7">'MaR'!$A$1:$F$140</definedName>
    <definedName name="_xlnm.Print_Area" localSheetId="0">'Rekapitulace stavby'!$D$4:$AO$36,'Rekapitulace stavby'!$C$42:$AQ$55</definedName>
    <definedName name="_xlnm.Print_Area" localSheetId="5">'slaboproud'!$C$4:$J$35,'slaboproud'!$C$41:$J$60,'slaboproud'!$C$66:$K$184</definedName>
    <definedName name="_xlnm.Print_Area" localSheetId="1">'stavební část'!$C$82:$J$123,'stavební část'!$C$129:$K$521</definedName>
    <definedName name="_xlnm.Print_Area" localSheetId="3">'vytápění'!$A$1:$G$65</definedName>
    <definedName name="_xlnm.Print_Area" localSheetId="6">'vzduchotechnika'!$A$1:$I$79</definedName>
    <definedName name="_xlnm.Print_Area" localSheetId="2">'zdravotechnika'!$C$82:$J$105,'zdravotechnika'!$C$111:$K$231</definedName>
    <definedName name="_xlnm.Print_Area">"$#REF!.$A$1:$F$193"</definedName>
    <definedName name="partneri.0">#REF!</definedName>
    <definedName name="partneri.1">#REF!</definedName>
    <definedName name="pata">#REF!</definedName>
    <definedName name="Periferie">"$#REF!.$B$59:$D$59"</definedName>
    <definedName name="PocetMJ">#REF!</definedName>
    <definedName name="Poznamka" localSheetId="2">#REF!</definedName>
    <definedName name="Poznamka">#REF!</definedName>
    <definedName name="Projektant" localSheetId="2">#REF!</definedName>
    <definedName name="Projektant">#REF!</definedName>
    <definedName name="Přehled">"$#REF!.$A$1"</definedName>
    <definedName name="PSV">#REF!</definedName>
    <definedName name="PSV0" localSheetId="2">#REF!</definedName>
    <definedName name="PSV0">'vytápění'!#REF!</definedName>
    <definedName name="Rídící_systém">"$#REF!.$B$90:$D$90"</definedName>
    <definedName name="Rok_nabídky">"$#REF!.$O$#REF!:$P$#REF!"</definedName>
    <definedName name="sk12_4">#REF!</definedName>
    <definedName name="sk12_6" localSheetId="2">#REF!</definedName>
    <definedName name="sk12_6">#REF!</definedName>
    <definedName name="sk12_8" localSheetId="2">#REF!</definedName>
    <definedName name="sk12_8">#REF!</definedName>
    <definedName name="sk13_4" localSheetId="2">#REF!</definedName>
    <definedName name="sk13_4">#REF!</definedName>
    <definedName name="sk13_6" localSheetId="2">#REF!</definedName>
    <definedName name="sk13_6">#REF!</definedName>
    <definedName name="sk13_8" localSheetId="2">#REF!</definedName>
    <definedName name="sk13_8">#REF!</definedName>
    <definedName name="sk14_4" localSheetId="2">#REF!</definedName>
    <definedName name="sk14_4">#REF!</definedName>
    <definedName name="sk14_6" localSheetId="2">#REF!</definedName>
    <definedName name="sk14_6">#REF!</definedName>
    <definedName name="sk14_8" localSheetId="2">#REF!</definedName>
    <definedName name="sk14_8">#REF!</definedName>
    <definedName name="sk16_nepl" localSheetId="2">#REF!</definedName>
    <definedName name="sk16_nepl">#REF!</definedName>
    <definedName name="sk16_pl" localSheetId="2">#REF!</definedName>
    <definedName name="sk16_pl">#REF!</definedName>
    <definedName name="sk17_5" localSheetId="2">#REF!</definedName>
    <definedName name="sk17_5">#REF!</definedName>
    <definedName name="sk17_6" localSheetId="2">#REF!</definedName>
    <definedName name="sk17_6">#REF!</definedName>
    <definedName name="sk17_8" localSheetId="2">#REF!</definedName>
    <definedName name="sk17_8">#REF!</definedName>
    <definedName name="sk19_4" localSheetId="2">#REF!</definedName>
    <definedName name="sk19_4">#REF!</definedName>
    <definedName name="sk19_6" localSheetId="2">#REF!</definedName>
    <definedName name="sk19_6">#REF!</definedName>
    <definedName name="sk19_8" localSheetId="2">#REF!</definedName>
    <definedName name="sk19_8">#REF!</definedName>
    <definedName name="SloupecCC" localSheetId="2">#REF!</definedName>
    <definedName name="SloupecCC">'vytápění'!$G$6</definedName>
    <definedName name="SloupecCisloPol" localSheetId="2">#REF!</definedName>
    <definedName name="SloupecCisloPol">'vytápění'!$B$6</definedName>
    <definedName name="SloupecJC" localSheetId="2">#REF!</definedName>
    <definedName name="SloupecJC">'vytápění'!$F$6</definedName>
    <definedName name="SloupecMJ" localSheetId="2">#REF!</definedName>
    <definedName name="SloupecMJ">'vytápění'!$D$6</definedName>
    <definedName name="SloupecMnozstvi" localSheetId="2">#REF!</definedName>
    <definedName name="SloupecMnozstvi">'vytápění'!$E$6</definedName>
    <definedName name="SloupecNazPol" localSheetId="2">#REF!</definedName>
    <definedName name="SloupecNazPol">'vytápění'!$C$6</definedName>
    <definedName name="SloupecPC" localSheetId="2">#REF!</definedName>
    <definedName name="SloupecPC">'vytápění'!$A$6</definedName>
    <definedName name="solver_lin" localSheetId="3" hidden="1">0</definedName>
    <definedName name="solver_num" localSheetId="3" hidden="1">0</definedName>
    <definedName name="solver_opt" localSheetId="3" hidden="1">'vytápění'!#REF!</definedName>
    <definedName name="solver_typ" localSheetId="3" hidden="1">1</definedName>
    <definedName name="solver_val" localSheetId="3" hidden="1">0</definedName>
    <definedName name="Specifikace">"$#REF!.$D$6:$D$7"</definedName>
    <definedName name="sum_memrekapdph">#REF!</definedName>
    <definedName name="sum_prekap">#REF!</definedName>
    <definedName name="top_memrekapdph">#REF!</definedName>
    <definedName name="top_phlavy">#REF!</definedName>
    <definedName name="top_rkap" localSheetId="2">#REF!</definedName>
    <definedName name="top_rkap">#REF!</definedName>
    <definedName name="top_rozpocty">#REF!</definedName>
    <definedName name="top_rpolozky">#REF!</definedName>
    <definedName name="Typ" localSheetId="3">'vytápění'!#REF!</definedName>
    <definedName name="Typ">"$#REF!.$C$90:$C$91;$#REF!.$C$59:$C$80"</definedName>
    <definedName name="VRN">#REF!</definedName>
    <definedName name="VRNKc" localSheetId="2">#REF!</definedName>
    <definedName name="VRNKc">#REF!</definedName>
    <definedName name="VRNnazev" localSheetId="2">#REF!</definedName>
    <definedName name="VRNnazev">#REF!</definedName>
    <definedName name="VRNproc" localSheetId="2">#REF!</definedName>
    <definedName name="VRNproc">#REF!</definedName>
    <definedName name="VRNzakl" localSheetId="2">#REF!</definedName>
    <definedName name="VRNzakl">#REF!</definedName>
    <definedName name="x" localSheetId="2">#REF!</definedName>
    <definedName name="x">#REF!</definedName>
    <definedName name="Z_1E8618C1_1B4D_11D4_B32D_0050046A422B_.wvu.PrintTitles">"$#REF!.$#REF!$#REF!:$#REF!$#REF!"</definedName>
    <definedName name="Z_1E8618C1_1B4D_11D4_B32D_0050046A422B_.wvu.Rows">"$#REF!.$#REF!$#REF!:$#REF!$#REF!"</definedName>
    <definedName name="Z_65AC2F60_1B4A_11D4_81C5_0050046A4233_.wvu.PrintTitles">"$#REF!.$#REF!$#REF!:$#REF!$#REF!"</definedName>
    <definedName name="Z_65AC2F60_1B4A_11D4_81C5_0050046A4233_.wvu.Rows">"$#REF!.$#REF!$#REF!:$#REF!$#REF!"</definedName>
    <definedName name="Z_E1558AE0_C998_11D6_AA27_0050FC1C9776_.wvu.PrintArea" localSheetId="7" hidden="1">'MaR'!$A$1:$F$110</definedName>
    <definedName name="Zakazka" localSheetId="2">#REF!</definedName>
    <definedName name="Zakazka">#REF!</definedName>
    <definedName name="Zaklad22" localSheetId="2">#REF!</definedName>
    <definedName name="Zaklad22">#REF!</definedName>
    <definedName name="Zaklad5" localSheetId="2">#REF!</definedName>
    <definedName name="Zaklad5">#REF!</definedName>
    <definedName name="Zhotovitel" localSheetId="2">#REF!</definedName>
    <definedName name="Zhotovitel">#REF!</definedName>
    <definedName name="_xlnm.Print_Titles" localSheetId="0">'Rekapitulace stavby'!$51:$51</definedName>
    <definedName name="_xlnm.Print_Titles" localSheetId="1">'stavební část'!$141:$141</definedName>
    <definedName name="_xlnm.Print_Titles" localSheetId="2">'zdravotechnika'!$121:$121</definedName>
    <definedName name="_xlnm.Print_Titles" localSheetId="3">'vytápění'!$1:$6</definedName>
    <definedName name="_xlnm.Print_Titles" localSheetId="4">'elektro'!$11:$12</definedName>
    <definedName name="_xlnm.Print_Titles" localSheetId="5">'slaboproud'!$76:$76</definedName>
  </definedNames>
  <calcPr calcId="191029"/>
  <extLst/>
</workbook>
</file>

<file path=xl/sharedStrings.xml><?xml version="1.0" encoding="utf-8"?>
<sst xmlns="http://schemas.openxmlformats.org/spreadsheetml/2006/main" count="8303" uniqueCount="2104">
  <si>
    <t>Export Komplet</t>
  </si>
  <si>
    <t/>
  </si>
  <si>
    <t>2.0</t>
  </si>
  <si>
    <t>False</t>
  </si>
  <si>
    <t>{eea5eb4b-70ea-440f-939c-a5140b012bc7}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</si>
  <si>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</si>
  <si>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</si>
  <si>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</si>
  <si>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</si>
  <si>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</si>
  <si>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</si>
  <si>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</si>
  <si>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</si>
  <si>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</t>
  </si>
  <si>
    <t>Stavba:</t>
  </si>
  <si>
    <t>Nemocnice v Karlových Varech lékárna-zřízení pracoviště pro přípravu a ředění cytostatik</t>
  </si>
  <si>
    <t>0,1</t>
  </si>
  <si>
    <t>KSO:</t>
  </si>
  <si>
    <t>CC-CZ:</t>
  </si>
  <si>
    <t>1</t>
  </si>
  <si>
    <t>Místo:</t>
  </si>
  <si>
    <t>Karlovy Vary-areál nemocnice</t>
  </si>
  <si>
    <t>Datum:</t>
  </si>
  <si>
    <t>5. 1. 2022</t>
  </si>
  <si>
    <t>10</t>
  </si>
  <si>
    <t>100</t>
  </si>
  <si>
    <t>Zadavatel:</t>
  </si>
  <si>
    <t>IČ:</t>
  </si>
  <si>
    <t xml:space="preserve"> </t>
  </si>
  <si>
    <t>DIČ:</t>
  </si>
  <si>
    <t>Zhotovitel:</t>
  </si>
  <si>
    <t>Projektant:</t>
  </si>
  <si>
    <t>ing.Karásková - A4 s.r.o. Jbc</t>
  </si>
  <si>
    <t>True</t>
  </si>
  <si>
    <t>Zpracovatel:</t>
  </si>
  <si>
    <t>Poznámka:</t>
  </si>
  <si>
    <t>Ve spolupráci s projektantem část výkazů výměr/rozměrů/ je odečtena  z PD automatickým vygenerováním, programem umožňující tuto aplikaci, a takto určená celková množství jsou převzata do rozpočtu (soupisu prací).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</si>
  <si>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</si>
  <si>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</si>
  <si>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</si>
  <si>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</si>
  <si>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</si>
  <si>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</si>
  <si>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</si>
  <si>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</si>
  <si>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</si>
  <si>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</si>
  <si>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</si>
  <si>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</si>
  <si>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</si>
  <si>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</si>
  <si>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</si>
  <si>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</si>
  <si>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</si>
  <si>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</si>
  <si>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</si>
  <si>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</si>
  <si>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</si>
  <si>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</si>
  <si>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</si>
  <si>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</si>
  <si>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</si>
  <si>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</si>
  <si>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</si>
  <si>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</si>
  <si>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</si>
  <si>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</si>
  <si>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</si>
  <si>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</si>
  <si>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</si>
  <si>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</si>
  <si>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</si>
  <si>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</si>
  <si>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</si>
  <si>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</si>
  <si>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</si>
  <si>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</si>
  <si>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</si>
  <si>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</si>
  <si>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</si>
  <si>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</si>
  <si>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</si>
  <si>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</si>
  <si>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Zřízení pracoviště pro přípravu a ředění cytostatik</t>
  </si>
  <si>
    <t>STA</t>
  </si>
  <si>
    <t>{5ca32377-2bee-4c08-a430-8406231a761b}</t>
  </si>
  <si>
    <t>dl1</t>
  </si>
  <si>
    <t>17,66</t>
  </si>
  <si>
    <t>o2</t>
  </si>
  <si>
    <t>91,33</t>
  </si>
  <si>
    <t>KRYCÍ LIST SOUPISU PRACÍ</t>
  </si>
  <si>
    <t>o5</t>
  </si>
  <si>
    <t>40,71</t>
  </si>
  <si>
    <t>od1</t>
  </si>
  <si>
    <t>0,41</t>
  </si>
  <si>
    <t>od2</t>
  </si>
  <si>
    <t>0,122</t>
  </si>
  <si>
    <t>od3</t>
  </si>
  <si>
    <t>4,61</t>
  </si>
  <si>
    <t>Objekt:</t>
  </si>
  <si>
    <t>od4</t>
  </si>
  <si>
    <t>4,855</t>
  </si>
  <si>
    <t>01 - Zřízení pracoviště pro přípravu a ředění cytostatik</t>
  </si>
  <si>
    <t>kl1</t>
  </si>
  <si>
    <t>4</t>
  </si>
  <si>
    <t>panely1</t>
  </si>
  <si>
    <t>112</t>
  </si>
  <si>
    <t>zazd1</t>
  </si>
  <si>
    <t>4,405</t>
  </si>
  <si>
    <t>om2</t>
  </si>
  <si>
    <t>181,807</t>
  </si>
  <si>
    <t>po1</t>
  </si>
  <si>
    <t>44,67</t>
  </si>
  <si>
    <t>sdk1</t>
  </si>
  <si>
    <t>21,288</t>
  </si>
  <si>
    <t>sdk2</t>
  </si>
  <si>
    <t>24,375</t>
  </si>
  <si>
    <t>ob10</t>
  </si>
  <si>
    <t>82,83</t>
  </si>
  <si>
    <t>om1</t>
  </si>
  <si>
    <t>165,23</t>
  </si>
  <si>
    <t>m1</t>
  </si>
  <si>
    <t>232,678</t>
  </si>
  <si>
    <t>ing.Karásková-A4 s.r.o. Jbc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</si>
  <si>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</si>
  <si>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</si>
  <si>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</si>
  <si>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</si>
  <si>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</si>
  <si>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</si>
  <si>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</si>
  <si>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340 - Stěny ze sendvičových panelů, kovový podhled</t>
  </si>
  <si>
    <t xml:space="preserve">    6 - Úpravy povrchů, podlahy a osazování výplní</t>
  </si>
  <si>
    <t xml:space="preserve">    9 - Ostatní konstrukce a práce,lešení, bourání</t>
  </si>
  <si>
    <t xml:space="preserve">    997 - Přesun sutě</t>
  </si>
  <si>
    <t xml:space="preserve">    991 - Poplatky za skládky</t>
  </si>
  <si>
    <t xml:space="preserve">    998 - Přesun hmot</t>
  </si>
  <si>
    <t>PSV - Práce a dodávky PSV</t>
  </si>
  <si>
    <t xml:space="preserve">    721 - Zdravotechnika </t>
  </si>
  <si>
    <t xml:space="preserve">    731 - Ústřední vytápění </t>
  </si>
  <si>
    <t xml:space="preserve">    763 - SDK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</si>
  <si>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</si>
  <si>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</si>
  <si>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</si>
  <si>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</si>
  <si>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</si>
  <si>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783 - Nátěry,malby</t>
  </si>
  <si>
    <t>M - Práce a dodávky M</t>
  </si>
  <si>
    <t xml:space="preserve">    21-M - Elektroinstalace</t>
  </si>
  <si>
    <t xml:space="preserve">    22-M - Slabouproud</t>
  </si>
  <si>
    <t xml:space="preserve">    24-M - Vzduchotechnika</t>
  </si>
  <si>
    <t xml:space="preserve">    36-M - M a R</t>
  </si>
  <si>
    <t>VRN - Vedlejší rozpočtové náklady</t>
  </si>
  <si>
    <t xml:space="preserve">    VRN1 - Průzkumné práce,inženýrská činnost,ost.vedlejší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</si>
  <si>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</si>
  <si>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</si>
  <si>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</si>
  <si>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</si>
  <si>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</si>
  <si>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</si>
  <si>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</si>
  <si>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</si>
  <si>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</si>
  <si>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</si>
  <si>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</si>
  <si>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</si>
  <si>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</si>
  <si>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</si>
  <si>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</si>
  <si>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</si>
  <si>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</si>
  <si>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</si>
  <si>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</si>
  <si>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</si>
  <si>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</si>
  <si>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310279842</t>
  </si>
  <si>
    <t>Zazdívka otvorů pl do 4 m2 ve zdivu z porobetonovými tvárnicemi P2-500 na M2,5  tl.do300mm</t>
  </si>
  <si>
    <t>m3</t>
  </si>
  <si>
    <t>CS ÚRS 2015 01</t>
  </si>
  <si>
    <t>275310380</t>
  </si>
  <si>
    <t>VV</t>
  </si>
  <si>
    <t>(0,90*1,80*3-(0,65*0,70))*0,25</t>
  </si>
  <si>
    <t>319202321</t>
  </si>
  <si>
    <t xml:space="preserve">Vyrovnání nerovného povrchu zdiva tl do 80 mm přizděním po hrubém vybourání </t>
  </si>
  <si>
    <t>m2</t>
  </si>
  <si>
    <t>CS ÚRS 2013 01</t>
  </si>
  <si>
    <t>271928055</t>
  </si>
  <si>
    <t>3,35*6*0,20+3,35*0,15</t>
  </si>
  <si>
    <t>340231035</t>
  </si>
  <si>
    <t>Zazdívka otvorů ve stěnách plochy do 4 m2 keramzitovými příčkovkami na vylehčenou maltu tl 140 mm</t>
  </si>
  <si>
    <t>CS ÚRS 2019 01</t>
  </si>
  <si>
    <t>-789901803</t>
  </si>
  <si>
    <t>(0,80+0,50+0,45)*2,10 + 0,65*3,35  "0,65m2 obezdění potrubí"</t>
  </si>
  <si>
    <t>342272612</t>
  </si>
  <si>
    <t>Stěny (přizdívlky)  z pórobetonových tvárnic hladkých na tenké maltové lože objemová hmotnost do 500 kg/m3, tloušťka příčky 100 mm</t>
  </si>
  <si>
    <t>918120079</t>
  </si>
  <si>
    <t>"3N.P. přizdívka" (2,25*3,30)</t>
  </si>
  <si>
    <t>0,40*2*3,30</t>
  </si>
  <si>
    <t>"zazdívky /obezdívka/ potrubí "(1,11*2+0,55*3)*3,0+(0,75+0,45)*2*3,0</t>
  </si>
  <si>
    <t>Součet</t>
  </si>
  <si>
    <t>5</t>
  </si>
  <si>
    <t>342241000</t>
  </si>
  <si>
    <t>Příplatek k příčkám za provedení vyzdívky mezi potrubím apod.</t>
  </si>
  <si>
    <t>1718416844</t>
  </si>
  <si>
    <t>6</t>
  </si>
  <si>
    <t>349231811</t>
  </si>
  <si>
    <t xml:space="preserve">Přizdívka ostění z cihel tl do 150 mm </t>
  </si>
  <si>
    <t>CS ÚRS 2014 01</t>
  </si>
  <si>
    <t>222661086</t>
  </si>
  <si>
    <t>2,60+1,05+0,86</t>
  </si>
  <si>
    <t>7</t>
  </si>
  <si>
    <t>317300R01</t>
  </si>
  <si>
    <t>Osazování (montáž) ocelových překladů (osazení v rámci bouracích prací)</t>
  </si>
  <si>
    <t>kg</t>
  </si>
  <si>
    <t>-408714237</t>
  </si>
  <si>
    <t>P</t>
  </si>
  <si>
    <t>Poznámka k položce:
Kilogramová cena provedení.</t>
  </si>
  <si>
    <t>" viz výpis materiálu ocel.překladů"</t>
  </si>
  <si>
    <t>" IPE 100+ pas.ocel 60/6"   10,53*2+0,71*2+11,75+6,48</t>
  </si>
  <si>
    <t>8</t>
  </si>
  <si>
    <t>M</t>
  </si>
  <si>
    <t>133100R02</t>
  </si>
  <si>
    <t>dtto,ale zhotovení ocel.překladů vč.dod.matateriálu s prořezem (IPE 100, pas.60/6) +.základní nátěr -kilogramová cena</t>
  </si>
  <si>
    <t>-1843510959</t>
  </si>
  <si>
    <t>o5*1,15</t>
  </si>
  <si>
    <t>9</t>
  </si>
  <si>
    <t>133100R03</t>
  </si>
  <si>
    <t>dtto,ale spojovací prostředky,svary,lepené kotvy, pomocně -montážní materiál</t>
  </si>
  <si>
    <t>-748061358</t>
  </si>
  <si>
    <t>o5*0,12 "7,5%"</t>
  </si>
  <si>
    <t>346244381</t>
  </si>
  <si>
    <t>Plentování jednostranné v do 200 mm válcovaných nosníků cihlami</t>
  </si>
  <si>
    <t>-1582390931</t>
  </si>
  <si>
    <t>11</t>
  </si>
  <si>
    <t>389381SC3</t>
  </si>
  <si>
    <t>Betonový podstavec (základ) z betonu tř. C 20/25 vč. bednění a výztuže z KARI sítě+ osazení rohože a dilatace -kompletní provedení</t>
  </si>
  <si>
    <t>679720504</t>
  </si>
  <si>
    <t>12</t>
  </si>
  <si>
    <t>631515R04</t>
  </si>
  <si>
    <t>dtto,ale  dodávka antivibrační tlumící rohože rozm.700x750mm tl.40mm</t>
  </si>
  <si>
    <t>kus</t>
  </si>
  <si>
    <t>-263925386</t>
  </si>
  <si>
    <t>340</t>
  </si>
  <si>
    <t>Stěny ze sendvičových panelů, kovový podhled</t>
  </si>
  <si>
    <t>13</t>
  </si>
  <si>
    <t>340000R20</t>
  </si>
  <si>
    <t>Montáž (osazení) příček ze senvičových panelů tl.100mm (resp.120mm) s upevněním do připravených rýh v podlaze,dále napojení na stropní konstrukci (viz detaily  a popis provedení v TZ PD)</t>
  </si>
  <si>
    <t>602735034</t>
  </si>
  <si>
    <t>Poznámka k položce:
Kompletizovaná montáž- panely musí být vzájemně vodivě pospojovány pod úrovní podlahy s napojením na zemnící síť, řešení styku panelů v rozích i ve styku s podhledem,instalace v panelech, prvky výztuh pro zařizovací předměty apod.- vše dle výrobní dokumentace dodavatele s dodržením technologického postupu
 výrobce.</t>
  </si>
  <si>
    <t>(3,30+6,5+4,75+3,10*2+3,50+1,30*2+2,80+1,65)*3,55</t>
  </si>
  <si>
    <t>(0,25+0,35)*6*3,35+"zaokrouhl." 0,025</t>
  </si>
  <si>
    <t>"odpočet" - (1,80*2+1,60*3+1,40*2)</t>
  </si>
  <si>
    <t>"pozn.: zahrnut i panel pro uchycení umyvadla"</t>
  </si>
  <si>
    <t>14</t>
  </si>
  <si>
    <t>600000NC1</t>
  </si>
  <si>
    <t>-1194409761</t>
  </si>
  <si>
    <t>Poznámka k položce:
Způměrovaná nabídková cena zahrnuje kompletizovanou dodávku panelů standardní rozměrové řady i panely atyp.rozměrů  vč.systémového příslušenství a dopravy od výrobce.</t>
  </si>
  <si>
    <t>766660R22</t>
  </si>
  <si>
    <t>Montáž dveřních systémových křídel sendvičového typu, otočné  1křídlové šířky 700-900cm do kovové zárubně určené k uchycení příčkových panelů tl.100mm,montáž kování a další kompletizující úpravy osazení</t>
  </si>
  <si>
    <t>16</t>
  </si>
  <si>
    <t>1927531461</t>
  </si>
  <si>
    <t>610000NC2</t>
  </si>
  <si>
    <t>dveře otočné plné vel.700/2010mm sendvičového typu vč.systémové  kovové zárubně,padacího prahu+ kování (klika/klika)  - kompletizovaná dodávka - ozn.1/P, 2/P</t>
  </si>
  <si>
    <t>32</t>
  </si>
  <si>
    <t>1268013403</t>
  </si>
  <si>
    <t>Poznámka k položce:
Nabídková cena kompletizované dodávky dveří vč.dopravy od výrobce.</t>
  </si>
  <si>
    <t>17</t>
  </si>
  <si>
    <t>610000NC3</t>
  </si>
  <si>
    <t>dveře otočné s prokládacím proskleným okénkem 600x600mm sendvičového typu vel.900/2010mm vč.systémové  kovové zárubně,padacího prahu+ kování (klika/klika)  - kompletizovaná dodávka - ozn.6/L</t>
  </si>
  <si>
    <t>832541221</t>
  </si>
  <si>
    <t>18</t>
  </si>
  <si>
    <t>610000NC4</t>
  </si>
  <si>
    <t>dveře otočné částěčně prosklené bezpečnostním sklem sendvičového typu vel.900/2010mm vč.systémové  kovové zárubně,padacího prahu+ kování (klika/klika)  - kompletizovaná dodávka - ozn.7/L</t>
  </si>
  <si>
    <t>1595248727</t>
  </si>
  <si>
    <t>19</t>
  </si>
  <si>
    <t>340000R21</t>
  </si>
  <si>
    <t xml:space="preserve">Montáž předávací kabiny rozm.600/600600mm systému PD med s kompletním zatmelením spár silikonovým tmelem (provedení dle montážní dokumentace výrobce) </t>
  </si>
  <si>
    <t>2061860218</t>
  </si>
  <si>
    <t>20</t>
  </si>
  <si>
    <t>766000NC5</t>
  </si>
  <si>
    <t xml:space="preserve">předávací kabina vnitřního rozměru 600/600/600mm systému PD med (plášť ze sendvičových panelů tl.60mm,výplň,dvířka s prosklením, blokace dvířek doplněna optickou a zvukovou signalizací a ostatní příslušenství)-kompletizovaná dodávka </t>
  </si>
  <si>
    <t>-1474678711</t>
  </si>
  <si>
    <t>Poznámka k položce:
Nabídková cena kompletizované dodávky vč.dopravy od výrobce.</t>
  </si>
  <si>
    <t>767584152</t>
  </si>
  <si>
    <t>Montáž kovových podhledů kazetových skrytého systému zavěšení v rastru 625x625mm plochy jednotlivě do 15 m2 vč.úprav pro osazení svítidel,prvků VZT apod.</t>
  </si>
  <si>
    <t>-154624852</t>
  </si>
  <si>
    <t>"legenda podhledů -ozn.S30"</t>
  </si>
  <si>
    <t>"míst.č.309"  6,10</t>
  </si>
  <si>
    <t>"míst.č.310"  15,65</t>
  </si>
  <si>
    <t>"míst.č.311" 6,45</t>
  </si>
  <si>
    <t>"míst.č.312"  13,0</t>
  </si>
  <si>
    <t>"míst.č.313a"  3,55</t>
  </si>
  <si>
    <t>"míst.č.313b"  1,55</t>
  </si>
  <si>
    <t>"míst.č.314"  1,70</t>
  </si>
  <si>
    <t>22</t>
  </si>
  <si>
    <t>590000NC6</t>
  </si>
  <si>
    <t>lehký kazetový podhled - narážecíí kazeta 625x625mm (resp.poloviční 312,5x625mm),nosný profil a příslušenství ( spojky nosného profilu, narážecí a kotvící profil,obvodová lišta atd.) -kompletizovaná dodávka</t>
  </si>
  <si>
    <t>-1729479937</t>
  </si>
  <si>
    <t>23</t>
  </si>
  <si>
    <t>340000R23</t>
  </si>
  <si>
    <t>Kč</t>
  </si>
  <si>
    <t>259407434</t>
  </si>
  <si>
    <t>Úpravy povrchů, podlahy a osazování výplní</t>
  </si>
  <si>
    <t>24</t>
  </si>
  <si>
    <t>612321141</t>
  </si>
  <si>
    <t>Vápenocementová omítka štuková dvouvrstvá vnitřních stěn nanášená ručně</t>
  </si>
  <si>
    <t>-1765691169</t>
  </si>
  <si>
    <t>ob10    + "přizdívka"  2,50*3,40</t>
  </si>
  <si>
    <t>25</t>
  </si>
  <si>
    <t>612321191</t>
  </si>
  <si>
    <t>Příplatek k vápenocementové omítce vnitřních stěn za každých dalších 5 mm tloušťky ručně</t>
  </si>
  <si>
    <t>1769032359</t>
  </si>
  <si>
    <t>o2*2</t>
  </si>
  <si>
    <t>26</t>
  </si>
  <si>
    <t>611325223</t>
  </si>
  <si>
    <t>Vápenocementová štuková omítka malých ploch do 1,0 m2 na stropech</t>
  </si>
  <si>
    <t>2140615951</t>
  </si>
  <si>
    <t>27</t>
  </si>
  <si>
    <t>612325205</t>
  </si>
  <si>
    <t>Vápenocementová hrubá omítka malých ploch do 4,0 m2 na stěnách</t>
  </si>
  <si>
    <t>-2113271255</t>
  </si>
  <si>
    <t>28</t>
  </si>
  <si>
    <t>612325302</t>
  </si>
  <si>
    <t>Vápenocementová štuková omítka ostění nebo nadpraží,dozdívky, zazdívky, malé plochy a vyspravení drobných ploch po vybourání otvorů</t>
  </si>
  <si>
    <t>650017326</t>
  </si>
  <si>
    <t>1,40*2+0,40*2,0*2 +0,85*1,75*2</t>
  </si>
  <si>
    <t>(2,10*2+0,90)*3*(0,20*2+0,15)+ 1,48+1,16</t>
  </si>
  <si>
    <t>"obezdívky a přizdívky,zazdívky" (1,11+0,55)*2*3,0+(0,60+0,50)*2*3,0</t>
  </si>
  <si>
    <t>29</t>
  </si>
  <si>
    <t>611325401</t>
  </si>
  <si>
    <t>Oprava vnitřní vápenocementové hrubé omítky stropů v rozsahu plochy do 10%</t>
  </si>
  <si>
    <t>1045070878</t>
  </si>
  <si>
    <t>"vyspavení pod podhledy" 6,06+15,65+6,42+13,01+3,53+1,55+1,66+18,16+10,70</t>
  </si>
  <si>
    <t>30</t>
  </si>
  <si>
    <t>612325422</t>
  </si>
  <si>
    <t>Oprava vnitřní vápenocementové štukové omítky stěn v rozsahu plochy do 30%</t>
  </si>
  <si>
    <t>1273848089</t>
  </si>
  <si>
    <t>31</t>
  </si>
  <si>
    <t>612325452</t>
  </si>
  <si>
    <t>Příplatek k cenám opravy vápenocementové omítky stěn za dalších 10 mm v rozsahu do 30%</t>
  </si>
  <si>
    <t>1766370814</t>
  </si>
  <si>
    <t>622221021</t>
  </si>
  <si>
    <t>Montáž kontaktního zateplení vnějších stěn z minerální vlny s podélnou orientací vláken tl do 120 mm</t>
  </si>
  <si>
    <t>-152397118</t>
  </si>
  <si>
    <t>0,90*1,80*3-(0,65*0,70)</t>
  </si>
  <si>
    <t>33</t>
  </si>
  <si>
    <t>63151527</t>
  </si>
  <si>
    <t>deska tepelně izolační minerální kontaktních fasád podélné vlákno λ=0,036-0,037 tl 100mm</t>
  </si>
  <si>
    <t>539524566</t>
  </si>
  <si>
    <t>4,405*1,1 'Přepočtené koeficientem množství</t>
  </si>
  <si>
    <t>34</t>
  </si>
  <si>
    <t>622142001</t>
  </si>
  <si>
    <t xml:space="preserve">Potažení vnějších stěn sklovláknitým pletivem vtlačeným do tenkovrstvé hmoty </t>
  </si>
  <si>
    <t>-444204833</t>
  </si>
  <si>
    <t>35</t>
  </si>
  <si>
    <t>623531012</t>
  </si>
  <si>
    <t>Tenkovrstvá silikonová zrnitá omítka zrnitost do 2,0 mm vnějších stěn</t>
  </si>
  <si>
    <t>-1692182061</t>
  </si>
  <si>
    <t>zazd1 +3,83 " + úprava souvisejícího ostění"</t>
  </si>
  <si>
    <t>36</t>
  </si>
  <si>
    <t>631312141</t>
  </si>
  <si>
    <t>Doplnění rýh v dosavadních mazaninách betonem prostým s přehlazením povrchu</t>
  </si>
  <si>
    <t>-41286373</t>
  </si>
  <si>
    <t>"kolem sendič.panelů" 0,382</t>
  </si>
  <si>
    <t>" po vybouraných výplní otvorů"   0,203</t>
  </si>
  <si>
    <t>37</t>
  </si>
  <si>
    <t>632450133</t>
  </si>
  <si>
    <t>Vyrovnávací cementový potěr tl do 40 mm ze suchých směsí provedený v ploše</t>
  </si>
  <si>
    <t>-209999677</t>
  </si>
  <si>
    <t>38</t>
  </si>
  <si>
    <t>642942111</t>
  </si>
  <si>
    <t>Osazování zárubní dveřních kovových do 2,5 m2 na MC</t>
  </si>
  <si>
    <t>326796020</t>
  </si>
  <si>
    <t>39</t>
  </si>
  <si>
    <t>55331488</t>
  </si>
  <si>
    <t>zárubeň jednokřídlá ocelová pro zdění tl stěny 150mm rozměru 900/1970 - ozn.8/P</t>
  </si>
  <si>
    <t>2037321841</t>
  </si>
  <si>
    <t>40</t>
  </si>
  <si>
    <t>55331563</t>
  </si>
  <si>
    <t>zárubeň jednokřídlá ocelová pro zdění s protipožární úpravou tl stěny 150mm rozměru 900/1970 -ozn.9/L</t>
  </si>
  <si>
    <t>833324111</t>
  </si>
  <si>
    <t>41</t>
  </si>
  <si>
    <t>55331489</t>
  </si>
  <si>
    <t>zárubeň jednokřídlá ocelová pro zdění tl stěny 150mm rozměru 1100/1970 - ozn.10/P</t>
  </si>
  <si>
    <t>848385206</t>
  </si>
  <si>
    <t>42</t>
  </si>
  <si>
    <t>690000R03</t>
  </si>
  <si>
    <t xml:space="preserve">Provedení úpravy prostupů celého souvrství střešního pláště a stropu (tzn.úprava kazetového podhledu,zabetonování ŽB žebírkového stropu,tepelná izolace a bednění střechy) -kompletní zpětná úprava mimo oplechování </t>
  </si>
  <si>
    <t>1283940013</t>
  </si>
  <si>
    <t>43</t>
  </si>
  <si>
    <t>953990R51</t>
  </si>
  <si>
    <t>Dokončující a související drobné stavební práce (osazení chrániček,protipožární ucpávky kolem potrubí, kryty potrubí ,dále veškeré tmelení a ostatní vypěňování, hmoždinky apod./dle skutečnosti/)</t>
  </si>
  <si>
    <t>soub</t>
  </si>
  <si>
    <t>1949372541</t>
  </si>
  <si>
    <t>44</t>
  </si>
  <si>
    <t>6419517SC1</t>
  </si>
  <si>
    <t>D+M  PHP práškový PG6, s hasicí schopností 34A.</t>
  </si>
  <si>
    <t>-401128776</t>
  </si>
  <si>
    <t>Ostatní konstrukce a práce,lešení, bourání</t>
  </si>
  <si>
    <t>45</t>
  </si>
  <si>
    <t>949111112</t>
  </si>
  <si>
    <t>Montáž lešení lehkého kozového trubkového v přes 1,2 do 1,9 m</t>
  </si>
  <si>
    <t>sada</t>
  </si>
  <si>
    <t>1985931892</t>
  </si>
  <si>
    <t>46</t>
  </si>
  <si>
    <t>949111114</t>
  </si>
  <si>
    <t>Montáž lešení lehkého kozového trubkového v přes 2,5 do 3,5 m</t>
  </si>
  <si>
    <t>-1423282772</t>
  </si>
  <si>
    <t>47</t>
  </si>
  <si>
    <t>952901111</t>
  </si>
  <si>
    <t>Vyčištění budov občanské výstavby při výšce podlaží do 4 m</t>
  </si>
  <si>
    <t>259858999</t>
  </si>
  <si>
    <t>48</t>
  </si>
  <si>
    <t>965081213</t>
  </si>
  <si>
    <t>Bourání podlah z dlaždic keramických  tl do 10 mm plochy přes 1 m2 vč.soklíku</t>
  </si>
  <si>
    <t>1487694601</t>
  </si>
  <si>
    <t>"m.č. 309-317" (4,44*3,30+3,84*3,35+4,44*3,25+2,15*1,60*4+2,85*3,35+6,72*1,85)</t>
  </si>
  <si>
    <t>"soklík"  56,20*0,10</t>
  </si>
  <si>
    <t>49</t>
  </si>
  <si>
    <t>776201812</t>
  </si>
  <si>
    <t>Demontáž lepených povlakových podlah s podložkou ručně</t>
  </si>
  <si>
    <t>-2087776931</t>
  </si>
  <si>
    <t>"m.č.408"  19,27</t>
  </si>
  <si>
    <t>50</t>
  </si>
  <si>
    <t>776991821</t>
  </si>
  <si>
    <t>dtto,odstranění lepidla ručně z podlah</t>
  </si>
  <si>
    <t>1444202132</t>
  </si>
  <si>
    <t>51</t>
  </si>
  <si>
    <t>968062R01</t>
  </si>
  <si>
    <t xml:space="preserve">Vybourání dřevěných rámů oken zdvojených do 2,0m2 včetně křídel s žaluziemi, parapetní desky,oplechování </t>
  </si>
  <si>
    <t>-1242716174</t>
  </si>
  <si>
    <t>52</t>
  </si>
  <si>
    <t>763100R01</t>
  </si>
  <si>
    <t>Demontáž podhledu vč.kotveného nosného rastru z ocelových profilů do suti</t>
  </si>
  <si>
    <t>-751730954</t>
  </si>
  <si>
    <t>3,44*4+14,52+10,20+13,06+14,52+12,49</t>
  </si>
  <si>
    <t>53</t>
  </si>
  <si>
    <t>766691914</t>
  </si>
  <si>
    <t>Vyvěšení dřevěných křídel dveří pl do 2 m2</t>
  </si>
  <si>
    <t>-1361864241</t>
  </si>
  <si>
    <t>54</t>
  </si>
  <si>
    <t>968072455</t>
  </si>
  <si>
    <t>Vybourání kovových dveřních zárubní pl do 2 m2</t>
  </si>
  <si>
    <t>-1347456791</t>
  </si>
  <si>
    <t>1,60*3+1,80+1,20*6</t>
  </si>
  <si>
    <t>55</t>
  </si>
  <si>
    <t>962031132</t>
  </si>
  <si>
    <t>Bourání příček na MVC tl do 100 mm</t>
  </si>
  <si>
    <t>-1859808315</t>
  </si>
  <si>
    <t>Poznámka k položce:
Bourání i s omítkou resp.keram.obkladem.</t>
  </si>
  <si>
    <t>(3,30+2,15+3,35+3,25+2,15)*(3,35-2,0)</t>
  </si>
  <si>
    <t>56</t>
  </si>
  <si>
    <t>962031133</t>
  </si>
  <si>
    <t>Bourání příček na MVC tl do 150 mm vč.omítky a keramického obkladu</t>
  </si>
  <si>
    <t>-835176204</t>
  </si>
  <si>
    <t>(6,70*3,35)*3-(1,60*2)</t>
  </si>
  <si>
    <t>"příčky tl.10cm s oboustranným obkladem" (3,30+2,15+3,35+3,25+2,15)*2,0-(1,20*4+1,60)</t>
  </si>
  <si>
    <t>57</t>
  </si>
  <si>
    <t>971033631</t>
  </si>
  <si>
    <t>Vybourání otvorů ve zdivu cihelném pl do 4 m2 na MVC nebo MV tl do 150 mm</t>
  </si>
  <si>
    <t>2127840117</t>
  </si>
  <si>
    <t>2,80+1,40+1,20</t>
  </si>
  <si>
    <t>58</t>
  </si>
  <si>
    <t>971033331</t>
  </si>
  <si>
    <t>Vybourání otvorů ve zdivu cihelném pl do 0,09 m2 na MVC nebo MV tl do 150 mm</t>
  </si>
  <si>
    <t>-1024015885</t>
  </si>
  <si>
    <t>59</t>
  </si>
  <si>
    <t>971033441</t>
  </si>
  <si>
    <t>Vybourání otvorů ve zdivu cihelném pl do 0,25 m2 na MVC nebo MV tl do 150 mm</t>
  </si>
  <si>
    <t>479620508</t>
  </si>
  <si>
    <t>60</t>
  </si>
  <si>
    <t>967031142</t>
  </si>
  <si>
    <t>Přisekání rovných ostění a ploch po hrubém vybourání</t>
  </si>
  <si>
    <t>-1393724059</t>
  </si>
  <si>
    <t>(18,60+3,35*6)*0,20</t>
  </si>
  <si>
    <t>(3,35*3)*0,15+7,72</t>
  </si>
  <si>
    <t>61</t>
  </si>
  <si>
    <t>971000R02</t>
  </si>
  <si>
    <t>Vybourání obezdnění vč.demontáže tr. prům.200mm</t>
  </si>
  <si>
    <t>-857247338</t>
  </si>
  <si>
    <t>1,10</t>
  </si>
  <si>
    <t>62</t>
  </si>
  <si>
    <t>977312112</t>
  </si>
  <si>
    <t>Řezání stávajících betonových mazanin vyztužených hl do 100 mm (celé souvrství pro sendvičové příčky)</t>
  </si>
  <si>
    <t>m</t>
  </si>
  <si>
    <t>934048091</t>
  </si>
  <si>
    <t>63</t>
  </si>
  <si>
    <t>965042R03</t>
  </si>
  <si>
    <t>dtto,ale bourání mazanin betonových vyztužených v pruzích š.do 200mm vč.odstranění úplného souvrství podlahy,vyčištění</t>
  </si>
  <si>
    <t>-2135082144</t>
  </si>
  <si>
    <t>1,48</t>
  </si>
  <si>
    <t>64</t>
  </si>
  <si>
    <t>972054R04</t>
  </si>
  <si>
    <t>Vybourání otvorů v ŽB stropech do 0,15m2 tl.250mm</t>
  </si>
  <si>
    <t>-797163345</t>
  </si>
  <si>
    <t>Poznámka k položce:
Platí pro vybourání otvoru v celém souvrství ve střeše i ve stropě + sonda .Jednotková cena zahrnuje  příplatek za složitost  a pracnost provedení vč.podchycení.</t>
  </si>
  <si>
    <t>65</t>
  </si>
  <si>
    <t>973031812</t>
  </si>
  <si>
    <t>Vysekání kapes ve zdivu cihelném na MV nebo MVC pro zavázání příček tl do 100 mm</t>
  </si>
  <si>
    <t>154909823</t>
  </si>
  <si>
    <t>5,60+1,20</t>
  </si>
  <si>
    <t>66</t>
  </si>
  <si>
    <t>973031824</t>
  </si>
  <si>
    <t>Vysekání kapes ve zdivu cihelném na MV nebo MVC pro zavázání zdí tl do 300mm</t>
  </si>
  <si>
    <t>955163171</t>
  </si>
  <si>
    <t>2,0*2</t>
  </si>
  <si>
    <t>67</t>
  </si>
  <si>
    <t>973031824a</t>
  </si>
  <si>
    <t>Vysekání kapes ve zdivu cihelném na MV nebo MVC pro zavázání zdí tl do 300 mm</t>
  </si>
  <si>
    <t>1162442604</t>
  </si>
  <si>
    <t>1,75*6</t>
  </si>
  <si>
    <t>68</t>
  </si>
  <si>
    <t>974031153</t>
  </si>
  <si>
    <t>Vysekání rýh ve zdivu cihelném hl do 100 mm š do 100 mm (pro instalace)</t>
  </si>
  <si>
    <t>-1258067231</t>
  </si>
  <si>
    <t>69</t>
  </si>
  <si>
    <t>974031154</t>
  </si>
  <si>
    <t>Vysekání rýh ve zdivu cihelném hl do 100 mm š do 150 mm</t>
  </si>
  <si>
    <t>292667192</t>
  </si>
  <si>
    <t>70</t>
  </si>
  <si>
    <t>974031664</t>
  </si>
  <si>
    <t>Vysekání rýh ve zdivu cihelném pro vtahování překladů hl do 150 mm v do 150 mm</t>
  </si>
  <si>
    <t>1921506438</t>
  </si>
  <si>
    <t>1,30+1,30+1,50+0,80</t>
  </si>
  <si>
    <t>71</t>
  </si>
  <si>
    <t>978013141</t>
  </si>
  <si>
    <t>Otlučení vápenocementových omítek vnitřních ploch stěn s vyškrabáním spar, s očištěním zdiva, v rozsahu do 30 %</t>
  </si>
  <si>
    <t>-172144818</t>
  </si>
  <si>
    <t>"dotčená část chodby a ploch po úpravě podhledů"  (13,40*2+3,60+5,30)*3,30-12,60</t>
  </si>
  <si>
    <t>"omítka nad obklady" (6,59+3,30*2)*1,30 + 6,55*2*1,30+ (6,70+1,85*2)*1,30</t>
  </si>
  <si>
    <t>"4NP m.č.408" (5,50+3,90)*2,75+(1,50*2)*2,75-5,20</t>
  </si>
  <si>
    <t>72</t>
  </si>
  <si>
    <t>978059511</t>
  </si>
  <si>
    <t>Odsekání a odebrání obkladů stěn z vnitřních obkládaček (z ploch zůstavajících stěn)</t>
  </si>
  <si>
    <t>-2099919400</t>
  </si>
  <si>
    <t>"osekáníz ploch na zůstavajících stěnách"</t>
  </si>
  <si>
    <t>(6,59+3,30*2)*2,0-3,0-2,95</t>
  </si>
  <si>
    <t>6,55*2*3,30-6,0-5,90</t>
  </si>
  <si>
    <t>(6,70+1,85*2)*3,30-1,80-1,45</t>
  </si>
  <si>
    <t>73</t>
  </si>
  <si>
    <t>978013191</t>
  </si>
  <si>
    <t xml:space="preserve">Otlučení vnitřní vápenné nebo vápenocementové omítky stěn </t>
  </si>
  <si>
    <t>-1781055176</t>
  </si>
  <si>
    <t>"po odsekání a odebrání keram.obkladů" ob10</t>
  </si>
  <si>
    <t>74</t>
  </si>
  <si>
    <t>764001821</t>
  </si>
  <si>
    <t>Demontáž krytiny ze svitků nebo tabulí do suti</t>
  </si>
  <si>
    <t>-892009559</t>
  </si>
  <si>
    <t>75</t>
  </si>
  <si>
    <t>740300SC2</t>
  </si>
  <si>
    <t>dtto,ale odstranění plochy ve střešním plášti v plném souvrství - bednění,tep.izolace,rošt,podhled (pro zhotovení prostupu střechou)-souhrnná cena</t>
  </si>
  <si>
    <t>1448814947</t>
  </si>
  <si>
    <t>4,0</t>
  </si>
  <si>
    <t>76</t>
  </si>
  <si>
    <t>980000R06</t>
  </si>
  <si>
    <t xml:space="preserve">Ostatní drobné bourací a demontážní práce </t>
  </si>
  <si>
    <t>hod</t>
  </si>
  <si>
    <t>504209131</t>
  </si>
  <si>
    <t>Poznámka k položce:
Zahrnuje: vybourání polic,drobné prostupy zdmi a stropy,odstranění různých potrubí a vedení,zarovnání a vyčištění rýh v podlaze pro osazení sendvičových stěn,drobné sondy konstrukcí  a další nespecifikované práce v rámci bourání.</t>
  </si>
  <si>
    <t>997</t>
  </si>
  <si>
    <t>Přesun sutě</t>
  </si>
  <si>
    <t>77</t>
  </si>
  <si>
    <t>997013214</t>
  </si>
  <si>
    <t>Vnitrostaveništní doprava suti a vybouraných hmot pro budovy v do 15 m a vodorovně do 50,0m, ručně</t>
  </si>
  <si>
    <t>t</t>
  </si>
  <si>
    <t>-1733109390</t>
  </si>
  <si>
    <t>78</t>
  </si>
  <si>
    <t>997013511</t>
  </si>
  <si>
    <t>Odvoz suti a vybouraných hmot z meziskládky na skládku do 1 km s naložením a se složením</t>
  </si>
  <si>
    <t>1001157973</t>
  </si>
  <si>
    <t>79</t>
  </si>
  <si>
    <t>997013509</t>
  </si>
  <si>
    <t>Příplatek k odvozu suti a vybouraných hmot na skládku ZKD 1 km přes 1 km</t>
  </si>
  <si>
    <t>-684080184</t>
  </si>
  <si>
    <t>40,856*19 'Přepočtené koeficientem množství</t>
  </si>
  <si>
    <t>991</t>
  </si>
  <si>
    <t>Poplatky za skládky</t>
  </si>
  <si>
    <t>80</t>
  </si>
  <si>
    <t>997013603</t>
  </si>
  <si>
    <t>Poplatek za uložení na skládce (skládkovné) stavebního odpadu cihelného,keramického kód odpadu 17 01 02</t>
  </si>
  <si>
    <t>1543489907</t>
  </si>
  <si>
    <t>81</t>
  </si>
  <si>
    <t>997013601</t>
  </si>
  <si>
    <t>Poplatek za uložení na skládce (skládkovné) stavebního odpadu betonového kód odpadu 17 01 01</t>
  </si>
  <si>
    <t>1860732624</t>
  </si>
  <si>
    <t>82</t>
  </si>
  <si>
    <t>997013814</t>
  </si>
  <si>
    <t>Poplatek za uložení na skládce (skládkovné) stavebního odpadu izolací ,Pvc kód odpadu 17 06 04</t>
  </si>
  <si>
    <t>-1455696572</t>
  </si>
  <si>
    <t>83</t>
  </si>
  <si>
    <t>997013631</t>
  </si>
  <si>
    <t>Poplatek za uložení na skládce (skládkovné) stavebního odpadu směsného kód odpadu 17 09 04</t>
  </si>
  <si>
    <t>-1308999098</t>
  </si>
  <si>
    <t>84</t>
  </si>
  <si>
    <t>997013811</t>
  </si>
  <si>
    <t>Poplatek za uložení na skládce (skládkovné) stavebního odpadu dřevěného kód odpadu 17 02 01</t>
  </si>
  <si>
    <t>-1833369217</t>
  </si>
  <si>
    <t>0,410</t>
  </si>
  <si>
    <t>998</t>
  </si>
  <si>
    <t>Přesun hmot</t>
  </si>
  <si>
    <t>85</t>
  </si>
  <si>
    <t>998018002</t>
  </si>
  <si>
    <t>Přesun hmot pro budovy ruční - bez užití mechanizace vodorovná dopravní vzdálenost do 100 m pro budovy s jakoukoliv nosnou konstrukcí výšky do 12 m</t>
  </si>
  <si>
    <t>37075182</t>
  </si>
  <si>
    <t>PSV</t>
  </si>
  <si>
    <t>Práce a dodávky PSV</t>
  </si>
  <si>
    <t>721</t>
  </si>
  <si>
    <t xml:space="preserve">Zdravotechnika </t>
  </si>
  <si>
    <t>86</t>
  </si>
  <si>
    <t>721000000</t>
  </si>
  <si>
    <t>Zdravotechnika (dle vlastní rekapitulace nákladů )</t>
  </si>
  <si>
    <t>264395023</t>
  </si>
  <si>
    <t>731</t>
  </si>
  <si>
    <t xml:space="preserve">Ústřední vytápění </t>
  </si>
  <si>
    <t>87</t>
  </si>
  <si>
    <t>731000000</t>
  </si>
  <si>
    <t>Vytápění (dle vlastní rekapitulace nákladů )</t>
  </si>
  <si>
    <t>587480124</t>
  </si>
  <si>
    <t>763</t>
  </si>
  <si>
    <t>SDK</t>
  </si>
  <si>
    <t>88</t>
  </si>
  <si>
    <t>763135812</t>
  </si>
  <si>
    <t>Demontáž (rozebrání) podhledu kazetového na roštu pro zpětnou montáž vč.deponie (uskladnění)</t>
  </si>
  <si>
    <t>1078628981</t>
  </si>
  <si>
    <t>"předpokládané plochy rozebrání" 3,0*2,15+2,40*1,20+16,0*1,80</t>
  </si>
  <si>
    <t>"4NP" 1,90*1,60+2,80*1,25</t>
  </si>
  <si>
    <t>89</t>
  </si>
  <si>
    <t>763135R11</t>
  </si>
  <si>
    <t>Zpětná montáž podhledu z kazet na zavěšenou konstrukci vč.úprav (prostupy) a částečné doplnění poškozených kazet</t>
  </si>
  <si>
    <t>-800244582</t>
  </si>
  <si>
    <t>90</t>
  </si>
  <si>
    <t>763113321</t>
  </si>
  <si>
    <t>SDK příčka akustická tl 155 mm zdvojený profil CW+UW 50 desky 2xDF 12,5 TI 50+50 mm EI 90 Rw 62 dB</t>
  </si>
  <si>
    <t>1782031424</t>
  </si>
  <si>
    <t>6,55*3,25</t>
  </si>
  <si>
    <t>91</t>
  </si>
  <si>
    <t>763111771</t>
  </si>
  <si>
    <t>Příplatek k SDK příčce za rovinnost kvality Q3</t>
  </si>
  <si>
    <t>-182150756</t>
  </si>
  <si>
    <t>sdk1*2</t>
  </si>
  <si>
    <t>92</t>
  </si>
  <si>
    <t>763121481</t>
  </si>
  <si>
    <t>SDK stěna předsazená tl 75 mm profil CW+UW 50 desky 2x akustická DF 12,5 TI 50 mm Rw min.62dB</t>
  </si>
  <si>
    <t>-1658681364</t>
  </si>
  <si>
    <t>(6,70+0,80)*3,25</t>
  </si>
  <si>
    <t>93</t>
  </si>
  <si>
    <t>763121715</t>
  </si>
  <si>
    <t>SDK stěna předsazená úprava styku stěny a podhledu separační páskou a silikonováním</t>
  </si>
  <si>
    <t>-574884421</t>
  </si>
  <si>
    <t>6,70+0,80</t>
  </si>
  <si>
    <t>94</t>
  </si>
  <si>
    <t>763121761</t>
  </si>
  <si>
    <t>Příplatek k SDK stěně předsazené za rovinnost kvality Q3</t>
  </si>
  <si>
    <t>-2076283785</t>
  </si>
  <si>
    <t>95</t>
  </si>
  <si>
    <t>763131R13</t>
  </si>
  <si>
    <t>SDK podhled desky 1xA 12,5 TI 100 mm dvouvrstvá spodní kce profil CD+UD vč.přípravy pro zapuštění svítidel m.č.315</t>
  </si>
  <si>
    <t>1234750640</t>
  </si>
  <si>
    <t>18,20</t>
  </si>
  <si>
    <t>96</t>
  </si>
  <si>
    <t>763131771a</t>
  </si>
  <si>
    <t>Příplatek k SDK podhledu za rovinnost kvality Q3</t>
  </si>
  <si>
    <t>1800495447</t>
  </si>
  <si>
    <t>97</t>
  </si>
  <si>
    <t>763164615</t>
  </si>
  <si>
    <t>SDK obklad potrubí ve tvaru U š do 0,6 m desky 1xDF 12,5</t>
  </si>
  <si>
    <t>-1725047594</t>
  </si>
  <si>
    <t>98</t>
  </si>
  <si>
    <t>763431001</t>
  </si>
  <si>
    <t>Montáž minerálního podhledu s vyjímatelnými panely vel. do 0,36 m2 na zavěšený viditelný rošt m.č.317</t>
  </si>
  <si>
    <t>-268458210</t>
  </si>
  <si>
    <t>6,70*1,60</t>
  </si>
  <si>
    <t>99</t>
  </si>
  <si>
    <t>590360NC1</t>
  </si>
  <si>
    <t>panel akustický hladký, viditelný zapuštený rošt bílý rastr 600x600mm vč.přípravy pro zabudování svítidel</t>
  </si>
  <si>
    <t>-332874820</t>
  </si>
  <si>
    <t>10,72*1,1 'Přepočtené koeficientem množství</t>
  </si>
  <si>
    <t>763431201</t>
  </si>
  <si>
    <t>Montáž podhledu minerálního napojení na stěnu lištou obvodovou</t>
  </si>
  <si>
    <t>-111676782</t>
  </si>
  <si>
    <t>(6,70+1,60)*2</t>
  </si>
  <si>
    <t>101</t>
  </si>
  <si>
    <t>553000R12</t>
  </si>
  <si>
    <t>obvodový profil, pro ukončení podhledů, barva bílá,</t>
  </si>
  <si>
    <t>-719176620</t>
  </si>
  <si>
    <t>16,60</t>
  </si>
  <si>
    <t>16,6*1,05 'Přepočtené koeficientem množství</t>
  </si>
  <si>
    <t>102</t>
  </si>
  <si>
    <t>998763101</t>
  </si>
  <si>
    <t xml:space="preserve">Přesun hmot tonážní pro SDK </t>
  </si>
  <si>
    <t>1514419386</t>
  </si>
  <si>
    <t>764</t>
  </si>
  <si>
    <t>Konstrukce klempířské</t>
  </si>
  <si>
    <t>103</t>
  </si>
  <si>
    <t>764000R00</t>
  </si>
  <si>
    <t>D+M systémové podkladní pásy /folie/ pro krytinu z Cu</t>
  </si>
  <si>
    <t>-2019035586</t>
  </si>
  <si>
    <t>104</t>
  </si>
  <si>
    <t>764131431</t>
  </si>
  <si>
    <t>Krytina střechy rovné drážkováním z tabulí z Cu plechu tl.1mm s napojením na lemování potrubí-ozn.K/3</t>
  </si>
  <si>
    <t>-1607159563</t>
  </si>
  <si>
    <t>105</t>
  </si>
  <si>
    <t>764001910</t>
  </si>
  <si>
    <t>dtto,ale příplatek za napojení a úpravu klempířských konstrukcí k stávající krytině</t>
  </si>
  <si>
    <t>-1223904199</t>
  </si>
  <si>
    <t>106</t>
  </si>
  <si>
    <t>764331R01</t>
  </si>
  <si>
    <t>Lemování potrubí průběžné  z Cu plechu tl.1mm rš 500 mm-ozn.K/1</t>
  </si>
  <si>
    <t>-155210023</t>
  </si>
  <si>
    <t>107</t>
  </si>
  <si>
    <t>7643354R02</t>
  </si>
  <si>
    <t>Lemování Cu plechu tl.1mm potrubí průměru 200 mm-ozn.K/2</t>
  </si>
  <si>
    <t>-1982169787</t>
  </si>
  <si>
    <t>108</t>
  </si>
  <si>
    <t>998764103</t>
  </si>
  <si>
    <t xml:space="preserve">Přesun hmot tonážní pro konstrukce klempířské </t>
  </si>
  <si>
    <t>-2051003319</t>
  </si>
  <si>
    <t>766</t>
  </si>
  <si>
    <t>Konstrukce truhlářské</t>
  </si>
  <si>
    <t>109</t>
  </si>
  <si>
    <t>766660002</t>
  </si>
  <si>
    <t>Montáž dveřních křídel otvíravých jednokřídlových š přes 0,8 m do ocelové zárubně</t>
  </si>
  <si>
    <t>-1132196321</t>
  </si>
  <si>
    <t>110</t>
  </si>
  <si>
    <t>766660022</t>
  </si>
  <si>
    <t>Montáž dveřních křídel otvíravých jednokřídlových š přes 0,8 m požárních do ocelové zárubně</t>
  </si>
  <si>
    <t>-1398029295</t>
  </si>
  <si>
    <t>111</t>
  </si>
  <si>
    <t>611603NC1a</t>
  </si>
  <si>
    <t xml:space="preserve">dveře otočné s polodrážkou plné jednokřídlové, povrchová úprava hladká (vysokotlaký laminát), barva bílá vel.900/1970mm s padacím prahem- kompletizovaná dodávka - ozn.8/L </t>
  </si>
  <si>
    <t>-857412674</t>
  </si>
  <si>
    <t>611603NC1b</t>
  </si>
  <si>
    <t xml:space="preserve">dveře otočné s polodrážkou plné s požární odolností EW30 DP1, povrchová úprava hladká (vysokotlaký laminát), barva bílá vel.900/1970mm s padacím prahem - kompletizovaná dodávka - ozn.9/L </t>
  </si>
  <si>
    <t>-1444411885</t>
  </si>
  <si>
    <t>113</t>
  </si>
  <si>
    <t>611603NC1c</t>
  </si>
  <si>
    <t xml:space="preserve">dveře otočné s polodrážkou plné jednokřídlové, povrchová úprava hladká (vysokotlaký laminát),barva bílá vel.1100/1970mm s padacím prahem- kompletizovaná dodávka - ozn.10/L </t>
  </si>
  <si>
    <t>-135659414</t>
  </si>
  <si>
    <t>114</t>
  </si>
  <si>
    <t>766600R10</t>
  </si>
  <si>
    <t xml:space="preserve">Montáž dveřního kování </t>
  </si>
  <si>
    <t>-1107788618</t>
  </si>
  <si>
    <t>115</t>
  </si>
  <si>
    <t>611820NC1d</t>
  </si>
  <si>
    <t>dveřní kování -klika/klika mat. stříbrošedy matný kov vč.vložkového zámku-kompletiz.dodávka</t>
  </si>
  <si>
    <t>1010900812</t>
  </si>
  <si>
    <t>116</t>
  </si>
  <si>
    <t>766800SC1</t>
  </si>
  <si>
    <t>Montáž kuchyňské atypické linky ve tvaru U celk.rozvinuté délky 8,50m (korpus,dolní i horní skřínky,pracovní deska,zádové desky, stavěcí nohy a.ostatní doplňky a úpravy-viz výpis výrobků PD) -ozn.T1, T2</t>
  </si>
  <si>
    <t>345484061</t>
  </si>
  <si>
    <t>117</t>
  </si>
  <si>
    <t>766000PC1</t>
  </si>
  <si>
    <t>pracovní deska Postrorming tl.30mm vč.výztuž.profilů a dodávky dřezu,regulační mřížky,lišty-kompletizovaná dodávka v rozměrech určených PD-  ozn.T/1</t>
  </si>
  <si>
    <t>-1086373600</t>
  </si>
  <si>
    <t>Poznámka k položce:
Kompletizovaná dodávka se sestává z pracovní desky pro kuchyńské linky tl. 30mm vč.stavěcích noh (8kusů), L profilu 50/50/3mm (dl.11,0m) a dřezu.</t>
  </si>
  <si>
    <t>118</t>
  </si>
  <si>
    <t>766000R61</t>
  </si>
  <si>
    <t>dtto, ale korpusy,skříňky s policemi,sokl,led pásek a ostatní příslušenství -kompletizovaná dodávka v rozměrech určených PD- ozn.T/2</t>
  </si>
  <si>
    <t>-1540773377</t>
  </si>
  <si>
    <t>Poznámka k položce:
Kompletizovaná dodávka se sestává: skříňky  pro kuchyňské linky -horní část police šíř.800mm (3 kusy) a spodní část dřezová skříńka šíř.800mm (1 kus).</t>
  </si>
  <si>
    <t>119</t>
  </si>
  <si>
    <t>766000R62</t>
  </si>
  <si>
    <t xml:space="preserve">Úprava stáv.oken rozm.840/1660mm na neotvíravá v místn.310 (demontáž závěsů a pevné spojením křídla s rámem vč.těsnění) -ozn.01 </t>
  </si>
  <si>
    <t>-639255365</t>
  </si>
  <si>
    <t>120</t>
  </si>
  <si>
    <t>998766102</t>
  </si>
  <si>
    <t xml:space="preserve">Přesun hmot tonážní pro konstrukce truhlářské </t>
  </si>
  <si>
    <t>401788083</t>
  </si>
  <si>
    <t>767</t>
  </si>
  <si>
    <t>Konstrukce zámečnické</t>
  </si>
  <si>
    <t>121</t>
  </si>
  <si>
    <t>766000R51</t>
  </si>
  <si>
    <t>D+M diferenční nástěnný přetlakoměr (0-60Pa)-kompletizované provedení</t>
  </si>
  <si>
    <t>-1951726828</t>
  </si>
  <si>
    <t>122</t>
  </si>
  <si>
    <t>767000001</t>
  </si>
  <si>
    <t>Montáž přechodových lišt- ozn.Z/2</t>
  </si>
  <si>
    <t>737328116</t>
  </si>
  <si>
    <t>5,4</t>
  </si>
  <si>
    <t>123</t>
  </si>
  <si>
    <t>55343118</t>
  </si>
  <si>
    <t xml:space="preserve">profil přechodový podlahový hliníkový </t>
  </si>
  <si>
    <t>297571421</t>
  </si>
  <si>
    <t>5,4*1,1 'Přepočtené koeficientem množství</t>
  </si>
  <si>
    <t>124</t>
  </si>
  <si>
    <t>998767102</t>
  </si>
  <si>
    <t xml:space="preserve">Přesun hmot tonážní pro zámečnické konstrukce </t>
  </si>
  <si>
    <t>-1804182970</t>
  </si>
  <si>
    <t>771</t>
  </si>
  <si>
    <t>Podlahy z dlaždic</t>
  </si>
  <si>
    <t>125</t>
  </si>
  <si>
    <t>771121011</t>
  </si>
  <si>
    <t>Podlahy penetrace podkladu</t>
  </si>
  <si>
    <t>1242192900</t>
  </si>
  <si>
    <t>" m.č.315-nová dlažba"   18,15-0,70*0,70</t>
  </si>
  <si>
    <t>126</t>
  </si>
  <si>
    <t>771151012</t>
  </si>
  <si>
    <t>Samonivelační stěrka podlah pevnosti 30 MPa tl přes 3 do 5 mm</t>
  </si>
  <si>
    <t>-325712212</t>
  </si>
  <si>
    <t>127</t>
  </si>
  <si>
    <t>771574118</t>
  </si>
  <si>
    <t>Montáž podlah keramických hladkých lepených flexibilním lepidlem přes 45 do 50 ks/m2</t>
  </si>
  <si>
    <t>-1148410125</t>
  </si>
  <si>
    <t>128</t>
  </si>
  <si>
    <t>771474112</t>
  </si>
  <si>
    <t>Montáž soklů z dlaždic keramických rovných flexibilní lepidlo v přes 65 do 90 mm</t>
  </si>
  <si>
    <t>1408624053</t>
  </si>
  <si>
    <t>((6,70+3,07)*2-0,90)+0,70*2</t>
  </si>
  <si>
    <t>129</t>
  </si>
  <si>
    <t>597600NC1</t>
  </si>
  <si>
    <t>keramická dlažba protiskluzná,jak.I</t>
  </si>
  <si>
    <t>-1140594492</t>
  </si>
  <si>
    <t>(dl1+20,04*0,09)*1,08</t>
  </si>
  <si>
    <t>130</t>
  </si>
  <si>
    <t>771571918</t>
  </si>
  <si>
    <t>Oprava (doplnění)podlah z keramických dlaždic režných do malty do 45 ks/m2-kompletní provedení</t>
  </si>
  <si>
    <t>-677298828</t>
  </si>
  <si>
    <t>"doplnění po vybouraných příčkách"  2,96*45</t>
  </si>
  <si>
    <t>131</t>
  </si>
  <si>
    <t>597619PC1</t>
  </si>
  <si>
    <t>dlaždice keramické (přizpůsobení stávajícím rozměrům, druhu a odstínu)</t>
  </si>
  <si>
    <t>541087199</t>
  </si>
  <si>
    <t>132</t>
  </si>
  <si>
    <t>998771102</t>
  </si>
  <si>
    <t xml:space="preserve">Přesun hmot tonážní pro podlahy z dlaždic </t>
  </si>
  <si>
    <t>-304733795</t>
  </si>
  <si>
    <t>776</t>
  </si>
  <si>
    <t>Podlahy povlakové</t>
  </si>
  <si>
    <t>133</t>
  </si>
  <si>
    <t>776111115</t>
  </si>
  <si>
    <t>Broušení podkladu podlah před litím stěrky</t>
  </si>
  <si>
    <t>-334426940</t>
  </si>
  <si>
    <t>"F30" 6,06+15,65+6,42+13,01+3,53</t>
  </si>
  <si>
    <t>"F31" 1,55+1,66</t>
  </si>
  <si>
    <t>"F34" 10,70</t>
  </si>
  <si>
    <t>"F40" 19,27</t>
  </si>
  <si>
    <t>134</t>
  </si>
  <si>
    <t>776121312</t>
  </si>
  <si>
    <t xml:space="preserve">Penetrace  podkladu povlakových podlah </t>
  </si>
  <si>
    <t>-1747225480</t>
  </si>
  <si>
    <t>135</t>
  </si>
  <si>
    <t>776141111</t>
  </si>
  <si>
    <t>Vyrovnání podkladu povlakových podlah stěrkou pevnosti 20 MPa tl 3 mm</t>
  </si>
  <si>
    <t>1935022794</t>
  </si>
  <si>
    <t>136</t>
  </si>
  <si>
    <t>776141113</t>
  </si>
  <si>
    <t>Vyrovnání podkladu povlakových podlah stěrkou pevnosti 20 MPa tl 8 mm</t>
  </si>
  <si>
    <t>51358237</t>
  </si>
  <si>
    <t>137</t>
  </si>
  <si>
    <t>776262111</t>
  </si>
  <si>
    <t>Lepení homegenní (resp.heterogenní) pásů s vytažením do soklíku,celoplošně lepená</t>
  </si>
  <si>
    <t>1939837252</t>
  </si>
  <si>
    <t>"soklík" (10,20-1,80+16,18-1,70+10,20-3,40+14,60-1,70+7,95-2,30+17,0-0,80)*0,15</t>
  </si>
  <si>
    <t>"soklík m.č.408" (18,60-1,60)*0,15</t>
  </si>
  <si>
    <t>"za umyvadlem" 3,0</t>
  </si>
  <si>
    <t>138</t>
  </si>
  <si>
    <t>776262999</t>
  </si>
  <si>
    <t>dtto,ale příplatek za lepení pásu na stěnu</t>
  </si>
  <si>
    <t>2050230974</t>
  </si>
  <si>
    <t>"pás za umyvadlem m.č.310" 3,0</t>
  </si>
  <si>
    <t>139</t>
  </si>
  <si>
    <t>284000NC1</t>
  </si>
  <si>
    <t>homogenní vinylová podlaha elektrostaticky vodivá ,vodivé pásky napojené na zemnící soustavu,protiskluznost R11,odolnost proti chemikáliím tl.2mm -kompletní dodávka (F30)</t>
  </si>
  <si>
    <t>1324594970</t>
  </si>
  <si>
    <t>44,67+19,27</t>
  </si>
  <si>
    <t>"soklík" (10,20-1,80+16,18-1,70+10,20-3,40+14,60-1,70+7,95-2,30)*0,15</t>
  </si>
  <si>
    <t>3,0</t>
  </si>
  <si>
    <t>76,725*1,085 'Přepočtené koeficientem množství</t>
  </si>
  <si>
    <t>140</t>
  </si>
  <si>
    <t>284000NC1a</t>
  </si>
  <si>
    <t xml:space="preserve">zátěžová heterogenní vinylová krytina (role), kompaktní podklad s výztužnou mřížkou ze skelných vláken,vrstva nesoucí tištěný dekor s transparentní nášlapnou vrstvou a  povrchovou úpravou tl.2mm (F34) </t>
  </si>
  <si>
    <t>-373854298</t>
  </si>
  <si>
    <t>10,70</t>
  </si>
  <si>
    <t>"soklík" (17,0-0,80)*0,15</t>
  </si>
  <si>
    <t>13,13*1,085 'Přepočtené koeficientem množství</t>
  </si>
  <si>
    <t>141</t>
  </si>
  <si>
    <t>284100NC2</t>
  </si>
  <si>
    <t>vinylová podlahová protiskluzná krytina (role), rubová kompaktní vrstva, výztužná vrstva ze skelných vláken, homogenní nášlapná vrstva s povrchovou úpravou tl.2mm (F31)</t>
  </si>
  <si>
    <t>-1292351918</t>
  </si>
  <si>
    <t>3,21</t>
  </si>
  <si>
    <t>(10,70-1,40)*0,15</t>
  </si>
  <si>
    <t>4,605*1,08 'Přepočtené koeficientem množství</t>
  </si>
  <si>
    <t>142</t>
  </si>
  <si>
    <t>776421111</t>
  </si>
  <si>
    <t>Montáž obvodových lišt lepením</t>
  </si>
  <si>
    <t>-269857748</t>
  </si>
  <si>
    <t>(10,20-1,80+16,18-1,70+10,20-3,40+14,60-1,70+7,95-2,30+17,0-0,80)</t>
  </si>
  <si>
    <t>18,60-1,60</t>
  </si>
  <si>
    <t>10,70-1,40</t>
  </si>
  <si>
    <t>6,40</t>
  </si>
  <si>
    <t>143</t>
  </si>
  <si>
    <t>283230NC3</t>
  </si>
  <si>
    <t>lišta ukončovací /čepcová/,těsnění</t>
  </si>
  <si>
    <t>589633628</t>
  </si>
  <si>
    <t>97,13*1,12 'Přepočtené koeficientem množství</t>
  </si>
  <si>
    <t>144</t>
  </si>
  <si>
    <t>776991141</t>
  </si>
  <si>
    <t>Pastování a leštění podlahovin ručně</t>
  </si>
  <si>
    <t>-1623037686</t>
  </si>
  <si>
    <t>93,10</t>
  </si>
  <si>
    <t>145</t>
  </si>
  <si>
    <t>998776102</t>
  </si>
  <si>
    <t xml:space="preserve">Přesun hmot tonážní pro podlahy povlakové </t>
  </si>
  <si>
    <t>-1307544941</t>
  </si>
  <si>
    <t>783</t>
  </si>
  <si>
    <t>Nátěry,malby</t>
  </si>
  <si>
    <t>146</t>
  </si>
  <si>
    <t>783317100</t>
  </si>
  <si>
    <t>Nátěr dvojnásobný syntetický  zámečnických konstrukcí barva dražší 3x antikorozní a 1x email /zárubně/</t>
  </si>
  <si>
    <t>67902172</t>
  </si>
  <si>
    <t>11,2</t>
  </si>
  <si>
    <t>147</t>
  </si>
  <si>
    <t>784171121</t>
  </si>
  <si>
    <t>Zakrytí vnitřních ploch výplní otvorů, z části vnitřích stěn, podlah a ostatních zařízení v místnostech výšky do 3,50 m (materiál ve specifikaci)</t>
  </si>
  <si>
    <t>-1465207773</t>
  </si>
  <si>
    <t>76,70+19,50+28,80+10,0+2,20*7*2+36,0+8,90</t>
  </si>
  <si>
    <t>148</t>
  </si>
  <si>
    <t>581248400</t>
  </si>
  <si>
    <t>fólie pro malířské potřeby zakrývací</t>
  </si>
  <si>
    <t>1717512245</t>
  </si>
  <si>
    <t>210,7*1,15 'Přepočtené koeficientem množství</t>
  </si>
  <si>
    <t>149</t>
  </si>
  <si>
    <t>784181111</t>
  </si>
  <si>
    <t>Penetrace podkladu maleb na omítkách i SDK</t>
  </si>
  <si>
    <t>-1124854748</t>
  </si>
  <si>
    <t>(3,30+1,80)*2,80</t>
  </si>
  <si>
    <t>(3,30*2+4,80)*2,80</t>
  </si>
  <si>
    <t>(2,0+3,80)*2,85</t>
  </si>
  <si>
    <t>((16,50*2)+(6,0+2,0))*2,50</t>
  </si>
  <si>
    <t>Mezisoučet</t>
  </si>
  <si>
    <t>((1,30+0,90)+(3,07+6,60)*2)*3,20 + 18,16</t>
  </si>
  <si>
    <t>(6,70+1,60)*2*2,80</t>
  </si>
  <si>
    <t>(5,50+4,0)*2*2,80+(4,05*2,60+3,60*2,80)+19,30</t>
  </si>
  <si>
    <t>"ostatní" 2,0*3</t>
  </si>
  <si>
    <t>150</t>
  </si>
  <si>
    <t>783899R01</t>
  </si>
  <si>
    <t>Malířský nátěr omítek stěn a stropu akrylátovou omyvatelnou barvou (provedení dle určení a technologického postupu výrobce barev)</t>
  </si>
  <si>
    <t>951183745</t>
  </si>
  <si>
    <t>Poznámka k položce:
Zahrnuje oškrabání a očištění původní malby.</t>
  </si>
  <si>
    <t>151</t>
  </si>
  <si>
    <t>784211111</t>
  </si>
  <si>
    <t>Dvojnásobné malby ze směsi velmi dobře otěruvzdorných v místnostech výšky do 3,80 m,bílá</t>
  </si>
  <si>
    <t>1132068403</t>
  </si>
  <si>
    <t>152</t>
  </si>
  <si>
    <t>784191R02</t>
  </si>
  <si>
    <t>Čištění (mytí) ploch oken,dveří,stěn, podlah po provedení malířských prací</t>
  </si>
  <si>
    <t>875101936</t>
  </si>
  <si>
    <t>Práce a dodávky M</t>
  </si>
  <si>
    <t>21-M</t>
  </si>
  <si>
    <t>Elektroinstalace</t>
  </si>
  <si>
    <t>153</t>
  </si>
  <si>
    <t>220000000</t>
  </si>
  <si>
    <t>Elektroinstalce (práce a dodávky dle vlastní rekapitulace nákladů )</t>
  </si>
  <si>
    <t>-168582610</t>
  </si>
  <si>
    <t>22-M</t>
  </si>
  <si>
    <t>Slabouproud</t>
  </si>
  <si>
    <t>230000000</t>
  </si>
  <si>
    <t>Slaboproud (práce a dodávky dle vlastní rekapitulace nákladů )</t>
  </si>
  <si>
    <t>-454994484</t>
  </si>
  <si>
    <t>24-M</t>
  </si>
  <si>
    <t>Vzduchotechnika</t>
  </si>
  <si>
    <t>240000000</t>
  </si>
  <si>
    <t>Vzduchotechnika (práce a dodávky dle vlastní rekapitulace nákladů )</t>
  </si>
  <si>
    <t>2059686936</t>
  </si>
  <si>
    <t>36-M</t>
  </si>
  <si>
    <t>M a R</t>
  </si>
  <si>
    <t>36000000</t>
  </si>
  <si>
    <t>Měření a regulace (práce a dodávky dle vlastní rekapitulace nákladů )</t>
  </si>
  <si>
    <t>1198366022</t>
  </si>
  <si>
    <t>VRN</t>
  </si>
  <si>
    <t>Vedlejší rozpočtové náklady</t>
  </si>
  <si>
    <t>VRN1</t>
  </si>
  <si>
    <t>Průzkumné práce,inženýrská činnost,ost.vedlejší náklady</t>
  </si>
  <si>
    <t>011503000</t>
  </si>
  <si>
    <t>Zjištění (monitoring) skutečného stavu před započetím stavby</t>
  </si>
  <si>
    <t>1024</t>
  </si>
  <si>
    <t>1878502302</t>
  </si>
  <si>
    <t>013291111</t>
  </si>
  <si>
    <t>Koordinační a kompletační činnost dodavatele a ostatní inž.činnost</t>
  </si>
  <si>
    <t>-563526625</t>
  </si>
  <si>
    <t>013254000</t>
  </si>
  <si>
    <t>Dokumentace skutečného provedení stavby</t>
  </si>
  <si>
    <t>774624603</t>
  </si>
  <si>
    <t>VRN3</t>
  </si>
  <si>
    <t>Zařízení staveniště</t>
  </si>
  <si>
    <t>031002000</t>
  </si>
  <si>
    <t>-1379740297</t>
  </si>
  <si>
    <t>VRN7</t>
  </si>
  <si>
    <t>071002000</t>
  </si>
  <si>
    <t>-1273833285</t>
  </si>
  <si>
    <t>"překlady"  1,45+ "ostatní" 0,92</t>
  </si>
  <si>
    <t>{82eb7f3f-b8cd-4739-85ac-5ec4cea2a7c4}</t>
  </si>
  <si>
    <t>o1</t>
  </si>
  <si>
    <t>0,657</t>
  </si>
  <si>
    <t>0,262</t>
  </si>
  <si>
    <t>t1</t>
  </si>
  <si>
    <t>0,282</t>
  </si>
  <si>
    <t>Zřízení pracoviště pro přípravu a ředění cytostatik - zdravotechnika</t>
  </si>
  <si>
    <t>Karlovarská krajská nemocnice a.s.</t>
  </si>
  <si>
    <t>Atelier 4 s.r.o.Jablonec nad Nisou</t>
  </si>
  <si>
    <t>Šárka Chuchlíková</t>
  </si>
  <si>
    <t>HSV -  Práce a dodávky HSV</t>
  </si>
  <si>
    <t xml:space="preserve">    9 -  Ostatní konstrukce a práce-bourání</t>
  </si>
  <si>
    <t xml:space="preserve">    979 - Přesun suti</t>
  </si>
  <si>
    <t>PSV -  Práce a dodávky PSV</t>
  </si>
  <si>
    <t xml:space="preserve">    713 -  Izolace tepelné</t>
  </si>
  <si>
    <t xml:space="preserve">    721 -  Zdravotechnika - vnitřní kanalizace</t>
  </si>
  <si>
    <t xml:space="preserve">    722 -  Zdravotechnika - vnitřní vodovod</t>
  </si>
  <si>
    <t xml:space="preserve">    725 -  Zdravotechnika - zařizovací předměty</t>
  </si>
  <si>
    <t>M -  Práce a dodávky M</t>
  </si>
  <si>
    <t xml:space="preserve">    23-M -  Montáže potrubí</t>
  </si>
  <si>
    <t xml:space="preserve"> Práce a dodávky HSV</t>
  </si>
  <si>
    <t xml:space="preserve"> Ostatní konstrukce a práce-bourání</t>
  </si>
  <si>
    <t>725807276</t>
  </si>
  <si>
    <t>971033231</t>
  </si>
  <si>
    <t>Vybourání otvorů ve zdivu cihelném pl do 0,0225 m2 na MVC nebo MV tl do 150 mm</t>
  </si>
  <si>
    <t>-2079472697</t>
  </si>
  <si>
    <t>972054R01</t>
  </si>
  <si>
    <t>Vybourání otvorů v ŽB stropech pl do 0,0225 m2 tl do 150 mm vč.podlahy a podhledu</t>
  </si>
  <si>
    <t>1456845094</t>
  </si>
  <si>
    <t>972055R02</t>
  </si>
  <si>
    <t>Vybourání otvoru pro vpusť v ŽB stropu(podlahy) tl do 200 mm</t>
  </si>
  <si>
    <t>862128355</t>
  </si>
  <si>
    <t>Vysekání rýh ve zdivu cihelném hl do 100 mm š do 100 mm</t>
  </si>
  <si>
    <t>-275689857</t>
  </si>
  <si>
    <t>435212106</t>
  </si>
  <si>
    <t>974042574</t>
  </si>
  <si>
    <t>Vysekání rýhy v podlaze monolitické hl do 200 mm š do 150 mm</t>
  </si>
  <si>
    <t>-205332548</t>
  </si>
  <si>
    <t>979000001</t>
  </si>
  <si>
    <t>Zednické přípomoci (drobné bourací práce a zpětné zapravení prostupů stěnami a stropem vč.úprav povrchů apod.)</t>
  </si>
  <si>
    <t>2058549230</t>
  </si>
  <si>
    <t>979</t>
  </si>
  <si>
    <t>Přesun suti</t>
  </si>
  <si>
    <t>-2085839365</t>
  </si>
  <si>
    <t>1346783983</t>
  </si>
  <si>
    <t>0,395+0,262</t>
  </si>
  <si>
    <t>Odvoz suti a vybouraných hmot na skládku ZKD 1 km přes 1 km</t>
  </si>
  <si>
    <t>-1365427801</t>
  </si>
  <si>
    <t>0,657*19 'Přepočtené koeficientem množství</t>
  </si>
  <si>
    <t>Poplatek za uložení na skládce (skládkovné) stavebního odpadu betonového,keramického kód odpadu 17 01 01</t>
  </si>
  <si>
    <t>1103810778</t>
  </si>
  <si>
    <t>o1-o2</t>
  </si>
  <si>
    <t>123271729</t>
  </si>
  <si>
    <t xml:space="preserve"> Práce a dodávky PSV</t>
  </si>
  <si>
    <t>713</t>
  </si>
  <si>
    <t xml:space="preserve"> Izolace tepelné</t>
  </si>
  <si>
    <t>713463411</t>
  </si>
  <si>
    <t>Montáž izolace tepelné potrubí a ohybů návlekovými izolačními pouzdry</t>
  </si>
  <si>
    <t>-987314014</t>
  </si>
  <si>
    <t>R71301</t>
  </si>
  <si>
    <t>izolace potrubí D16 tl.10mm</t>
  </si>
  <si>
    <t>1272010529</t>
  </si>
  <si>
    <t>R71302</t>
  </si>
  <si>
    <t>izolace potrubí D20 tl.10mm</t>
  </si>
  <si>
    <t>-1086480218</t>
  </si>
  <si>
    <t>R71303</t>
  </si>
  <si>
    <t>izolace potrubí proti rosení a hluku tl.5mm do DN50</t>
  </si>
  <si>
    <t>796586715</t>
  </si>
  <si>
    <t>R71304</t>
  </si>
  <si>
    <t>izolace potrubí proti rosení a hluku tl.5mm do DN100</t>
  </si>
  <si>
    <t>2104865377</t>
  </si>
  <si>
    <t>998713102</t>
  </si>
  <si>
    <t>Přesun hmot tonážní tonážní pro izolace tepelné v objektech v do 12 m</t>
  </si>
  <si>
    <t>1442006959</t>
  </si>
  <si>
    <t>0,059</t>
  </si>
  <si>
    <t xml:space="preserve"> Zdravotechnika - vnitřní kanalizace</t>
  </si>
  <si>
    <t>721171803</t>
  </si>
  <si>
    <t>Demontáž potrubí z PVC do D 75</t>
  </si>
  <si>
    <t>-58576740</t>
  </si>
  <si>
    <t>721171904</t>
  </si>
  <si>
    <t>Potrubí z PP vsazení odbočky do hrdla DN 75</t>
  </si>
  <si>
    <t>426503418</t>
  </si>
  <si>
    <t>721171914</t>
  </si>
  <si>
    <t>Potrubí z PP propojení potrubí DN 75</t>
  </si>
  <si>
    <t>-574747811</t>
  </si>
  <si>
    <t>721173704</t>
  </si>
  <si>
    <t>Potrubí kanalizační z PE odpadní DN 70</t>
  </si>
  <si>
    <t>-768606769</t>
  </si>
  <si>
    <t>R72101</t>
  </si>
  <si>
    <t>Potrubí odpadní z PPR PN 20 připojovací D 25 - odpad od VZT</t>
  </si>
  <si>
    <t>-1620506364</t>
  </si>
  <si>
    <t>R72102</t>
  </si>
  <si>
    <t>Potrubí odpadní z PPR PN 20 připojovací D 32 - odpad od jednotky VZT</t>
  </si>
  <si>
    <t>-206368646</t>
  </si>
  <si>
    <t>721174042</t>
  </si>
  <si>
    <t>Potrubí kanalizační z PP připojovací DN 40</t>
  </si>
  <si>
    <t>-796782690</t>
  </si>
  <si>
    <t>721174043</t>
  </si>
  <si>
    <t>Potrubí kanalizační z PP připojovací DN 50</t>
  </si>
  <si>
    <t>-1809248431</t>
  </si>
  <si>
    <t>721194104</t>
  </si>
  <si>
    <t>Vyvedení a upevnění odpadních výpustek DN 40</t>
  </si>
  <si>
    <t>-1902001118</t>
  </si>
  <si>
    <t>721194105</t>
  </si>
  <si>
    <t>Vyvedení a upevnění odpadních výpustek DN 50</t>
  </si>
  <si>
    <t>-386244981</t>
  </si>
  <si>
    <t>R72103</t>
  </si>
  <si>
    <t>Kondenzační sifón z PP,  s vodní uzávěrkou a mechanickým zabezpečením proti pronikání zápachu při vyschnutí s čisticí vložkou dodávka a montáž</t>
  </si>
  <si>
    <t>-1009225151</t>
  </si>
  <si>
    <t>721211911</t>
  </si>
  <si>
    <t>Montáž vpustí podlahových DN 40/50</t>
  </si>
  <si>
    <t>628141617</t>
  </si>
  <si>
    <t>R72104</t>
  </si>
  <si>
    <t>podlahová vpusť celonerezová DN 50, s bočním odtokem</t>
  </si>
  <si>
    <t>soubor</t>
  </si>
  <si>
    <t>400281219</t>
  </si>
  <si>
    <t>R72105</t>
  </si>
  <si>
    <t>Přivzdušňovací ventil PP, DN 50, přivzdušnění připojovacího potrubí dodávka a montáž</t>
  </si>
  <si>
    <t>-1751935862</t>
  </si>
  <si>
    <t>R72106</t>
  </si>
  <si>
    <t>Přivzdušňovací ventil  PP/ABS, DN50, přivzdušnění připojovacího potrubí, podomítková verze se stavební zátkou a krytem dodávka a montáž</t>
  </si>
  <si>
    <t>-1502531842</t>
  </si>
  <si>
    <t>R72107-1</t>
  </si>
  <si>
    <t>D+M nálevka se zápachovou uzávěrkou HL21</t>
  </si>
  <si>
    <t>2015080125</t>
  </si>
  <si>
    <t>721200SC1</t>
  </si>
  <si>
    <t>Zaslepení vody a kanalizace dle staební části dokumentace-souhrnná cena kompletního provedení</t>
  </si>
  <si>
    <t>kpl</t>
  </si>
  <si>
    <t>-1113194793</t>
  </si>
  <si>
    <t>721290113</t>
  </si>
  <si>
    <t>Zkouška těsnosti potrubí kanalizace kouřem do DN 300</t>
  </si>
  <si>
    <t>-416727520</t>
  </si>
  <si>
    <t>721290822</t>
  </si>
  <si>
    <t>Přemístění vnitrostaveništní demontovaných hmot vnitřní kanalizace v objektech výšky do 12 m</t>
  </si>
  <si>
    <t>-89857056</t>
  </si>
  <si>
    <t>998721102</t>
  </si>
  <si>
    <t>Přesun hmot tonážní pro vnitřní kanalizace v objektech  do 12 m</t>
  </si>
  <si>
    <t>955562833</t>
  </si>
  <si>
    <t>722</t>
  </si>
  <si>
    <t xml:space="preserve"> Zdravotechnika - vnitřní vodovod</t>
  </si>
  <si>
    <t>722130801</t>
  </si>
  <si>
    <t>Demontáž potrubí ocelové pozinkované závitové do DN 25</t>
  </si>
  <si>
    <t>567016379</t>
  </si>
  <si>
    <t>722220861</t>
  </si>
  <si>
    <t>Demontáž armatur závitových se dvěma závity G do 3/4</t>
  </si>
  <si>
    <t>450581278</t>
  </si>
  <si>
    <t>722171933</t>
  </si>
  <si>
    <t>Potrubí plastové výměna trub nebo tvarovek D přes 20 do 25 mm</t>
  </si>
  <si>
    <t>-1304513719</t>
  </si>
  <si>
    <t>722174021</t>
  </si>
  <si>
    <t>Potrubí vodovodní plastové PPR svar polyfuze PN 20 D 16 x 2,7 mm</t>
  </si>
  <si>
    <t>1927691950</t>
  </si>
  <si>
    <t>722174022</t>
  </si>
  <si>
    <t>Potrubí vodovodní plastové PPR svar polyfuze PN 20 D 20 x 3,4 mm</t>
  </si>
  <si>
    <t>-141843058</t>
  </si>
  <si>
    <t>722174023</t>
  </si>
  <si>
    <t>Potrubí vodovodní plastové PPR svar polyfuze PN 20 D 25 x 4,2 mm</t>
  </si>
  <si>
    <t>-990367546</t>
  </si>
  <si>
    <t>722190401</t>
  </si>
  <si>
    <t>Vyvedení a upevnění výpustku do DN 25</t>
  </si>
  <si>
    <t>-1946522322</t>
  </si>
  <si>
    <t>-501460731</t>
  </si>
  <si>
    <t>847787069</t>
  </si>
  <si>
    <t>555030234</t>
  </si>
  <si>
    <t>-2083254983</t>
  </si>
  <si>
    <t>-1357265925</t>
  </si>
  <si>
    <t>1490520783</t>
  </si>
  <si>
    <t>1116389878</t>
  </si>
  <si>
    <t>1197790365</t>
  </si>
  <si>
    <t>-1069118940</t>
  </si>
  <si>
    <t>-715271754</t>
  </si>
  <si>
    <t>-637043728</t>
  </si>
  <si>
    <t>-2004934124</t>
  </si>
  <si>
    <t>-901708247</t>
  </si>
  <si>
    <t>-2067799564</t>
  </si>
  <si>
    <t>1698967481</t>
  </si>
  <si>
    <t>1066336513</t>
  </si>
  <si>
    <t>798392838</t>
  </si>
  <si>
    <t>829075102</t>
  </si>
  <si>
    <t>994660099</t>
  </si>
  <si>
    <t>-1125268310</t>
  </si>
  <si>
    <t>-710384501</t>
  </si>
  <si>
    <t>-1306461381</t>
  </si>
  <si>
    <t>172292822</t>
  </si>
  <si>
    <t>1448500000</t>
  </si>
  <si>
    <t>-1102667896</t>
  </si>
  <si>
    <t>-1448592049</t>
  </si>
  <si>
    <t>1394060816</t>
  </si>
  <si>
    <t>-1837873689</t>
  </si>
  <si>
    <t>-527269652</t>
  </si>
  <si>
    <t>1854347047</t>
  </si>
  <si>
    <t>-423612303</t>
  </si>
  <si>
    <t>2145645728</t>
  </si>
  <si>
    <t>-21881857</t>
  </si>
  <si>
    <t>-1352646292</t>
  </si>
  <si>
    <t>109108512</t>
  </si>
  <si>
    <t>-1747285535</t>
  </si>
  <si>
    <t>-1568047983</t>
  </si>
  <si>
    <t>1211549823</t>
  </si>
  <si>
    <t>-68665836</t>
  </si>
  <si>
    <t>2097354259</t>
  </si>
  <si>
    <t>-1165876587</t>
  </si>
  <si>
    <t>1538453613</t>
  </si>
  <si>
    <t>-1593667260</t>
  </si>
  <si>
    <t>Projektový rozpočet</t>
  </si>
  <si>
    <t>projekt:</t>
  </si>
  <si>
    <t>NEMOCNICE V KARLOVÝCH VARECH – LÉKÁRNA
ZŘÍZENÍ PRACOVIŠTĚ PRO PŘÍPRAVU A ŘEDĚNÍ CYTOSTATIK</t>
  </si>
  <si>
    <t>vypracoval:</t>
  </si>
  <si>
    <t>Štekr</t>
  </si>
  <si>
    <t>datum:</t>
  </si>
  <si>
    <t>12/2021</t>
  </si>
  <si>
    <t>revize:</t>
  </si>
  <si>
    <t>Pozn.:</t>
  </si>
  <si>
    <t>Veškeré zde specifikované přístroje a výrobky lze zaměnit za jiné se stejnými či lepšími vlastnostmi</t>
  </si>
  <si>
    <t>poz.</t>
  </si>
  <si>
    <t>název položky</t>
  </si>
  <si>
    <t>jedn.</t>
  </si>
  <si>
    <t>množ.</t>
  </si>
  <si>
    <t>CJ/mat (dod)</t>
  </si>
  <si>
    <t>CJ/mont</t>
  </si>
  <si>
    <t>CC/mat (dod)</t>
  </si>
  <si>
    <t>CC/mont</t>
  </si>
  <si>
    <t>CC</t>
  </si>
  <si>
    <t>Dodávky, specifikace</t>
  </si>
  <si>
    <t>Rozváděč R1 dle výkresové dokumentace</t>
  </si>
  <si>
    <t>Dozbrojení v rozvodně NN</t>
  </si>
  <si>
    <t>odpínač válcových pojistek OPV22/3</t>
  </si>
  <si>
    <t>ks</t>
  </si>
  <si>
    <t>pojistka válcová PV22 63A gG</t>
  </si>
  <si>
    <t>jistič B63/3, 10kA</t>
  </si>
  <si>
    <t>digitální elektroměr, 3f, 1T, přímé měření, impulsní výstup, typ např. EC350</t>
  </si>
  <si>
    <t>podružný a spojovací materiál</t>
  </si>
  <si>
    <t>Zásuvky, vypínače</t>
  </si>
  <si>
    <t>zásuvka dvojnásobná 230V/16A, bílá, s clonkami, např. ABB Tango</t>
  </si>
  <si>
    <t>zásuvka jednonásobná 230V/16A, bílá, se svodičem tř. D, s clonkami, např. ABB Tango</t>
  </si>
  <si>
    <t>zásuvka dvojnásobná 230V/16A, bílá, se svodičem tř. D, s clonkami, např. ABB Tango</t>
  </si>
  <si>
    <t>zásuvka jednonásobná 230V/16A, IP54, montáž na povrch, např. ABB Variant+</t>
  </si>
  <si>
    <t>přístroj spínače ř.1, např. ABB Tango</t>
  </si>
  <si>
    <t>přístroj spínače ř.6, např. ABB Tango</t>
  </si>
  <si>
    <t>spínač ř.1, IP54, montáž na povrch, např. ABB Variant+</t>
  </si>
  <si>
    <t>kryt spínače jednoduchý, bílá</t>
  </si>
  <si>
    <t>rámeček jednonásobný bílý</t>
  </si>
  <si>
    <t>ochranná přípojnice, např. OBO 1801VDE</t>
  </si>
  <si>
    <t>zásuvka pro vyrovnání potenciálů dvojnásobná, včetně rámečku, např. ABB 2095UC-214</t>
  </si>
  <si>
    <t>zdířka úhlová pro ochranné pospojování, připojení lisováním, např. ABB 0299-0-0032</t>
  </si>
  <si>
    <t>krabice KU68</t>
  </si>
  <si>
    <t>víčko krabice KU68 šroubovací</t>
  </si>
  <si>
    <t>Svítidla</t>
  </si>
  <si>
    <t>"A" - ZCLED4G39Q840/M623-OPAL-IP54+NZ, CLEAN, Opal, M623 IP54, 39W, 4900lm, Ra80, 4000K, NZ modul autonomnost 1 hod.</t>
  </si>
  <si>
    <t>"B" - ZCLED4G17L840/M623-OPAL-IP54+NZ, CLEAN, Opal, M623 IP54, 17W, 2100lm, Ra80, 4000K, NZ modul autonomnost 1 hod.</t>
  </si>
  <si>
    <t>"C" - ZCLED3G30L840/W1,2-PC-IP66, Waterproof, 30W, 4468lm, Ra80, 4000K</t>
  </si>
  <si>
    <t>"D" - ZCLED3G32Q840/EASY-M600-MIKRO-C, Easy M600 MIKRO-COMFORT, 32W, 3591lm, Ra80, 4000K</t>
  </si>
  <si>
    <t>Kabelové trasy</t>
  </si>
  <si>
    <t>lišta vkládací 25x20mm</t>
  </si>
  <si>
    <t>lišta vkládací 60x40mm</t>
  </si>
  <si>
    <t>lišta vkládací 80x40mm</t>
  </si>
  <si>
    <t>lišta vkládací 40x40mm</t>
  </si>
  <si>
    <t>trubka KOPOFLEX KF 09075</t>
  </si>
  <si>
    <t>Hromosvod a uzemnění</t>
  </si>
  <si>
    <t>drát FeZn D10</t>
  </si>
  <si>
    <t>podpěra vedení PV1s na stěnu</t>
  </si>
  <si>
    <t>ochranný úhelník OU2,0</t>
  </si>
  <si>
    <t>držák ochranného úhelníku</t>
  </si>
  <si>
    <t>drát Cu D8</t>
  </si>
  <si>
    <t>podpěra vedení PV1h Cu do zdiva na hmoždinku</t>
  </si>
  <si>
    <t>svorka univerzání SU Cu</t>
  </si>
  <si>
    <t>svorka připojovací SP Cu</t>
  </si>
  <si>
    <t>svorka zkušební SZc, vč. plastové šachty</t>
  </si>
  <si>
    <t>svorka připojovací SP</t>
  </si>
  <si>
    <t>Zemní práce</t>
  </si>
  <si>
    <t>hloubení kabelové rýhy v zemině tř.3 šíře 350mm, hloubka 600mm</t>
  </si>
  <si>
    <t>zához kabelové rýhy v zemině tř.3 šíře 350mm, hloubka 600mm</t>
  </si>
  <si>
    <t>Kabely</t>
  </si>
  <si>
    <t>CYKY-J 5x35</t>
  </si>
  <si>
    <t>CYKY-J 5x4</t>
  </si>
  <si>
    <t>CYKY-J 3x4</t>
  </si>
  <si>
    <t>CYKY-J 3x2,5</t>
  </si>
  <si>
    <t>CYKY-J 5x1,5</t>
  </si>
  <si>
    <t>CYKY-J 3x1,5</t>
  </si>
  <si>
    <t>CYSY 3x1,5</t>
  </si>
  <si>
    <t>CYA 6 zž</t>
  </si>
  <si>
    <t>Přesun příčky - zásuvky</t>
  </si>
  <si>
    <t>kabelová spojka pro CYKY 3x2,5</t>
  </si>
  <si>
    <t>krabice KU68 do SDK</t>
  </si>
  <si>
    <t>demontáž stávajících zásuvek na bourané příčce se zachováním kabeláže pro připojení nových zásuvek</t>
  </si>
  <si>
    <t>Ostatní</t>
  </si>
  <si>
    <t>krabice ABOX 025 L - prázdná</t>
  </si>
  <si>
    <t>demontáž stávající elektroinstalace</t>
  </si>
  <si>
    <t>hod.</t>
  </si>
  <si>
    <t>koordinace s ostatními profesemi</t>
  </si>
  <si>
    <t>zkušební provoz</t>
  </si>
  <si>
    <t>požární ucpávky EI 45 min.</t>
  </si>
  <si>
    <t>vysekání kabelových rýh pro montáž kabelů v cihelném zdivu, rozměr 3x3cm</t>
  </si>
  <si>
    <t>bm</t>
  </si>
  <si>
    <t>kabelový prostup zdí do průměru 50mm</t>
  </si>
  <si>
    <t>doprava osob, materiálu a rozvaděčů</t>
  </si>
  <si>
    <t>PPV - podíl přidružených výkonů (% z mont)</t>
  </si>
  <si>
    <t>%</t>
  </si>
  <si>
    <t>recyklační poplatky za svítidla</t>
  </si>
  <si>
    <t>dokumentace skutečného provedení, předávací dokumentace</t>
  </si>
  <si>
    <t>revize elektro</t>
  </si>
  <si>
    <t>nepředvídatelné náklady neobsažené v soupisu výkonů, čerpání na základě souhlasu technického dozoru</t>
  </si>
  <si>
    <t>Celkem bez DPH</t>
  </si>
  <si>
    <t>{384770e6-001d-4976-ba7e-b1e4d83eeb56}</t>
  </si>
  <si>
    <t>Nemocnice v Karlových Varech lékárna-zřízení pracoviště pro přípravu a ředění cytostatik-SLABOUPROUD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</si>
  <si>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</si>
  <si>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Náklady stavby celkem</t>
  </si>
  <si>
    <t xml:space="preserve">    742 - Elektroinstalace - slaboproud</t>
  </si>
  <si>
    <t xml:space="preserve">      EPS - ELEKTRICKÁ POŽÁRNÍ SIGNALIZACE</t>
  </si>
  <si>
    <t xml:space="preserve">      STK - STRUKTUROVANÁ KABELÁŽ</t>
  </si>
  <si>
    <t xml:space="preserve">    SW - GRAFICKÁ NADSTAVBA</t>
  </si>
  <si>
    <t>HZS - Hodinové zúčtovací sazby</t>
  </si>
  <si>
    <t>742</t>
  </si>
  <si>
    <t>Elektroinstalace - slaboproud</t>
  </si>
  <si>
    <t>EPS</t>
  </si>
  <si>
    <t>ELEKTRICKÁ POŽÁRNÍ SIGNALIZACE</t>
  </si>
  <si>
    <t>742210002</t>
  </si>
  <si>
    <t>Montáž ústředny EPS bez čelního panelu dvou nebo tříkruhové</t>
  </si>
  <si>
    <t>CS ÚRS 2022 01</t>
  </si>
  <si>
    <t>-142867701</t>
  </si>
  <si>
    <t>Online PSC</t>
  </si>
  <si>
    <t>https://podminky.urs.cz/item/CS_URS_2022_01/742210002</t>
  </si>
  <si>
    <t>808004</t>
  </si>
  <si>
    <t>Ústředna EPS 1 - 7 linek</t>
  </si>
  <si>
    <t>1846224276</t>
  </si>
  <si>
    <t>742210006</t>
  </si>
  <si>
    <t>Montáž ústředny EPS karty rozšiřující</t>
  </si>
  <si>
    <t>-1415275050</t>
  </si>
  <si>
    <t>772476</t>
  </si>
  <si>
    <t>Modul se třemi pozicemi pro mikromoduly</t>
  </si>
  <si>
    <t>1172792191</t>
  </si>
  <si>
    <t>784382.D0</t>
  </si>
  <si>
    <t>Mikromodul sběrnice kompatibilní se stávajícím systémem</t>
  </si>
  <si>
    <t>1013223872</t>
  </si>
  <si>
    <t>784840.10</t>
  </si>
  <si>
    <t>Mikromodul sítě ústředen kompatibilní se stávajícím systémem</t>
  </si>
  <si>
    <t>482479401</t>
  </si>
  <si>
    <t>784850</t>
  </si>
  <si>
    <t>Sériové rozhraní kompatibilní se stávajícím systémem EPS</t>
  </si>
  <si>
    <t>-560445433</t>
  </si>
  <si>
    <t>742210005</t>
  </si>
  <si>
    <t>Montáž ústředny EPS panelu čelního</t>
  </si>
  <si>
    <t>-339022777</t>
  </si>
  <si>
    <t>786009</t>
  </si>
  <si>
    <t>Čelní ovl. panel CZ</t>
  </si>
  <si>
    <t>-702863502</t>
  </si>
  <si>
    <t>742210031</t>
  </si>
  <si>
    <t>Montáž zdroje napájecího pro ústřednu EPS dle EN54-4</t>
  </si>
  <si>
    <t>-1098209286</t>
  </si>
  <si>
    <t>742210041</t>
  </si>
  <si>
    <t>Montáž akumulátoru 2 x 12 V pro ústřednu EPS</t>
  </si>
  <si>
    <t>919510833</t>
  </si>
  <si>
    <t>018006</t>
  </si>
  <si>
    <t>Akumulátor 12 V DC / 24 Ah</t>
  </si>
  <si>
    <t>-597059151</t>
  </si>
  <si>
    <t>742210121</t>
  </si>
  <si>
    <t>Montáž hlásiče automatického bodového</t>
  </si>
  <si>
    <t>994566712</t>
  </si>
  <si>
    <t>802271</t>
  </si>
  <si>
    <t>Termodiferenciální hlásič kompatibilní se stávajícím systémem</t>
  </si>
  <si>
    <t>591297038</t>
  </si>
  <si>
    <t>802371</t>
  </si>
  <si>
    <t>Opticko-kouřový hlásič kompatibilní se stávajícím systémem</t>
  </si>
  <si>
    <t>727765738</t>
  </si>
  <si>
    <t>742210131</t>
  </si>
  <si>
    <t>Montáž soklu hlásiče nebo patice</t>
  </si>
  <si>
    <t>1571728284</t>
  </si>
  <si>
    <t>805590</t>
  </si>
  <si>
    <t>Patice pro hlásiče kompatibilní se stávajícím systémem</t>
  </si>
  <si>
    <t>-1734638508</t>
  </si>
  <si>
    <t>742210261</t>
  </si>
  <si>
    <t>Montáž světelných nebo zvukových prvků EPS sirény nebo majáku nebo signalizace</t>
  </si>
  <si>
    <t>-1257324431</t>
  </si>
  <si>
    <t>801824</t>
  </si>
  <si>
    <t>Paralelní optická signalizace</t>
  </si>
  <si>
    <t>-1573653328</t>
  </si>
  <si>
    <t>CWSO-RR-S1</t>
  </si>
  <si>
    <t>Siréna - červená nízké provedení</t>
  </si>
  <si>
    <t>-248258952</t>
  </si>
  <si>
    <t>742210305</t>
  </si>
  <si>
    <t>Montáž vstupně výstupního reléového prvku 5 a více kontaktů s krytem</t>
  </si>
  <si>
    <t>1040407289</t>
  </si>
  <si>
    <t>808610.10</t>
  </si>
  <si>
    <t>Koppler 12 relé kompatibilní se stávajícím systémem</t>
  </si>
  <si>
    <t>906980264</t>
  </si>
  <si>
    <t>742210311</t>
  </si>
  <si>
    <t>Montáž izolátoru na kruhovou linku</t>
  </si>
  <si>
    <t>1733864429</t>
  </si>
  <si>
    <t>742210401</t>
  </si>
  <si>
    <t>Nastavení a oživení EPS programování základních parametrů ústředny</t>
  </si>
  <si>
    <t>1091958595</t>
  </si>
  <si>
    <t>742210421</t>
  </si>
  <si>
    <t>Nastavení a oživení EPS oživení systému na jeden detektor</t>
  </si>
  <si>
    <t>285145485</t>
  </si>
  <si>
    <t>742210501</t>
  </si>
  <si>
    <t>Zkoušky a revize EPS zkoušky TIČR</t>
  </si>
  <si>
    <t>-1757868730</t>
  </si>
  <si>
    <t>742210503</t>
  </si>
  <si>
    <t>Zkoušky a revize EPS zkoušky koordinační funkční EPS</t>
  </si>
  <si>
    <t>-110369661</t>
  </si>
  <si>
    <t>742210521</t>
  </si>
  <si>
    <t>Zkoušky a revize EPS revize výchozí systému EPS na jeden detektor</t>
  </si>
  <si>
    <t>913121046</t>
  </si>
  <si>
    <t>742111001</t>
  </si>
  <si>
    <t>Montáž příchytek pro kabely samostatné ohniodolné včetně šroubu a hmoždinky</t>
  </si>
  <si>
    <t>1347326380</t>
  </si>
  <si>
    <t>34571760</t>
  </si>
  <si>
    <t>příchytka kovová jednostranná 14,8x10mm</t>
  </si>
  <si>
    <t>tis kus</t>
  </si>
  <si>
    <t>1377895235</t>
  </si>
  <si>
    <t>742121001</t>
  </si>
  <si>
    <t>Montáž kabelů sdělovacích pro vnitřní rozvody počtu žil do 15</t>
  </si>
  <si>
    <t>-918849999</t>
  </si>
  <si>
    <t>34121134</t>
  </si>
  <si>
    <t>kabel sdělovací oheň retardující bezhalogenový stíněný laminovanou Al fólií s příložným CuSn drátem s funkčností při požáru 180min a P90-R/PH120-R reakce na oheň B2cas1d1a1 jádro Cu plné 100V (SSKFH-V) 2x2x0,8mm2</t>
  </si>
  <si>
    <t>-531639910</t>
  </si>
  <si>
    <t>STK</t>
  </si>
  <si>
    <t>STRUKTUROVANÁ KABELÁŽ</t>
  </si>
  <si>
    <t>742330002</t>
  </si>
  <si>
    <t>Montáž strukturované kabeláže rozvaděče stojanového</t>
  </si>
  <si>
    <t>-482588894</t>
  </si>
  <si>
    <t>ADI.0051108.URS</t>
  </si>
  <si>
    <t>Rozvaděč stojan. 42U/80x80, šedý, dveře sklo</t>
  </si>
  <si>
    <t>-496899958</t>
  </si>
  <si>
    <t>742330023</t>
  </si>
  <si>
    <t>Montáž strukturované kabeláže příslušenství a ostatní práce k rozvaděčům vyvazovacíhoho panelu 1U</t>
  </si>
  <si>
    <t>-1962317704</t>
  </si>
  <si>
    <t>ADI.0051172.URS</t>
  </si>
  <si>
    <t>19" vyvazovací panel 1U, 6x vyvazovací háček 70x27mm, RAL9005</t>
  </si>
  <si>
    <t>485597956</t>
  </si>
  <si>
    <t>742330024</t>
  </si>
  <si>
    <t>Montáž strukturované kabeláže příslušenství a ostatní práce k rozvaděčům patch panelu 24 portů UTP/FTP</t>
  </si>
  <si>
    <t>1604493816</t>
  </si>
  <si>
    <t>ADI.0051293.URS</t>
  </si>
  <si>
    <t>Patch panel osazený 24 portů UTP 1U, CAT6 s vyvazovací lištou</t>
  </si>
  <si>
    <t>-211828226</t>
  </si>
  <si>
    <t>742110506</t>
  </si>
  <si>
    <t>Montáž krabic elektroinstalačních s víčkem zapuštěných plastových odbočných univerzálních</t>
  </si>
  <si>
    <t>-1806225579</t>
  </si>
  <si>
    <t>34571451</t>
  </si>
  <si>
    <t>krabice pod omítku PVC přístrojová kruhová D 70mm hluboká</t>
  </si>
  <si>
    <t>-195970045</t>
  </si>
  <si>
    <t>742330042</t>
  </si>
  <si>
    <t>Montáž strukturované kabeláže zásuvek datových pod omítku, do nábytku, do parapetního žlabu nebo podlahové krabice dvouzásuvky</t>
  </si>
  <si>
    <t>1055456921</t>
  </si>
  <si>
    <t>37451004</t>
  </si>
  <si>
    <t>třmen se soklem (pro 2x keystone)</t>
  </si>
  <si>
    <t>97593252</t>
  </si>
  <si>
    <t>37451022</t>
  </si>
  <si>
    <t>kryt zásuvky komunikační (pro nosnou masku)</t>
  </si>
  <si>
    <t>-146187232</t>
  </si>
  <si>
    <t>34539059</t>
  </si>
  <si>
    <t>rámeček jednonásobný</t>
  </si>
  <si>
    <t>1823800672</t>
  </si>
  <si>
    <t>ADI.0051305.URS</t>
  </si>
  <si>
    <t>Samořezný keystone CAT6 UTP, černý</t>
  </si>
  <si>
    <t>425273526</t>
  </si>
  <si>
    <t>742330051</t>
  </si>
  <si>
    <t>Montáž strukturované kabeláže zásuvek datových popis portu zásuvky</t>
  </si>
  <si>
    <t>62704207</t>
  </si>
  <si>
    <t>742330052</t>
  </si>
  <si>
    <t>Montáž strukturované kabeláže zásuvek datových popis portů patchpanelu</t>
  </si>
  <si>
    <t>-1983676546</t>
  </si>
  <si>
    <t>742330101</t>
  </si>
  <si>
    <t>Montáž strukturované kabeláže měření segmentu metalického s vyhotovením protokolu</t>
  </si>
  <si>
    <t>1329104107</t>
  </si>
  <si>
    <t>742110002</t>
  </si>
  <si>
    <t>Montáž trubek elektroinstalačních plastových ohebných uložených pod omítku</t>
  </si>
  <si>
    <t>2005078220</t>
  </si>
  <si>
    <t>34571063</t>
  </si>
  <si>
    <t>trubka elektroinstalační ohebná z PVC (ČSN) 2323</t>
  </si>
  <si>
    <t>2030682854</t>
  </si>
  <si>
    <t>500*1,05 "Přepočtené koeficientem množství</t>
  </si>
  <si>
    <t>-717221280</t>
  </si>
  <si>
    <t>35432540</t>
  </si>
  <si>
    <t>příchytka kabelová 11-18mm</t>
  </si>
  <si>
    <t>1091187892</t>
  </si>
  <si>
    <t>1207870419</t>
  </si>
  <si>
    <t>34121268</t>
  </si>
  <si>
    <t>kabel datový bezhalogenový třída reakce na oheň B2cas1d1a1 jádro Cu plné (U/UTP) kategorie 6</t>
  </si>
  <si>
    <t>569154126</t>
  </si>
  <si>
    <t>1400*1,2 "Přepočtené koeficientem množství</t>
  </si>
  <si>
    <t>SW</t>
  </si>
  <si>
    <t>GRAFICKÁ NADSTAVBA</t>
  </si>
  <si>
    <t>742250011</t>
  </si>
  <si>
    <t>Montáž softwarové nástavby PC nadstavba implementace budovy</t>
  </si>
  <si>
    <t>-247042770</t>
  </si>
  <si>
    <t>ADI.0036472.URS</t>
  </si>
  <si>
    <t>program Grafické nadstavby nad 300 adres bez DDE serveru</t>
  </si>
  <si>
    <t>-2038815621</t>
  </si>
  <si>
    <t>ADI.0036473.URS</t>
  </si>
  <si>
    <t>2. (3.) desktop licence v síti LAN k nadstavbě</t>
  </si>
  <si>
    <t>-1606061725</t>
  </si>
  <si>
    <t>ADI.0036566.URS</t>
  </si>
  <si>
    <t>hardwarový klíč pro nadstavbu, provedení USB</t>
  </si>
  <si>
    <t>1762716256</t>
  </si>
  <si>
    <t>742250001</t>
  </si>
  <si>
    <t>Montáž softwarové nástavby převodníkový driver pro ústřednu EPS</t>
  </si>
  <si>
    <t>1207809063</t>
  </si>
  <si>
    <t>ADI.0036527.URS</t>
  </si>
  <si>
    <t xml:space="preserve">DDE server pro EPS </t>
  </si>
  <si>
    <t>758134983</t>
  </si>
  <si>
    <t>742250021</t>
  </si>
  <si>
    <t>Montáž softwarové nástavby vizualizace symbolu</t>
  </si>
  <si>
    <t>-1270184413</t>
  </si>
  <si>
    <t>742330011</t>
  </si>
  <si>
    <t>Montáž strukturované kabeláže zařízení do rozvaděče switche, UPS, DVR, server bez nastavení</t>
  </si>
  <si>
    <t>-781906769</t>
  </si>
  <si>
    <t>SERVER1</t>
  </si>
  <si>
    <t>PC server min. 32GB RAM, procesor min. 3.5 GHz / 4 jádra, celková kapacita HDD+SSD min. 2TB, včetně serverového OS, záruka NBD 5let</t>
  </si>
  <si>
    <t>-1736329490</t>
  </si>
  <si>
    <t>PCKLIENT1</t>
  </si>
  <si>
    <t>PC klient procesor min. 3.6GHz/8C/16T, grafická karta min. 4 GB GDDR5, min. 32GB RAM, 256GB SSD, OS s podporou síťových funkcí, záruka NBD 5 let</t>
  </si>
  <si>
    <t>800413340</t>
  </si>
  <si>
    <t>ADI.0061093.URS</t>
  </si>
  <si>
    <t>LCD LED monitor, 27", 16:9, Utra HD 4K, HDMI, DP, audio, 230V</t>
  </si>
  <si>
    <t>1817816151</t>
  </si>
  <si>
    <t>ADI.0031421.URS</t>
  </si>
  <si>
    <t>LCD LED monitor, 19", 16:9, 1366x786, VGA, HDMI, audio, 230V</t>
  </si>
  <si>
    <t>-2000154123</t>
  </si>
  <si>
    <t>HZS</t>
  </si>
  <si>
    <t>Hodinové zúčtovací sazby</t>
  </si>
  <si>
    <t>HZS2232</t>
  </si>
  <si>
    <t>Hodinové zúčtovací sazby profesí PSV provádění stavebních instalací elektrikář odborný</t>
  </si>
  <si>
    <t>512</t>
  </si>
  <si>
    <t>-396235585</t>
  </si>
  <si>
    <t>HZS2492</t>
  </si>
  <si>
    <t>Hodinové zúčtovací sazby profesí PSV zednické výpomoci a pomocné práce PSV pomocný dělník PSV</t>
  </si>
  <si>
    <t>-224063953</t>
  </si>
  <si>
    <t>HZS3222</t>
  </si>
  <si>
    <t>Hodinové zúčtovací sazby montáží technologických zařízení na stavebních objektech montér slaboproudých zařízení odborný</t>
  </si>
  <si>
    <t>-485646735</t>
  </si>
  <si>
    <t>HZS4212</t>
  </si>
  <si>
    <t>Hodinové zúčtovací sazby ostatních profesí revizní a kontrolní činnost revizní technik specialista</t>
  </si>
  <si>
    <t>1851561401</t>
  </si>
  <si>
    <t>Provozní vlivy,ostatní vlivy</t>
  </si>
  <si>
    <t>Provoz investora, třetích osob,mimostaveništní doprava,, doprava zaměstnacců</t>
  </si>
  <si>
    <t>Poznámka k položce:
Mimo jiné zahrnuje i zabezpečení nepřetržitého chodu provozu objektu po dobu stavebních úprav např.zřizováním oddělujících zástěn,zakrývání zařízení, dále mimostaveništní dopravu, dopravu zaměstnanců apod.</t>
  </si>
  <si>
    <t>ROZPOČET</t>
  </si>
  <si>
    <t xml:space="preserve">Stavba: </t>
  </si>
  <si>
    <t>NEMOCNICE V KARLOVÝCH VARECH-přípava a ředění cytostatik</t>
  </si>
  <si>
    <t xml:space="preserve">Objekt:  </t>
  </si>
  <si>
    <t>LÉKÁRNA</t>
  </si>
  <si>
    <t>Část:</t>
  </si>
  <si>
    <t>vzduchotechnika</t>
  </si>
  <si>
    <t>Objednatel:</t>
  </si>
  <si>
    <t>Atelier 4 s r.o.</t>
  </si>
  <si>
    <t>J.Kovář</t>
  </si>
  <si>
    <t>TOPKLIMA spol. s r.o.</t>
  </si>
  <si>
    <t>Poznámka</t>
  </si>
  <si>
    <t>J. hmotnost
[t]</t>
  </si>
  <si>
    <t>Hmotnost
celkem [t]</t>
  </si>
  <si>
    <t>Náklady z rozpočtu</t>
  </si>
  <si>
    <t>zař.č.1  - příprava a ředění cytostatik</t>
  </si>
  <si>
    <t>1-1</t>
  </si>
  <si>
    <t xml:space="preserve">Vzduchotechnická jednotka vnitřní dvouplášťové hygienické provedení, tloušťka pláště 60mm. Jednotka obsahuje kapsové filtry s třídou filtrace M5 a F9 na přívodu a M5 na odvodu. Vodní ohřívač o výkonu 20,0kW pro teploty topné vody 70/50°C. Dvoukruhový chladič s přímým výparem chladiva 20,0kW pro  R32. Radiální ventilátory s volnými oběžnými koly. Kapalinový rekuperátor o výkonu 33kW pro tepelný spád -20/14 . Určující parametry v pracovním bodu:   Pracovní průtok vzduchu přívod 3390m3/hod., dpext=800Pa, odvod 3090m3/hod., dpext=500Pa.  Minimální účinnost rekuperace: 71,0 %.  Celková hladina akustického výkonu do přívodního potrubí - výtlak 75dB(A), do přívodního potrubí - sání 70 dB(A)   Celková hladina akustického výkonu do odvodního potrubí - výtlak 80 dB(A), do odvodního potrubí - sání 68 dB(A). Celková hladina akustického výkonu do okolí 58 dB(A). Příslušenství těsné uzavírací klapky na vstupu a výstupu, 4xmanžeta, sifony, volně frekvenční měniče IP55, čidla pro regulaci výkonu, servisní vypínače, rám s nožičkama. Součástí dodávky kapalinové rekuperace bude kompletní směšovací uzel s třícestným ventilem a ponorné teplotní čidlo zamrznutí. Orientační rozměry jednotky 3500x1100mm, výška jednotky 1700mm. Pro nastěhování bude připraven otvor 900x2000mm. Zprovoznění jednotky, uvedení do provozu. </t>
  </si>
  <si>
    <t>1-2</t>
  </si>
  <si>
    <t>protidešťová žaluzie 710x800, RAL</t>
  </si>
  <si>
    <t>1-3</t>
  </si>
  <si>
    <t>výfuková hlavice DN200 PK120363 mat. měď</t>
  </si>
  <si>
    <t>1-4</t>
  </si>
  <si>
    <t>výfuková hlavice DN450 PK120363 mat. měď</t>
  </si>
  <si>
    <t>1-5</t>
  </si>
  <si>
    <t>invertorová kondenzační jednotka pro chlazení ve vzd. jednotce, chladící výkon 9,5kW, R32, 400V, jištění 20A, připojovací rozhraní, modul omezení výkonu, konzole pro zavěšení na zeď</t>
  </si>
  <si>
    <t>1-6</t>
  </si>
  <si>
    <t xml:space="preserve">Cu potrubí 10/16 s chladírenskou izolací tl.13mm </t>
  </si>
  <si>
    <t>1-7</t>
  </si>
  <si>
    <t xml:space="preserve">čištění, tlakování, zprovoznění, R32 </t>
  </si>
  <si>
    <t>1-8</t>
  </si>
  <si>
    <t>oplechování izolace ve venkovním  prostředí Al plechem</t>
  </si>
  <si>
    <t>1-9</t>
  </si>
  <si>
    <t>elektrický parní odporový vyvíječ páry o výkonu 24kg páry/hod., s automatickým odstraňováním minerálních látek, s mikroprocesorovou plynulou regulací výkonu 0-100%, ovládání 0-10V, hlášení provozních stavů  filtr 3/8", parní trubice 81-500, parní hadice 57/45-4bm, kondenzační hadice 12/8-4bm, bezpečnostní hygrostat, čidlo tlakové diference</t>
  </si>
  <si>
    <t>1-10</t>
  </si>
  <si>
    <t>Regulátor proměnného průtoku elektronický DN125-400/0m3/hod., napájecí napětí 24V AC/DC- rychlé servo doba přestavení 2 vteřiny</t>
  </si>
  <si>
    <t>1-11</t>
  </si>
  <si>
    <t>Regulátor proměnného průtoku elektronický 300x300-2690/1545m3/hod., napájecí napětí 24V AC/DC- rychlé servo doba přestavení 2 vteřiny</t>
  </si>
  <si>
    <t>1-12</t>
  </si>
  <si>
    <t>tlumič hluku kruhový DN200/900</t>
  </si>
  <si>
    <t>1-13</t>
  </si>
  <si>
    <t>tlumič hluku deskový 100x295x1000.1 do svislého potrubí</t>
  </si>
  <si>
    <t>1-14</t>
  </si>
  <si>
    <t>tlumič hluku buňkový 200x500x1500</t>
  </si>
  <si>
    <t>1-15</t>
  </si>
  <si>
    <t>regulační klapka ruční DN200 s aretací polohy listu, spiro</t>
  </si>
  <si>
    <t>1-16</t>
  </si>
  <si>
    <t>tlumič hluku buňkový 250x500x1500 do svislého potrubí</t>
  </si>
  <si>
    <t>1-17</t>
  </si>
  <si>
    <t>regulační klapka ruční 200x280 s aretací polohy</t>
  </si>
  <si>
    <t>1-18</t>
  </si>
  <si>
    <t>pružná manžeta DN200</t>
  </si>
  <si>
    <t>1-19</t>
  </si>
  <si>
    <t>pružná manžeta 260x150</t>
  </si>
  <si>
    <t>1-20</t>
  </si>
  <si>
    <t>vyústka jednořadá 280x200 s regulací R1</t>
  </si>
  <si>
    <t>1-21</t>
  </si>
  <si>
    <t>vyústka jednořadá 560x200 s regulací R1</t>
  </si>
  <si>
    <t>1-22</t>
  </si>
  <si>
    <t>talířový ventil odvod DN160</t>
  </si>
  <si>
    <t>1-23</t>
  </si>
  <si>
    <t>talířový ventil odvod DN200</t>
  </si>
  <si>
    <t>1-24</t>
  </si>
  <si>
    <t>čistý nástavec 318x318 pro 50m3/hod., s filtrační vložkou H13, děrovaný plech, klapka v hrdle, tlaková ztráta v čistém stavu 150Pa, horizontální připojení</t>
  </si>
  <si>
    <t>1-25</t>
  </si>
  <si>
    <t>čistý nástavec 318x318 pro 100m3/hod., s filtrační vložkou H13, děrovaný plech, klapka v hrdle, tlaková ztráta v čistém stavu 150Pa, horizontální připojení</t>
  </si>
  <si>
    <t>1-26</t>
  </si>
  <si>
    <t>čistý nástavec 318x318 pro 100m3/hod., s filtrační vložkou H13, děrovaný plech, klapka v hrdle, tlaková ztráta v čistém stavu 150Pa, vertikální připojení</t>
  </si>
  <si>
    <t>1-27</t>
  </si>
  <si>
    <t>čistý nástavec 470x470 pro 220m3/hod., s filtrační vložkou H13, vířivá vyústka, klapka v hrdle, tlaková ztráta v čistém stavu 150Pa, horizontální připojení</t>
  </si>
  <si>
    <t>1-28</t>
  </si>
  <si>
    <t>čistý nástavec 470x470 pro 330m3/hod., s filtrační vložkou H13, děrovaný plech, klapka v hrdle, tlaková ztráta v čistém stavu 150Pa, horizontální připojení</t>
  </si>
  <si>
    <t>1-29</t>
  </si>
  <si>
    <t>čistý nástavec 587x587 pro 540m3/hod., s filtrační vložkou H13, děrovaný plech, klapka v hrdle, tlaková ztráta v čistém stavu 150Pa, horizontální připojení</t>
  </si>
  <si>
    <t>1-30</t>
  </si>
  <si>
    <t>pružná manžeta 500x280</t>
  </si>
  <si>
    <t>1-31</t>
  </si>
  <si>
    <t>montáž ventilátoru pro technologii o výkonu 400m3/hod.</t>
  </si>
  <si>
    <t>1-32</t>
  </si>
  <si>
    <t>silentbloky pod ventilátor izolátoru</t>
  </si>
  <si>
    <t>1-33</t>
  </si>
  <si>
    <t>akustické potrubí sono DN160</t>
  </si>
  <si>
    <t>1-34</t>
  </si>
  <si>
    <t>akustické potrubí sono DN200</t>
  </si>
  <si>
    <t>1-35</t>
  </si>
  <si>
    <t>akustické potrubí sono DN250</t>
  </si>
  <si>
    <t>1-36</t>
  </si>
  <si>
    <t xml:space="preserve">tepelná izolace kaučuková tl.20mm s povrchovou úpravou Al folií a se samolepkou </t>
  </si>
  <si>
    <t>1-37</t>
  </si>
  <si>
    <t xml:space="preserve">tepelná izolace z minerální plsti tl.40mm s povrchovou úpravou Al folií </t>
  </si>
  <si>
    <t>1-38</t>
  </si>
  <si>
    <t>požární izolace z minerální plsti tl.40mm s povrchovou úpravou Al folií s požární odolností 30minut, vzt.potrubí typ A</t>
  </si>
  <si>
    <t>1-39</t>
  </si>
  <si>
    <t>vzduchotechnické potrubí z pozink.plechu sk.I, SPIRO DN160-250/20% tvarovek,  třída těsnosti D dle DIN EN 13779, dotěsnění prostupu požární ucpávkou</t>
  </si>
  <si>
    <t>1-40</t>
  </si>
  <si>
    <t>vzduchotechnické potrubí z pozink.plechu sk.I, dle ON120405/40% tvarovek, těsné, třída těsnosti D dle DIN EN 13779- potrubí odvodu vzduchu</t>
  </si>
  <si>
    <t>1-41</t>
  </si>
  <si>
    <t>vzduchotechnické potrubí z pozink.plechu sk.I, dle ON120405/40% tvarovek, vodotěsné,  třída těsnosti D dle DIN EN 13779- sací, výfukové a potrubí přívodu vzduchu, dotěsnění prostupu požární ucpávkou</t>
  </si>
  <si>
    <t>1-42</t>
  </si>
  <si>
    <t>vzduchotechnické potrubí z mědi sk.I, kruhové DN200/0% tvarovek,  třída těsnosti D dle DIN EN 13779</t>
  </si>
  <si>
    <t>1-43</t>
  </si>
  <si>
    <t>vzduchotechnické potrubí z mědi sk.I, dle ON120405/40% tvarovek, vodotěsné,  třída těsnosti D dle DIN EN 13779</t>
  </si>
  <si>
    <t>1-44</t>
  </si>
  <si>
    <t>spojovací, těsnící a montážní materiál</t>
  </si>
  <si>
    <t>zař.č.2  -ostatní</t>
  </si>
  <si>
    <t>2-1</t>
  </si>
  <si>
    <t>Doprava zařízení</t>
  </si>
  <si>
    <t>2-2</t>
  </si>
  <si>
    <t xml:space="preserve">Přesuny do výšek, jeřáb, zvedací zařízení, plošina </t>
  </si>
  <si>
    <t>2-3</t>
  </si>
  <si>
    <t>Přesuny</t>
  </si>
  <si>
    <t>2-4</t>
  </si>
  <si>
    <t>Příprava ke komplexnímu vyzkoušení, oživení a vyregulování všech zařízení</t>
  </si>
  <si>
    <t>2-5</t>
  </si>
  <si>
    <t>Vypracování protokolu o proměření a vyregulování</t>
  </si>
  <si>
    <t>2-6</t>
  </si>
  <si>
    <t>Komplexní vyzkoušení zařízení</t>
  </si>
  <si>
    <t>2-7</t>
  </si>
  <si>
    <t>Zaškolení obsluhy</t>
  </si>
  <si>
    <t>2-8</t>
  </si>
  <si>
    <t>Vypracování provozních předpisů</t>
  </si>
  <si>
    <t>2-9</t>
  </si>
  <si>
    <t>Projekt skutečného provedení</t>
  </si>
  <si>
    <t>2-10</t>
  </si>
  <si>
    <t>Validace zařízení</t>
  </si>
  <si>
    <t>2-11</t>
  </si>
  <si>
    <t>vzduchotechnické potrubí z pozink.plechu sk.I, dle ON120405/40% tvarovek, třída těsnosti C dle DIN EN 13779- úprava trasy stávajícího potrubí</t>
  </si>
  <si>
    <t>2-12</t>
  </si>
  <si>
    <t>Zaměření na místě před zahájením výroby potrubí</t>
  </si>
  <si>
    <t>2-13</t>
  </si>
  <si>
    <t>Zpracování výrobní dokumentace vzduchotechniky</t>
  </si>
  <si>
    <t>2-14</t>
  </si>
  <si>
    <t>Ověření polohy osazeného izolátoru</t>
  </si>
  <si>
    <t>2-15</t>
  </si>
  <si>
    <t>Související dodávky a práce nezahrnuté v ostatních položkách</t>
  </si>
  <si>
    <t>2-16</t>
  </si>
  <si>
    <t xml:space="preserve">Zaregulování stávajícího vzduchotechnického zařízení po demontáži části vzd. potrubí a vyústek a instalace nové trasy na původně projektované parametry </t>
  </si>
  <si>
    <t>část:</t>
  </si>
  <si>
    <t>Kódové označení</t>
  </si>
  <si>
    <t>1. Čidla / Akční členy VZT č.1</t>
  </si>
  <si>
    <t>Počet</t>
  </si>
  <si>
    <t>Jed. cena</t>
  </si>
  <si>
    <t>Cena celkem</t>
  </si>
  <si>
    <t>1.1, 1.2</t>
  </si>
  <si>
    <t>TS-6360S-000, Pt1000 snímač teploty příložný pásek, -20 / +100°C</t>
  </si>
  <si>
    <t>1.3</t>
  </si>
  <si>
    <t>TS-6360D-C10, Pt1000 snímač teploty, tyč 290mm, -40 / +120°C</t>
  </si>
  <si>
    <t>1.4</t>
  </si>
  <si>
    <t>HT-9000-UD2, snímač vlhkosti, tyč 230mm, 0 / 100% RV</t>
  </si>
  <si>
    <t>1.5, 1.6</t>
  </si>
  <si>
    <t>HT-9001-UD2, snímač vlhkosti a teploty, tyč 230mm, 0 / 100% RV, 0 / 40°C</t>
  </si>
  <si>
    <t>1.7</t>
  </si>
  <si>
    <t>HT-9001-URW, snímač vlhkosti a teploty, prostorový, 0 / 100% RV, 0 / 40°C</t>
  </si>
  <si>
    <t>1.10</t>
  </si>
  <si>
    <r>
      <t>270XT-95008, protimrazový termostat, -12 / +10</t>
    </r>
    <r>
      <rPr>
        <b/>
        <sz val="8"/>
        <rFont val="Arial"/>
        <family val="2"/>
      </rPr>
      <t>°</t>
    </r>
    <r>
      <rPr>
        <sz val="8"/>
        <rFont val="Arial"/>
        <family val="2"/>
      </rPr>
      <t>C, kapilára 6m, aut. reset</t>
    </r>
  </si>
  <si>
    <t>KIT 012 N 600, montážní sada pro upevnění kapiláry, 6ks svorek</t>
  </si>
  <si>
    <t>1.11, 1.12, 1.13, 1,14 1.15 1.16, 1.17, 1.18, 1.19</t>
  </si>
  <si>
    <t>P233A-4-PHC, diferenční manostat vzduchu, +50 / +400 Pa</t>
  </si>
  <si>
    <t>1.20</t>
  </si>
  <si>
    <t>HC-1240-7001, potrubní humidistat, +15 / +95% RV</t>
  </si>
  <si>
    <t>1.21, 1.22</t>
  </si>
  <si>
    <t>SFA, servopohon s havar. funkcí 20Nm, napětí 24V</t>
  </si>
  <si>
    <t>1.23</t>
  </si>
  <si>
    <t>VG7802LT, regulační ventil DN20, Kv 6,3 m3/h</t>
  </si>
  <si>
    <t>VA7202-1001, servopohon, napětí 24V / 0-10V DC</t>
  </si>
  <si>
    <t>1.24, 1.25</t>
  </si>
  <si>
    <r>
      <t xml:space="preserve">Frekvenční měnič, </t>
    </r>
    <r>
      <rPr>
        <sz val="8"/>
        <color indexed="10"/>
        <rFont val="Arial"/>
        <family val="2"/>
      </rPr>
      <t>dodávka technologie</t>
    </r>
  </si>
  <si>
    <t>1.26, 1.27</t>
  </si>
  <si>
    <r>
      <t xml:space="preserve">Box chladič, </t>
    </r>
    <r>
      <rPr>
        <sz val="8"/>
        <color indexed="10"/>
        <rFont val="Arial"/>
        <family val="2"/>
      </rPr>
      <t>dodávka technologie</t>
    </r>
  </si>
  <si>
    <t>1.28</t>
  </si>
  <si>
    <r>
      <t xml:space="preserve">Parní zvlhčovač, </t>
    </r>
    <r>
      <rPr>
        <sz val="8"/>
        <color indexed="10"/>
        <rFont val="Arial"/>
        <family val="2"/>
      </rPr>
      <t>dodávka technologie</t>
    </r>
  </si>
  <si>
    <t>1.29</t>
  </si>
  <si>
    <r>
      <t xml:space="preserve">Izolátor Envair, </t>
    </r>
    <r>
      <rPr>
        <sz val="8"/>
        <color indexed="10"/>
        <rFont val="Arial"/>
        <family val="2"/>
      </rPr>
      <t>dodávka technologie</t>
    </r>
  </si>
  <si>
    <t>1.30</t>
  </si>
  <si>
    <r>
      <t xml:space="preserve">Regulační ventil vč. servopohonu, </t>
    </r>
    <r>
      <rPr>
        <sz val="8"/>
        <color indexed="10"/>
        <rFont val="Arial"/>
        <family val="2"/>
      </rPr>
      <t>dodávka technologie</t>
    </r>
  </si>
  <si>
    <t>1.31, 1.33</t>
  </si>
  <si>
    <r>
      <t xml:space="preserve">Regulátor průtoku vč. servopohonu, </t>
    </r>
    <r>
      <rPr>
        <sz val="8"/>
        <color indexed="10"/>
        <rFont val="Arial"/>
        <family val="2"/>
      </rPr>
      <t>dodávka technologie</t>
    </r>
  </si>
  <si>
    <t>1.32, 1.34, 1.35, 1.36</t>
  </si>
  <si>
    <t>DP2500-R8-AZ, diferenční snímač tlaku vzduchu, 0 / +1,5 kPa, 0-10V DC</t>
  </si>
  <si>
    <t>GMT 008 N 600R, montážní sada pro odběry tlaku</t>
  </si>
  <si>
    <t>2. Rozvaděč DTD31</t>
  </si>
  <si>
    <t>DTD31</t>
  </si>
  <si>
    <t>Rozvaděčová skříň 800x1800x300 včetně montážního plechu, IP54</t>
  </si>
  <si>
    <t>LCD Displej</t>
  </si>
  <si>
    <t>MS-DIS1710-0, displej</t>
  </si>
  <si>
    <t>HR</t>
  </si>
  <si>
    <t>Doutnavka 230V AC, bílá</t>
  </si>
  <si>
    <t>HL1</t>
  </si>
  <si>
    <t>Signálka kmitací, 24V AC, žlutá</t>
  </si>
  <si>
    <t>SA1</t>
  </si>
  <si>
    <t>Otočný ovladač 2-polohový, bílý, 2x kontakt ZAP</t>
  </si>
  <si>
    <t>SB1</t>
  </si>
  <si>
    <t>Tlačítkový ovladač zelený, 1x kontakt ZAP</t>
  </si>
  <si>
    <t>SZ</t>
  </si>
  <si>
    <t>Tlačítkový ovladač bílý, 1x kontakt ZAP</t>
  </si>
  <si>
    <t>AR</t>
  </si>
  <si>
    <t>4. pólový vypínač, 400V AC, 25A</t>
  </si>
  <si>
    <t>FAC</t>
  </si>
  <si>
    <t>MS-FAC 4911-0, regulátor</t>
  </si>
  <si>
    <t>11.IOM</t>
  </si>
  <si>
    <t>MS-IOM 2723-0, vstupně / výstupní modul</t>
  </si>
  <si>
    <t>12.IOM</t>
  </si>
  <si>
    <t>MS-IOM 3723-0, vstupní modul</t>
  </si>
  <si>
    <t>13.IOM</t>
  </si>
  <si>
    <t>MS-IOM 3711-0, vstupně / výstupní modul</t>
  </si>
  <si>
    <t>FU1, 2, 3</t>
  </si>
  <si>
    <t>Svorka pojistková 230V</t>
  </si>
  <si>
    <t>KF</t>
  </si>
  <si>
    <t>Z-UR/400, fázové podpěťové relé, 400V</t>
  </si>
  <si>
    <t>F124, 125</t>
  </si>
  <si>
    <t>Pojistkový odpínač 10A gG/3</t>
  </si>
  <si>
    <t>FR, FB2, F13</t>
  </si>
  <si>
    <t>Jistič 6A 1/B</t>
  </si>
  <si>
    <t>FM13</t>
  </si>
  <si>
    <t>Jistič 2A/1/C, pomocný kontakt k jističi 1x ZAP</t>
  </si>
  <si>
    <t>FM14</t>
  </si>
  <si>
    <t>Jistič 4A/1/C, pomocný kontakt k jističi 1x ZAP</t>
  </si>
  <si>
    <t>FB1, FL1</t>
  </si>
  <si>
    <t>Jistič 10A 1/B</t>
  </si>
  <si>
    <t>F11, 12</t>
  </si>
  <si>
    <t>Jistič 2A 1/D</t>
  </si>
  <si>
    <t>F21</t>
  </si>
  <si>
    <t>Jistič 10A 2/B</t>
  </si>
  <si>
    <t>FL2</t>
  </si>
  <si>
    <t>Přepěťová ochrana DA-275 DFI 10, 3.stupeň</t>
  </si>
  <si>
    <t>TR</t>
  </si>
  <si>
    <t>Bezpečnostní transformátor 230V / 24V AC, 250VA</t>
  </si>
  <si>
    <t>U24</t>
  </si>
  <si>
    <t>Stabilizovaný zdroj 230V AC / 24V DC, 20W</t>
  </si>
  <si>
    <t>HUB</t>
  </si>
  <si>
    <t>HUB Switch</t>
  </si>
  <si>
    <t>FU01, 11, 12, 21, 22, 23 30, 31, 33</t>
  </si>
  <si>
    <t>Svorka pojistková 24V</t>
  </si>
  <si>
    <t>K121, 124, 126, 127, 128</t>
  </si>
  <si>
    <t>G2R-2-SN-I, relé, cívka 24V AC, 2x kontakt P, P2RF-08-E patice</t>
  </si>
  <si>
    <t>KM13, 14</t>
  </si>
  <si>
    <t>4. pólový stykač 3TG10 4Z, 9A, cívka 24V AC, nutno dodržet typ</t>
  </si>
  <si>
    <t>Vnitřní svítidlo rozvaděče 230V AC</t>
  </si>
  <si>
    <t>Dveřní kontakt 230V AC, 10A</t>
  </si>
  <si>
    <t>Zásuvka 230V AC, 16A, montáž na DIN lištu</t>
  </si>
  <si>
    <t>Sběrnice, Řadové svorky, Pomocný materiál, Zapojení rozvaděče</t>
  </si>
  <si>
    <t>3. Seznam kabelů Rozvaděč DTD31</t>
  </si>
  <si>
    <t>WM11</t>
  </si>
  <si>
    <t>CYKFY-J 4x1,5 : 1.24 - M11, Ventilátor silový přívod</t>
  </si>
  <si>
    <t>WB124</t>
  </si>
  <si>
    <t>CYKY-J 4x1,5 : 1.24 - FM Ventilátor, silový přívod</t>
  </si>
  <si>
    <t>WS124</t>
  </si>
  <si>
    <t>J-Y(St)Y 2x2x0,8 : 1.24 - FM Ventilátor, start + porucha</t>
  </si>
  <si>
    <t>WY124</t>
  </si>
  <si>
    <t>J-Y(St)Y 1x2x0,8 : 1.24 - FM Ventilátor, řízení otáček</t>
  </si>
  <si>
    <t>WM12</t>
  </si>
  <si>
    <t>CYKFY-J 4x1,5 : 1.25 - M12, Ventilátor silový přívod</t>
  </si>
  <si>
    <t>WB125</t>
  </si>
  <si>
    <t>CYKY-J 4x1,5 : 1.25 - FM Ventilátor, silový přívod</t>
  </si>
  <si>
    <t>WS125</t>
  </si>
  <si>
    <t>J-Y(St)Y 2x2x0,8 : 1.25 - FM Ventilátor, start + porucha</t>
  </si>
  <si>
    <t>WY125</t>
  </si>
  <si>
    <t>J-Y(St)Y 1x2x0,8 : 1.25 - FM Ventilátor, řízení otáček</t>
  </si>
  <si>
    <t>WM13</t>
  </si>
  <si>
    <t>CYKY-J 3x1,5 : M13 - Čerpadlo ohřívač</t>
  </si>
  <si>
    <t>WM14</t>
  </si>
  <si>
    <t>CYKY-J 3x1,5 : M14 - Čerpadlo ZZT</t>
  </si>
  <si>
    <t>WS11</t>
  </si>
  <si>
    <t>J-Y(St)Y 1x2x0,8 : 1.1 - Teplota TV zpátečka ohřívač</t>
  </si>
  <si>
    <t>WS12</t>
  </si>
  <si>
    <t>J-Y(St)Y 1x2x0,8 : 1.2 - Teplota zpátečka ZZT</t>
  </si>
  <si>
    <t>WS13</t>
  </si>
  <si>
    <t>J-Y(St)Y 1x2x0,8 : 1.3 - Teplota nasávaná</t>
  </si>
  <si>
    <t>WS14</t>
  </si>
  <si>
    <t>J-Y(St)Y 1x2x0,8 : 1.4 - Vlhkost nasávaná</t>
  </si>
  <si>
    <t>WS15</t>
  </si>
  <si>
    <t>J-Y(St)Y 2x2x0,8 : 1.5 - Teplota / Vlhkost přívod</t>
  </si>
  <si>
    <t>WS16</t>
  </si>
  <si>
    <t>J-Y(St)Y 2x2x0,8 : 1.6 - Teplota / Vlhkost odtah</t>
  </si>
  <si>
    <t>WS17</t>
  </si>
  <si>
    <t>J-Y(St)Y 2x2x0,8 : 1.7 - Teplota / Vlhkost m.č. 312</t>
  </si>
  <si>
    <t>WS110</t>
  </si>
  <si>
    <t>J-Y(St)Y 1x2x0,8 : 1.10 - PMO ohřívač</t>
  </si>
  <si>
    <t>WS111</t>
  </si>
  <si>
    <t>J-Y(St)Y 1x2x0,8 : 1.11 - Tlaková diference ventilátor přívod</t>
  </si>
  <si>
    <t>WS112</t>
  </si>
  <si>
    <t>J-Y(St)Y 1x2x0,8 : 1.12 - Tlaková diference ventilátor odtah</t>
  </si>
  <si>
    <t>WS113</t>
  </si>
  <si>
    <t>J-Y(St)Y 1x2x0,8 : 1.13 - Tlaková diference ZZT přívod</t>
  </si>
  <si>
    <t>WS114</t>
  </si>
  <si>
    <t>J-Y(St)Y 1x2x0,8 : 1.14 - Tlaková diference ZZT odtah</t>
  </si>
  <si>
    <t>WS115</t>
  </si>
  <si>
    <t>J-Y(St)Y 1x2x0,8 : 1.15 - Tlaková diference filtr sání</t>
  </si>
  <si>
    <t>WS116</t>
  </si>
  <si>
    <t>J-Y(St)Y 1x2x0,8 : 1.16 - Tlaková diference filtr přívod</t>
  </si>
  <si>
    <t>WS117</t>
  </si>
  <si>
    <t>J-Y(St)Y 1x2x0,8 : 1.17 - Tlaková diference filtr odtah</t>
  </si>
  <si>
    <t>WS118</t>
  </si>
  <si>
    <t>J-Y(St)Y 1x2x0,8 : 1.18 - Tlaková diference Hepa filtr m.č. 312</t>
  </si>
  <si>
    <t>WS119</t>
  </si>
  <si>
    <t>J-Y(St)Y 1x2x0,8 : 1.19 - Tlaková diference Hepa filtr m.č. 313a</t>
  </si>
  <si>
    <t>WS120</t>
  </si>
  <si>
    <t>J-Y(St)Y 1x2x0,8 : 1.20 - Vlhkost za zvlhčovačem</t>
  </si>
  <si>
    <t>WS121</t>
  </si>
  <si>
    <t>J-Y(St)Y 1x2x0,8 : 1.21 - VZT klapka sání</t>
  </si>
  <si>
    <t>WS122</t>
  </si>
  <si>
    <t>J-Y(St)Y 1x2x0,8 : 1.22 - VZT klapka odtah</t>
  </si>
  <si>
    <t>WS123</t>
  </si>
  <si>
    <t>J-Y(St)Y 2x2x0,8 : 1.23 - Ventil ohřívač</t>
  </si>
  <si>
    <t>WS126</t>
  </si>
  <si>
    <t>J-Y(St)Y 4x2x0,8 : 1.26 - Chlazení porucha, odmrazování, start</t>
  </si>
  <si>
    <t>WY126</t>
  </si>
  <si>
    <t>J-Y(St)Y 1x2x0,8 : 1.26 - Chlazení výkon</t>
  </si>
  <si>
    <t>WS127</t>
  </si>
  <si>
    <t>J-Y(St)Y 4x2x0,8 : 1.27 - Chlazení porucha, odmrazování, start</t>
  </si>
  <si>
    <t>WY127</t>
  </si>
  <si>
    <t>J-Y(St)Y 1x2x0,8 : 1.27 - Chlazení výkon</t>
  </si>
  <si>
    <t>WS128</t>
  </si>
  <si>
    <t>J-Y(St)Y 1x2x0,8 : 1.28 - Zvlhčovač start</t>
  </si>
  <si>
    <t>WE128</t>
  </si>
  <si>
    <t>J-Y(St)Y 4x2x0,8 : 1.28 - Zvlhčovač připraven provoz, porucha, potřeba servisu</t>
  </si>
  <si>
    <t>WY128</t>
  </si>
  <si>
    <t>J-Y(St)Y 1x2x0,8 : 1.28 - Zvlhčovač výkon</t>
  </si>
  <si>
    <t>WS129</t>
  </si>
  <si>
    <t>J-Y(St)Y 4x2x0,8 : 1.29 - Izolátor Envair porucha, chod, dekontaminace</t>
  </si>
  <si>
    <t>WS130</t>
  </si>
  <si>
    <t>J-Y(St)Y 2x2x0,8 : 1.30 - Ventil ZZT</t>
  </si>
  <si>
    <t>WS131</t>
  </si>
  <si>
    <t>J-Y(St)Y 2x2x0,8 : 1.31 - Regulátor průtoku odtah m.č. 312</t>
  </si>
  <si>
    <t>WS132</t>
  </si>
  <si>
    <t>J-Y(St)Y 2x2x0,8 : 1.32 - Tlaková diference m.č. 312</t>
  </si>
  <si>
    <t>WS133</t>
  </si>
  <si>
    <t>J-Y(St)Y 2x2x0,8 : 1.33 - Regulátor průtoku odtah m.č. 313a</t>
  </si>
  <si>
    <t>WS134</t>
  </si>
  <si>
    <t>J-Y(St)Y 2x2x0,8 : 1.34 - Tlaková diference m.č. 313a</t>
  </si>
  <si>
    <t>WS135</t>
  </si>
  <si>
    <t>J-Y(St)Y 2x2x0,8 : 1.35 - Tlaková diference přívod</t>
  </si>
  <si>
    <t>WS136</t>
  </si>
  <si>
    <t>J-Y(St)Y 2x2x0,8 : 1.36 - Tlaková diference odtah</t>
  </si>
  <si>
    <t>WB1</t>
  </si>
  <si>
    <t>CYKY-J 3x1,5 : Ústředna signalizace poloh dveří</t>
  </si>
  <si>
    <t>Ethernet</t>
  </si>
  <si>
    <t>UTP / CAT : Komunikace</t>
  </si>
  <si>
    <t>FeZn 8 mm2</t>
  </si>
  <si>
    <t>Svorka ZSA, včetně Cu pásku</t>
  </si>
  <si>
    <t>4. Související dodávky</t>
  </si>
  <si>
    <t>Montáž kabelů včetně kabelových tras</t>
  </si>
  <si>
    <t>Montáž periferií včetně zapojení, nastavení a oživení</t>
  </si>
  <si>
    <t>Zapojení vývodu 400V</t>
  </si>
  <si>
    <t>Zapojení vývodu 230V</t>
  </si>
  <si>
    <t>Zapojení vývodu 400V z FM</t>
  </si>
  <si>
    <t>Nastavení a seřízení FM</t>
  </si>
  <si>
    <t>Nastavení a seřízení servopohonu VZT klapek</t>
  </si>
  <si>
    <t>Nastavení a seřízení kondenzačních jednotek</t>
  </si>
  <si>
    <t>Nastavení hodnoty meze zásahu</t>
  </si>
  <si>
    <t>Definování bodu a konfigurace v regulátoru a modulech</t>
  </si>
  <si>
    <t>Uživatelský SW včetně odladění s technologií</t>
  </si>
  <si>
    <t>Test 1:1</t>
  </si>
  <si>
    <t>Komplexní zkoušky zařízení</t>
  </si>
  <si>
    <t>Jednorázové zaškolení obsluhy</t>
  </si>
  <si>
    <t>Výchozí revize, včetně revizní zprávy</t>
  </si>
  <si>
    <t>Inženýrská činnost</t>
  </si>
  <si>
    <t>Doprava materiálu na stavbu</t>
  </si>
  <si>
    <t>Režie</t>
  </si>
  <si>
    <t>Dokumentace skutečného stavu</t>
  </si>
  <si>
    <t>Technická inspekce České republiky</t>
  </si>
  <si>
    <t>Vizualizace technologického zařízení na stávajíící pracovní stanici řídicího systému se 100% stejným uživatelským přístupem k ovládání a monitoringu</t>
  </si>
  <si>
    <t>Programové vybavení archivu historických dat a trendů se 100% kompatibilitou se stávajícím centrálním řídicím systémem</t>
  </si>
  <si>
    <t>Programové vybavení archivu alarmových zpráv se 100% kompatibilitou  se stávajícím centrálním řídicím systémem</t>
  </si>
  <si>
    <t xml:space="preserve">Programové vybavení úvodních obrazovek (systémový strom) na stávajícím centrálním operátorském pracovišti </t>
  </si>
  <si>
    <t>Programové vybavení pro sledování trendů sledovaných veličin na stávajícím centrálním operátorském pracovišti</t>
  </si>
  <si>
    <t>Doplnění systémových databází stávající části řídicího systému včetně aktualizace aplikačního datového serveru pro zabezpečení 100%  kompatibility a stejného uživatelského přístupu k ovládané technologii</t>
  </si>
  <si>
    <t>Cena za realizaci celkem bez % sazby DPH</t>
  </si>
  <si>
    <t>48*1,15 'Přepočtené koeficientem množství</t>
  </si>
  <si>
    <t>0,95*1,750*3</t>
  </si>
  <si>
    <t>(0,38*2+0,20*2+3,25*2+0,33+6,70*2+1,20+3,70*2++0,33+3,05+1,25*2+1,18*2+0,33*2+1,70*2+1,20*2+1,15+1,35+0,80*2+3,44*2+0,38*2+0,20*2+0,50*2)</t>
  </si>
  <si>
    <t>40,856-od1-od2-od3-od4</t>
  </si>
  <si>
    <t>4+21+13+5+3,0</t>
  </si>
  <si>
    <t>Položkový rozpočet / soupis prací</t>
  </si>
  <si>
    <t>Stavba :</t>
  </si>
  <si>
    <t xml:space="preserve"> Nemocnice Karlovy Vary - Lékárna ředění cytostatik</t>
  </si>
  <si>
    <t>Objekt :</t>
  </si>
  <si>
    <t xml:space="preserve"> VYTÁPĚNÍ</t>
  </si>
  <si>
    <t>P.č.</t>
  </si>
  <si>
    <t>Číslo položky</t>
  </si>
  <si>
    <t>Název položky</t>
  </si>
  <si>
    <t>množství</t>
  </si>
  <si>
    <t>cena / MJ</t>
  </si>
  <si>
    <t>celkem (Kč)</t>
  </si>
  <si>
    <t>Díl:</t>
  </si>
  <si>
    <t>Prorážení otvorů</t>
  </si>
  <si>
    <t>970 05-1080.R00</t>
  </si>
  <si>
    <t xml:space="preserve">Vrtání jádrové do ŽB do D 80 mm </t>
  </si>
  <si>
    <t>974 04-2547.R00</t>
  </si>
  <si>
    <t xml:space="preserve">Vysekání rýh betonová, monolitická dlažba 7x30 cm </t>
  </si>
  <si>
    <t>Celkem za</t>
  </si>
  <si>
    <t>Izolace tepelné</t>
  </si>
  <si>
    <t>713 46-1111.R00</t>
  </si>
  <si>
    <t>Izolace potrubí kaučuková, potrubí kapalinové rekuperace 28/20</t>
  </si>
  <si>
    <t>713 46-1112</t>
  </si>
  <si>
    <t>Izolace potrubí mineralní vlny, kašírovaná  42/30 s vyztuženou Al samolepící folií</t>
  </si>
  <si>
    <t>713 46-1113</t>
  </si>
  <si>
    <t xml:space="preserve">Oprava izolace a nátěru potrubí po vyvaření odbočk </t>
  </si>
  <si>
    <t>713 55-2151.R00</t>
  </si>
  <si>
    <t xml:space="preserve">Protipož.trubní ucpávka EI 120, do D 50 mm, strop </t>
  </si>
  <si>
    <t>732</t>
  </si>
  <si>
    <t>Strojovny</t>
  </si>
  <si>
    <t>732 41-2112.R00</t>
  </si>
  <si>
    <t xml:space="preserve">Ruční zkušební tlaková pumpa RP 30 </t>
  </si>
  <si>
    <t>732 42-9111.R00</t>
  </si>
  <si>
    <t>Montáž čerpadel oběhových DN 25 vč. připojovacího šroubení</t>
  </si>
  <si>
    <t>732 42-1312</t>
  </si>
  <si>
    <t xml:space="preserve">Čerpadlo oběhové DAB Evosta 2 40-70/180M 230 V </t>
  </si>
  <si>
    <t>732 21-0912</t>
  </si>
  <si>
    <t xml:space="preserve">Vypuštění a napuštění topného okruhu pro VZT </t>
  </si>
  <si>
    <t>732 21-0913.R00</t>
  </si>
  <si>
    <t>Vypuštění a napuštění topného systému radiátorů u rozdělovaže topných těles</t>
  </si>
  <si>
    <t>732 48-1232</t>
  </si>
  <si>
    <t xml:space="preserve">Nemrznoucí směs -25°C propylenglykol </t>
  </si>
  <si>
    <t>litr</t>
  </si>
  <si>
    <t>733</t>
  </si>
  <si>
    <t>Rozvod potrubí</t>
  </si>
  <si>
    <t>733 17-0801.R00</t>
  </si>
  <si>
    <t xml:space="preserve">Demontáž potrubí z plastových trubek D 25 mm </t>
  </si>
  <si>
    <t>733 17-0804.R00</t>
  </si>
  <si>
    <t xml:space="preserve">Zazátkování potrubí, lisovací zátka </t>
  </si>
  <si>
    <t>733 11-1103.R00</t>
  </si>
  <si>
    <t xml:space="preserve">Potrubí závitové bezešvé běžné nízkotlaké DN 15 </t>
  </si>
  <si>
    <t>733 11-1105.R00</t>
  </si>
  <si>
    <t xml:space="preserve">Potrubí závitové bezešvé běžné nízkotlaké DN 25 </t>
  </si>
  <si>
    <t>733 11-1106.R00</t>
  </si>
  <si>
    <t xml:space="preserve">Potrubí závitové bezešvé běžné nízkotlaké DN 32 </t>
  </si>
  <si>
    <t>733 11-3115.R00</t>
  </si>
  <si>
    <t xml:space="preserve">Příplatek za zhotovení přípojky DN 25 </t>
  </si>
  <si>
    <t>733 19-1926.R00</t>
  </si>
  <si>
    <t xml:space="preserve">Navaření odbočky na potrubí,DN odbočky 32 </t>
  </si>
  <si>
    <t>733 19-0106.R00</t>
  </si>
  <si>
    <t xml:space="preserve">Tlaková zkouška potrubí </t>
  </si>
  <si>
    <t>733 20-1115</t>
  </si>
  <si>
    <t>Připojení VZT jednotky DN 25, panc. hadice nebo Cats</t>
  </si>
  <si>
    <t>734</t>
  </si>
  <si>
    <t>Armatury</t>
  </si>
  <si>
    <t>734 20-0821.R00</t>
  </si>
  <si>
    <t>Demontáž armatur se 2závity do G 1/2 radiátorové šroubení</t>
  </si>
  <si>
    <t>734 20-9113.R00</t>
  </si>
  <si>
    <t xml:space="preserve">Montáž armatur závitových,se 2závity, G 1/2 </t>
  </si>
  <si>
    <t>734 20-9116.R00</t>
  </si>
  <si>
    <t xml:space="preserve">Montáž armatur závitových,se 2závity, G 5/4 </t>
  </si>
  <si>
    <t>734 20-9125.R00</t>
  </si>
  <si>
    <t xml:space="preserve">Montáž armatur závitových,se 3závity, G 1 </t>
  </si>
  <si>
    <t>734 21-3112.R00</t>
  </si>
  <si>
    <t xml:space="preserve">Ventil automatický odvzdušňovací DN 15 </t>
  </si>
  <si>
    <t>734 23-3114.R00</t>
  </si>
  <si>
    <t xml:space="preserve">Kohout kulový, vnitř.-vnitř.z. DN 32 </t>
  </si>
  <si>
    <t>734 26-3314.R00</t>
  </si>
  <si>
    <t xml:space="preserve">Šroubení topenářské, přímé,  DN 25 </t>
  </si>
  <si>
    <t>734 29-3274.R00</t>
  </si>
  <si>
    <t xml:space="preserve">Kohout kulový FILTR BALL DN 32 </t>
  </si>
  <si>
    <t>734 29-3312.R00</t>
  </si>
  <si>
    <t xml:space="preserve">Kohout kulový vypouštěcí DN 15 </t>
  </si>
  <si>
    <t>734 41-3123.R00</t>
  </si>
  <si>
    <t xml:space="preserve">Teploměr IVAR.TP 120 A, D 63 / dl.jímky 75 mm </t>
  </si>
  <si>
    <t>734 42-1130.R00</t>
  </si>
  <si>
    <t xml:space="preserve">Tlakoměr deformační 0-4 bar </t>
  </si>
  <si>
    <t>734 44-9111.R00</t>
  </si>
  <si>
    <t xml:space="preserve">Regulační ventil STAD 15 Hydronic </t>
  </si>
  <si>
    <t>734 44-9114.R00</t>
  </si>
  <si>
    <t xml:space="preserve">Regulační ventil STAD DN 32 Hydronic </t>
  </si>
  <si>
    <t>734 49-4213.R00</t>
  </si>
  <si>
    <t xml:space="preserve">Návarky s trubkovým závitem G 1/2 </t>
  </si>
  <si>
    <t>735</t>
  </si>
  <si>
    <t>Otopná tělesa</t>
  </si>
  <si>
    <t>735 15-1822.R00</t>
  </si>
  <si>
    <t xml:space="preserve">Demontáž otopných těles panelových 2řadých </t>
  </si>
  <si>
    <t>735 15-9230.R00</t>
  </si>
  <si>
    <t xml:space="preserve">Montáž panelových těles 2řadých </t>
  </si>
  <si>
    <t>735 19-1903</t>
  </si>
  <si>
    <t xml:space="preserve">Topná zkouška, vyregulování a proplach systému </t>
  </si>
  <si>
    <t>735 29-1800.R00</t>
  </si>
  <si>
    <t xml:space="preserve">Demontáž konzol otopných těles do odpadu </t>
  </si>
  <si>
    <t>767 99-5101.R00</t>
  </si>
  <si>
    <t xml:space="preserve">Doplňkové konstrukce pro uchycení zařízení UT </t>
  </si>
  <si>
    <t>Nátěry</t>
  </si>
  <si>
    <t>783 42-4140.R00</t>
  </si>
  <si>
    <t xml:space="preserve">Nátěr syntetický potrubí do DN 50 mm  Z + 2x </t>
  </si>
  <si>
    <t>CELKEM bez DPH</t>
  </si>
  <si>
    <t>Montáž trubní dílce přivařovací z nerezavějící oceli tř.17 D 38 mm, tl 4 mm - trubní oblouky 3 kusy + T-kus 1 , cena včetně materiálu</t>
  </si>
  <si>
    <t>230140157</t>
  </si>
  <si>
    <t>Montáž trubní dílce přivařovací z nerezavějící oceli tř.17 D 38 mm, tl 4 mm - trubní oblouky , cena včetně materiálu</t>
  </si>
  <si>
    <t>230140147</t>
  </si>
  <si>
    <t>Montáž trubek z nerezavějící oceli tř.17 D 38 mm, tl 4 mm včetně materiálu</t>
  </si>
  <si>
    <t>230140027</t>
  </si>
  <si>
    <t xml:space="preserve"> Montáže potrubí</t>
  </si>
  <si>
    <t>23-M</t>
  </si>
  <si>
    <t xml:space="preserve"> Práce a dodávky M</t>
  </si>
  <si>
    <t>Přesun hmot pro zařizovací předměty v objektech v do 12 m</t>
  </si>
  <si>
    <t>998725102</t>
  </si>
  <si>
    <t>Přemístění vnitrostaveništní demontovaných pro zařizovací předměty v objektech výšky do 12 m</t>
  </si>
  <si>
    <t>725590812</t>
  </si>
  <si>
    <t>D+M dvířka 15/30 (u čisticích kusů kanalizace)</t>
  </si>
  <si>
    <t>725980122</t>
  </si>
  <si>
    <t>Zápachová uzávěrka pro dřez a výlevku DN 40/50</t>
  </si>
  <si>
    <t>725862103</t>
  </si>
  <si>
    <t>Zápachová uzávěrka pro umyvadla DN 40</t>
  </si>
  <si>
    <t>725861102</t>
  </si>
  <si>
    <t>sprchový set (ruční sprcha, nerez hadice, stavitelný držák)</t>
  </si>
  <si>
    <t>R72508</t>
  </si>
  <si>
    <t>baterie sprchová nástěnná páková</t>
  </si>
  <si>
    <t>R72507</t>
  </si>
  <si>
    <t>Montáž baterie sprchové nástěnné s nastavitelnou výškou sprchy</t>
  </si>
  <si>
    <t>725849411</t>
  </si>
  <si>
    <t>baterie stojánková umyvadlová s lékařskou pákou a otočným ramenem ,chrom</t>
  </si>
  <si>
    <t>R72506</t>
  </si>
  <si>
    <t>baterie umyvadlová stojánková páková,chrom</t>
  </si>
  <si>
    <t>R72505</t>
  </si>
  <si>
    <t>Montáž baterie umyvadlové stojánkové G 1/2 ostatní typ</t>
  </si>
  <si>
    <t>725829131</t>
  </si>
  <si>
    <t>baterie stojánková dřezová páková s otočným ramínkem a výsuvnou sprškou,chrom</t>
  </si>
  <si>
    <t>R72504</t>
  </si>
  <si>
    <t>Montáž baterie stojánkové dřezové  G 1/2</t>
  </si>
  <si>
    <t>725829111</t>
  </si>
  <si>
    <t>baterie umyvadlová nástěnná páková s otočným ramínkem délky 210 mm (výlevka)</t>
  </si>
  <si>
    <t>R72503</t>
  </si>
  <si>
    <t>Montáž baterie nástěnné pákové pro výlevku</t>
  </si>
  <si>
    <t>725829101</t>
  </si>
  <si>
    <t>výlevka keramická závěsná, odpad DN 50, vč.nerezové mřížky a kompletu pro připevnění</t>
  </si>
  <si>
    <t>R72502</t>
  </si>
  <si>
    <t>Montáž závěsné výlevky</t>
  </si>
  <si>
    <t>725339111</t>
  </si>
  <si>
    <t>D+M dveře sprchové polorámové skleněné tl. 6 mm otvíravé jednokřídlové do niky na vaničku šířky 900 mm /sprchová zástěna/</t>
  </si>
  <si>
    <t>725244SC1</t>
  </si>
  <si>
    <t>D+M vanička sprchová čtvercová 900x900 mm</t>
  </si>
  <si>
    <t>725241112</t>
  </si>
  <si>
    <t>umyvadlo keramické 60x47 s otvorem pro baterii</t>
  </si>
  <si>
    <t>R72501</t>
  </si>
  <si>
    <t>Montáž umyvadla připevněného na šrouby do zdiva</t>
  </si>
  <si>
    <t>725219102</t>
  </si>
  <si>
    <t>Demontáž baterie nástěnné do G 3 / 4</t>
  </si>
  <si>
    <t>725820801</t>
  </si>
  <si>
    <t>Demontáž uzávěrů zápachu jednoduchých</t>
  </si>
  <si>
    <t>725860811</t>
  </si>
  <si>
    <t>Demontáž umyvadel bez výtokových armatur</t>
  </si>
  <si>
    <t>725210821</t>
  </si>
  <si>
    <t xml:space="preserve"> Zdravotechnika - zařizovací předměty</t>
  </si>
  <si>
    <t>725</t>
  </si>
  <si>
    <t>Přesun hmot pro vnitřní vodovod v objektech v do 12 m</t>
  </si>
  <si>
    <t>998722102</t>
  </si>
  <si>
    <t>Přemístění vnitrostaveništní demontovaných hmot pro vnitřní vodovod v objektech výšky do 12 m</t>
  </si>
  <si>
    <t>722290822</t>
  </si>
  <si>
    <t>Proplach a dezinfekce vodovodního potrubí do DN 80</t>
  </si>
  <si>
    <t>722290234</t>
  </si>
  <si>
    <t>Zkouška těsnosti vodovodního potrubí závitového do DN 50</t>
  </si>
  <si>
    <t>722290226</t>
  </si>
  <si>
    <t>D+M manometr s membránou</t>
  </si>
  <si>
    <t>724231R01</t>
  </si>
  <si>
    <t>Ventil s připojením na hadicivč.zpětné klapky</t>
  </si>
  <si>
    <t>722221R02</t>
  </si>
  <si>
    <t>Filtr G 3/4 PN 20 s 2x vnitřním závitem</t>
  </si>
  <si>
    <t>722234264</t>
  </si>
  <si>
    <t>ventil rohový G 1/2 pochromovaný se sítkem</t>
  </si>
  <si>
    <t>R 722-2</t>
  </si>
  <si>
    <t>Montáž armatur vodovodních se dvěma závity G 1/2</t>
  </si>
  <si>
    <t>722239101</t>
  </si>
  <si>
    <t>Zaslepení vodovodního potrubí montáž a dodávka</t>
  </si>
  <si>
    <t>R72201</t>
  </si>
  <si>
    <t>Kohout kulový přímý G 3/4 PN 42 do 185°C vnitřní závit (na stoupačkách-chodba)</t>
  </si>
  <si>
    <t>722232044</t>
  </si>
  <si>
    <t>Kohout kulový přímý G 1/2 PN 42 do 185°C vnitřní závit</t>
  </si>
  <si>
    <t>722232043</t>
  </si>
  <si>
    <t>Zpětná klapka G 3/4 PN 10 do 110°C se dvěma závity</t>
  </si>
  <si>
    <t>722231073</t>
  </si>
  <si>
    <t>Kohout vypouštěcí G 1/2 PN 10 s jedním závitem</t>
  </si>
  <si>
    <t>722224115</t>
  </si>
  <si>
    <t>Uzavření nebo otevření vodovodního potrubí při opravách</t>
  </si>
  <si>
    <t>722190901</t>
  </si>
  <si>
    <t>pár</t>
  </si>
  <si>
    <t>Nástěnka pro baterii G 1/2 s jedním závitem</t>
  </si>
  <si>
    <t>722220121</t>
  </si>
  <si>
    <t>Náklady na vypracování výrobní dokumentace dodavatelem s dodržením všech technologických předpisů a postupů výrobce (určení množství dle skutečného stavu vč.skladby panelů a řešení všech detailů atd.)</t>
  </si>
  <si>
    <t>systémové panely sendvičového typu tvořeny pláštěm s pozinkovaného plechu v odstínu RAL 9016 a vnitřní výplní minerální vatou tl.100mm (resp.120mm), stupeň požární bezpečnosti DP1 a reakci na oheň A1 nebo 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</si>
</sst>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%"/>
    <numFmt numFmtId="165" formatCode="dd\.mm\.yyyy"/>
    <numFmt numFmtId="166" formatCode="#,##0.00000"/>
    <numFmt numFmtId="167" formatCode="#,##0.000"/>
    <numFmt numFmtId="168" formatCode="#,##0\ &quot;Kč&quot;"/>
    <numFmt numFmtId="169" formatCode="0.0"/>
    <numFmt numFmtId="170" formatCode="#,##0.00;[Red]#,##0.00"/>
    <numFmt numFmtId="171" formatCode="0.0%"/>
  </numFmts>
  <fonts count="8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b/>
      <sz val="12"/>
      <name val="Verdana"/>
      <family val="2"/>
    </font>
    <font>
      <sz val="9"/>
      <name val="Verdana"/>
      <family val="2"/>
    </font>
    <font>
      <b/>
      <i/>
      <sz val="9"/>
      <name val="Verdana"/>
      <family val="2"/>
    </font>
    <font>
      <b/>
      <sz val="16"/>
      <name val="Verdana"/>
      <family val="2"/>
    </font>
    <font>
      <b/>
      <sz val="14"/>
      <name val="Verdana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ahoma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11"/>
      <name val="Calibri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sz val="9"/>
      <color rgb="FF000000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8"/>
      <color rgb="FF003366"/>
      <name val="Trebuchet MS"/>
      <family val="2"/>
    </font>
    <font>
      <sz val="12"/>
      <color rgb="FF003366"/>
      <name val="Trebuchet MS"/>
      <family val="2"/>
    </font>
    <font>
      <sz val="9"/>
      <name val="Arial"/>
      <family val="2"/>
    </font>
    <font>
      <sz val="8"/>
      <name val="MS Sans Serif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name val="Arial CE"/>
      <family val="2"/>
    </font>
    <font>
      <b/>
      <u val="single"/>
      <sz val="14"/>
      <name val="Arial CE"/>
      <family val="2"/>
    </font>
    <font>
      <sz val="14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i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9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5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 style="thin"/>
      <top style="thin"/>
      <bottom style="thin"/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/>
    </border>
    <border>
      <left style="dotted">
        <color rgb="FF969696"/>
      </left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/>
      <bottom style="dotted">
        <color indexed="8"/>
      </bottom>
    </border>
    <border>
      <left style="dotted"/>
      <right style="dotted"/>
      <top style="dotted"/>
      <bottom style="dotted"/>
    </border>
    <border>
      <left style="dotted">
        <color indexed="8"/>
      </left>
      <right style="dotted">
        <color indexed="8"/>
      </right>
      <top style="dotted">
        <color indexed="8"/>
      </top>
      <bottom/>
    </border>
    <border>
      <left style="dotted">
        <color indexed="8"/>
      </left>
      <right/>
      <top/>
      <bottom style="dotted">
        <color indexed="8"/>
      </bottom>
    </border>
    <border>
      <left style="dotted"/>
      <right style="dotted">
        <color indexed="8"/>
      </right>
      <top style="dotted">
        <color indexed="8"/>
      </top>
      <bottom style="dotted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50" fillId="0" borderId="0">
      <alignment/>
      <protection/>
    </xf>
    <xf numFmtId="0" fontId="63" fillId="0" borderId="0">
      <alignment vertical="top" wrapText="1"/>
      <protection locked="0"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53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22" fillId="3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166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2" fillId="3" borderId="0" xfId="0" applyFont="1" applyFill="1" applyAlignment="1">
      <alignment horizontal="left" vertical="center"/>
    </xf>
    <xf numFmtId="0" fontId="22" fillId="3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8" fillId="0" borderId="3" xfId="0" applyFont="1" applyBorder="1" applyAlignment="1">
      <alignment vertical="center"/>
    </xf>
    <xf numFmtId="0" fontId="37" fillId="0" borderId="17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1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24" fillId="0" borderId="0" xfId="0" applyNumberFormat="1" applyFont="1"/>
    <xf numFmtId="0" fontId="0" fillId="0" borderId="16" xfId="0" applyBorder="1" applyAlignment="1">
      <alignment vertical="center"/>
    </xf>
    <xf numFmtId="166" fontId="33" fillId="0" borderId="10" xfId="0" applyNumberFormat="1" applyFont="1" applyBorder="1"/>
    <xf numFmtId="166" fontId="33" fillId="0" borderId="11" xfId="0" applyNumberFormat="1" applyFont="1" applyBorder="1"/>
    <xf numFmtId="0" fontId="9" fillId="0" borderId="3" xfId="0" applyFont="1" applyBorder="1"/>
    <xf numFmtId="0" fontId="9" fillId="0" borderId="0" xfId="0" applyFont="1"/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166" fontId="23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23" fillId="0" borderId="18" xfId="0" applyFont="1" applyBorder="1" applyAlignment="1">
      <alignment horizontal="left" vertical="center"/>
    </xf>
    <xf numFmtId="166" fontId="23" fillId="0" borderId="19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0" fontId="40" fillId="0" borderId="0" xfId="21" applyFont="1" applyAlignment="1">
      <alignment horizontal="left"/>
      <protection/>
    </xf>
    <xf numFmtId="0" fontId="41" fillId="0" borderId="0" xfId="21" applyFont="1">
      <alignment/>
      <protection/>
    </xf>
    <xf numFmtId="0" fontId="3" fillId="0" borderId="0" xfId="21" applyAlignment="1">
      <alignment horizontal="center"/>
      <protection/>
    </xf>
    <xf numFmtId="0" fontId="42" fillId="0" borderId="0" xfId="21" applyFont="1" applyAlignment="1">
      <alignment horizontal="left"/>
      <protection/>
    </xf>
    <xf numFmtId="0" fontId="43" fillId="0" borderId="0" xfId="21" applyFont="1">
      <alignment/>
      <protection/>
    </xf>
    <xf numFmtId="0" fontId="44" fillId="0" borderId="0" xfId="21" applyFont="1">
      <alignment/>
      <protection/>
    </xf>
    <xf numFmtId="0" fontId="45" fillId="0" borderId="0" xfId="22" applyFont="1" applyAlignment="1">
      <alignment vertical="top"/>
      <protection/>
    </xf>
    <xf numFmtId="0" fontId="45" fillId="0" borderId="0" xfId="21" applyFont="1" applyAlignment="1">
      <alignment wrapText="1"/>
      <protection/>
    </xf>
    <xf numFmtId="0" fontId="45" fillId="0" borderId="0" xfId="22" applyFont="1">
      <alignment/>
      <protection/>
    </xf>
    <xf numFmtId="0" fontId="46" fillId="0" borderId="0" xfId="22" applyFont="1">
      <alignment/>
      <protection/>
    </xf>
    <xf numFmtId="49" fontId="46" fillId="0" borderId="0" xfId="22" applyNumberFormat="1" applyFont="1">
      <alignment/>
      <protection/>
    </xf>
    <xf numFmtId="0" fontId="46" fillId="0" borderId="0" xfId="22" applyFont="1" applyAlignment="1">
      <alignment horizontal="left"/>
      <protection/>
    </xf>
    <xf numFmtId="0" fontId="45" fillId="0" borderId="0" xfId="22" applyFont="1" applyAlignment="1">
      <alignment vertical="center"/>
      <protection/>
    </xf>
    <xf numFmtId="1" fontId="41" fillId="0" borderId="0" xfId="21" applyNumberFormat="1" applyFont="1" applyAlignment="1">
      <alignment horizontal="center"/>
      <protection/>
    </xf>
    <xf numFmtId="0" fontId="41" fillId="0" borderId="0" xfId="21" applyFont="1" applyAlignment="1">
      <alignment horizontal="center"/>
      <protection/>
    </xf>
    <xf numFmtId="0" fontId="5" fillId="4" borderId="23" xfId="21" applyFont="1" applyFill="1" applyBorder="1" applyAlignment="1">
      <alignment horizontal="center" vertical="center" wrapText="1"/>
      <protection/>
    </xf>
    <xf numFmtId="0" fontId="17" fillId="4" borderId="23" xfId="21" applyFont="1" applyFill="1" applyBorder="1" applyAlignment="1">
      <alignment vertical="center" wrapText="1"/>
      <protection/>
    </xf>
    <xf numFmtId="0" fontId="17" fillId="4" borderId="23" xfId="21" applyFont="1" applyFill="1" applyBorder="1" applyAlignment="1">
      <alignment horizontal="center" vertical="center" wrapText="1"/>
      <protection/>
    </xf>
    <xf numFmtId="2" fontId="45" fillId="4" borderId="23" xfId="21" applyNumberFormat="1" applyFont="1" applyFill="1" applyBorder="1" applyAlignment="1">
      <alignment horizontal="center"/>
      <protection/>
    </xf>
    <xf numFmtId="1" fontId="45" fillId="4" borderId="23" xfId="21" applyNumberFormat="1" applyFont="1" applyFill="1" applyBorder="1" applyAlignment="1">
      <alignment horizontal="center"/>
      <protection/>
    </xf>
    <xf numFmtId="1" fontId="45" fillId="4" borderId="23" xfId="23" applyNumberFormat="1" applyFont="1" applyFill="1" applyBorder="1" applyAlignment="1">
      <alignment horizontal="center"/>
      <protection/>
    </xf>
    <xf numFmtId="0" fontId="5" fillId="0" borderId="23" xfId="21" applyFont="1" applyBorder="1" applyAlignment="1">
      <alignment horizontal="center" vertical="center" wrapText="1"/>
      <protection/>
    </xf>
    <xf numFmtId="0" fontId="17" fillId="0" borderId="23" xfId="21" applyFont="1" applyBorder="1" applyAlignment="1">
      <alignment vertical="center" wrapText="1"/>
      <protection/>
    </xf>
    <xf numFmtId="0" fontId="17" fillId="0" borderId="23" xfId="21" applyFont="1" applyBorder="1" applyAlignment="1">
      <alignment horizontal="center" vertical="center" wrapText="1"/>
      <protection/>
    </xf>
    <xf numFmtId="2" fontId="45" fillId="0" borderId="23" xfId="21" applyNumberFormat="1" applyFont="1" applyBorder="1" applyAlignment="1">
      <alignment horizontal="center"/>
      <protection/>
    </xf>
    <xf numFmtId="1" fontId="45" fillId="0" borderId="23" xfId="21" applyNumberFormat="1" applyFont="1" applyBorder="1" applyAlignment="1">
      <alignment horizontal="center"/>
      <protection/>
    </xf>
    <xf numFmtId="1" fontId="45" fillId="0" borderId="23" xfId="23" applyNumberFormat="1" applyFont="1" applyBorder="1" applyAlignment="1">
      <alignment horizontal="center"/>
      <protection/>
    </xf>
    <xf numFmtId="0" fontId="3" fillId="0" borderId="0" xfId="21">
      <alignment/>
      <protection/>
    </xf>
    <xf numFmtId="49" fontId="3" fillId="0" borderId="0" xfId="21" applyNumberFormat="1" applyAlignment="1">
      <alignment horizontal="center"/>
      <protection/>
    </xf>
    <xf numFmtId="0" fontId="3" fillId="0" borderId="0" xfId="21" applyAlignment="1">
      <alignment horizontal="center" vertical="top"/>
      <protection/>
    </xf>
    <xf numFmtId="0" fontId="3" fillId="0" borderId="0" xfId="21" applyAlignment="1">
      <alignment vertical="top"/>
      <protection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8" fillId="0" borderId="0" xfId="0" applyFont="1" applyAlignment="1">
      <alignment horizontal="left" vertical="center"/>
    </xf>
    <xf numFmtId="0" fontId="49" fillId="0" borderId="0" xfId="20" applyFont="1" applyAlignment="1" applyProtection="1">
      <alignment vertical="center" wrapText="1"/>
      <protection/>
    </xf>
    <xf numFmtId="0" fontId="0" fillId="0" borderId="0" xfId="0" applyBorder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0" fillId="0" borderId="0" xfId="0" applyBorder="1"/>
    <xf numFmtId="0" fontId="51" fillId="0" borderId="0" xfId="24" applyFont="1">
      <alignment/>
      <protection/>
    </xf>
    <xf numFmtId="0" fontId="51" fillId="0" borderId="0" xfId="24" applyFont="1" applyAlignment="1">
      <alignment horizontal="center"/>
      <protection/>
    </xf>
    <xf numFmtId="0" fontId="51" fillId="0" borderId="0" xfId="24" applyFont="1" applyAlignment="1">
      <alignment vertical="center"/>
      <protection/>
    </xf>
    <xf numFmtId="0" fontId="51" fillId="0" borderId="0" xfId="24" applyFont="1" applyAlignment="1">
      <alignment horizontal="center" vertical="center"/>
      <protection/>
    </xf>
    <xf numFmtId="0" fontId="53" fillId="0" borderId="0" xfId="24" applyFont="1" applyAlignment="1">
      <alignment horizontal="left" vertical="center"/>
      <protection/>
    </xf>
    <xf numFmtId="0" fontId="53" fillId="0" borderId="0" xfId="24" applyFont="1" applyAlignment="1">
      <alignment horizontal="left" vertical="center" wrapText="1"/>
      <protection/>
    </xf>
    <xf numFmtId="0" fontId="54" fillId="0" borderId="0" xfId="24" applyFont="1" applyAlignment="1">
      <alignment horizontal="left" vertical="center"/>
      <protection/>
    </xf>
    <xf numFmtId="165" fontId="54" fillId="0" borderId="0" xfId="24" applyNumberFormat="1" applyFont="1" applyAlignment="1">
      <alignment horizontal="left" vertical="center"/>
      <protection/>
    </xf>
    <xf numFmtId="0" fontId="51" fillId="0" borderId="0" xfId="24" applyFont="1" applyAlignment="1">
      <alignment horizontal="center" vertical="center" wrapText="1"/>
      <protection/>
    </xf>
    <xf numFmtId="0" fontId="54" fillId="3" borderId="24" xfId="24" applyFont="1" applyFill="1" applyBorder="1" applyAlignment="1">
      <alignment horizontal="center" vertical="center" wrapText="1"/>
      <protection/>
    </xf>
    <xf numFmtId="0" fontId="55" fillId="3" borderId="24" xfId="24" applyFont="1" applyFill="1" applyBorder="1" applyAlignment="1">
      <alignment horizontal="center" vertical="center" wrapText="1"/>
      <protection/>
    </xf>
    <xf numFmtId="0" fontId="56" fillId="0" borderId="25" xfId="24" applyFont="1" applyBorder="1" applyAlignment="1">
      <alignment horizontal="center" vertical="center" wrapText="1"/>
      <protection/>
    </xf>
    <xf numFmtId="0" fontId="56" fillId="0" borderId="26" xfId="24" applyFont="1" applyBorder="1" applyAlignment="1">
      <alignment horizontal="center" vertical="center" wrapText="1"/>
      <protection/>
    </xf>
    <xf numFmtId="0" fontId="56" fillId="0" borderId="27" xfId="24" applyFont="1" applyBorder="1" applyAlignment="1">
      <alignment horizontal="center" vertical="center" wrapText="1"/>
      <protection/>
    </xf>
    <xf numFmtId="0" fontId="57" fillId="0" borderId="0" xfId="24" applyFont="1" applyAlignment="1">
      <alignment horizontal="left" vertical="center"/>
      <protection/>
    </xf>
    <xf numFmtId="4" fontId="57" fillId="0" borderId="28" xfId="24" applyNumberFormat="1" applyFont="1" applyBorder="1">
      <alignment/>
      <protection/>
    </xf>
    <xf numFmtId="0" fontId="51" fillId="0" borderId="29" xfId="24" applyFont="1" applyBorder="1" applyAlignment="1">
      <alignment vertical="center"/>
      <protection/>
    </xf>
    <xf numFmtId="0" fontId="51" fillId="0" borderId="28" xfId="24" applyFont="1" applyBorder="1" applyAlignment="1">
      <alignment vertical="center"/>
      <protection/>
    </xf>
    <xf numFmtId="166" fontId="58" fillId="0" borderId="28" xfId="24" applyNumberFormat="1" applyFont="1" applyBorder="1">
      <alignment/>
      <protection/>
    </xf>
    <xf numFmtId="166" fontId="58" fillId="0" borderId="30" xfId="24" applyNumberFormat="1" applyFont="1" applyBorder="1">
      <alignment/>
      <protection/>
    </xf>
    <xf numFmtId="0" fontId="51" fillId="0" borderId="0" xfId="24" applyFont="1" applyAlignment="1">
      <alignment horizontal="left" vertical="center"/>
      <protection/>
    </xf>
    <xf numFmtId="4" fontId="59" fillId="0" borderId="0" xfId="24" applyNumberFormat="1" applyFont="1" applyAlignment="1">
      <alignment vertical="center"/>
      <protection/>
    </xf>
    <xf numFmtId="0" fontId="60" fillId="0" borderId="0" xfId="24" applyFont="1">
      <alignment/>
      <protection/>
    </xf>
    <xf numFmtId="0" fontId="60" fillId="0" borderId="31" xfId="24" applyFont="1" applyBorder="1">
      <alignment/>
      <protection/>
    </xf>
    <xf numFmtId="166" fontId="60" fillId="0" borderId="0" xfId="24" applyNumberFormat="1" applyFont="1">
      <alignment/>
      <protection/>
    </xf>
    <xf numFmtId="166" fontId="60" fillId="0" borderId="32" xfId="24" applyNumberFormat="1" applyFont="1" applyBorder="1">
      <alignment/>
      <protection/>
    </xf>
    <xf numFmtId="0" fontId="60" fillId="0" borderId="0" xfId="24" applyFont="1" applyAlignment="1">
      <alignment horizontal="left"/>
      <protection/>
    </xf>
    <xf numFmtId="0" fontId="60" fillId="0" borderId="0" xfId="24" applyFont="1" applyAlignment="1">
      <alignment horizontal="center"/>
      <protection/>
    </xf>
    <xf numFmtId="4" fontId="60" fillId="0" borderId="0" xfId="24" applyNumberFormat="1" applyFont="1" applyAlignment="1">
      <alignment vertical="center"/>
      <protection/>
    </xf>
    <xf numFmtId="0" fontId="54" fillId="0" borderId="0" xfId="24" applyFont="1" applyAlignment="1" applyProtection="1">
      <alignment vertical="top"/>
      <protection locked="0"/>
    </xf>
    <xf numFmtId="0" fontId="54" fillId="0" borderId="0" xfId="24" applyFont="1" applyAlignment="1">
      <alignment vertical="top"/>
      <protection/>
    </xf>
    <xf numFmtId="0" fontId="56" fillId="0" borderId="24" xfId="24" applyFont="1" applyBorder="1" applyAlignment="1">
      <alignment horizontal="left" vertical="top"/>
      <protection/>
    </xf>
    <xf numFmtId="0" fontId="56" fillId="0" borderId="0" xfId="24" applyFont="1" applyAlignment="1">
      <alignment horizontal="center" vertical="top"/>
      <protection/>
    </xf>
    <xf numFmtId="166" fontId="56" fillId="0" borderId="0" xfId="24" applyNumberFormat="1" applyFont="1" applyAlignment="1">
      <alignment vertical="top"/>
      <protection/>
    </xf>
    <xf numFmtId="166" fontId="56" fillId="0" borderId="32" xfId="24" applyNumberFormat="1" applyFont="1" applyBorder="1" applyAlignment="1">
      <alignment vertical="top"/>
      <protection/>
    </xf>
    <xf numFmtId="0" fontId="54" fillId="0" borderId="0" xfId="24" applyFont="1" applyAlignment="1">
      <alignment horizontal="left" vertical="top"/>
      <protection/>
    </xf>
    <xf numFmtId="4" fontId="54" fillId="0" borderId="0" xfId="24" applyNumberFormat="1" applyFont="1" applyAlignment="1">
      <alignment vertical="top"/>
      <protection/>
    </xf>
    <xf numFmtId="0" fontId="54" fillId="0" borderId="0" xfId="24" applyFont="1" applyAlignment="1" applyProtection="1">
      <alignment vertical="center"/>
      <protection locked="0"/>
    </xf>
    <xf numFmtId="0" fontId="54" fillId="0" borderId="0" xfId="24" applyFont="1" applyAlignment="1">
      <alignment vertical="center"/>
      <protection/>
    </xf>
    <xf numFmtId="0" fontId="56" fillId="0" borderId="24" xfId="24" applyFont="1" applyBorder="1" applyAlignment="1">
      <alignment horizontal="left" vertical="center"/>
      <protection/>
    </xf>
    <xf numFmtId="0" fontId="56" fillId="0" borderId="0" xfId="24" applyFont="1" applyAlignment="1">
      <alignment horizontal="center" vertical="center"/>
      <protection/>
    </xf>
    <xf numFmtId="166" fontId="56" fillId="0" borderId="0" xfId="24" applyNumberFormat="1" applyFont="1" applyAlignment="1">
      <alignment vertical="center"/>
      <protection/>
    </xf>
    <xf numFmtId="166" fontId="56" fillId="0" borderId="32" xfId="24" applyNumberFormat="1" applyFont="1" applyBorder="1" applyAlignment="1">
      <alignment vertical="center"/>
      <protection/>
    </xf>
    <xf numFmtId="4" fontId="54" fillId="0" borderId="0" xfId="24" applyNumberFormat="1" applyFont="1" applyAlignment="1">
      <alignment vertical="center"/>
      <protection/>
    </xf>
    <xf numFmtId="0" fontId="56" fillId="0" borderId="31" xfId="24" applyFont="1" applyBorder="1" applyAlignment="1">
      <alignment horizontal="left" vertical="center"/>
      <protection/>
    </xf>
    <xf numFmtId="0" fontId="65" fillId="0" borderId="0" xfId="26" applyFont="1">
      <alignment/>
      <protection/>
    </xf>
    <xf numFmtId="0" fontId="65" fillId="0" borderId="0" xfId="26" applyFont="1" applyAlignment="1">
      <alignment horizontal="center"/>
      <protection/>
    </xf>
    <xf numFmtId="0" fontId="65" fillId="0" borderId="0" xfId="26" applyFont="1" applyAlignment="1">
      <alignment horizontal="center" vertical="center"/>
      <protection/>
    </xf>
    <xf numFmtId="4" fontId="65" fillId="0" borderId="0" xfId="26" applyNumberFormat="1" applyFont="1">
      <alignment/>
      <protection/>
    </xf>
    <xf numFmtId="49" fontId="65" fillId="0" borderId="0" xfId="26" applyNumberFormat="1" applyFont="1" applyAlignment="1">
      <alignment horizontal="left" vertical="center" wrapText="1"/>
      <protection/>
    </xf>
    <xf numFmtId="4" fontId="65" fillId="0" borderId="0" xfId="26" applyNumberFormat="1" applyFont="1" applyAlignment="1">
      <alignment horizontal="right"/>
      <protection/>
    </xf>
    <xf numFmtId="4" fontId="22" fillId="5" borderId="22" xfId="0" applyNumberFormat="1" applyFont="1" applyFill="1" applyBorder="1" applyAlignment="1" applyProtection="1">
      <alignment vertical="center"/>
      <protection locked="0"/>
    </xf>
    <xf numFmtId="4" fontId="37" fillId="5" borderId="22" xfId="0" applyNumberFormat="1" applyFont="1" applyFill="1" applyBorder="1" applyAlignment="1" applyProtection="1">
      <alignment vertical="center"/>
      <protection locked="0"/>
    </xf>
    <xf numFmtId="0" fontId="9" fillId="0" borderId="0" xfId="0" applyFont="1" applyProtection="1"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Protection="1"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Protection="1"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0" borderId="22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0" borderId="22" xfId="0" applyNumberFormat="1" applyFont="1" applyBorder="1" applyAlignment="1" applyProtection="1">
      <alignment vertical="center"/>
      <protection/>
    </xf>
    <xf numFmtId="0" fontId="25" fillId="0" borderId="23" xfId="21" applyFont="1" applyBorder="1" applyAlignment="1" applyProtection="1">
      <alignment horizontal="center" vertical="center" wrapText="1"/>
      <protection/>
    </xf>
    <xf numFmtId="0" fontId="45" fillId="0" borderId="23" xfId="21" applyFont="1" applyBorder="1" applyAlignment="1" applyProtection="1">
      <alignment wrapText="1"/>
      <protection/>
    </xf>
    <xf numFmtId="0" fontId="25" fillId="0" borderId="23" xfId="21" applyFont="1" applyBorder="1" applyAlignment="1" applyProtection="1">
      <alignment horizontal="center" wrapText="1"/>
      <protection/>
    </xf>
    <xf numFmtId="2" fontId="46" fillId="0" borderId="23" xfId="23" applyNumberFormat="1" applyFont="1" applyBorder="1" applyProtection="1">
      <alignment/>
      <protection/>
    </xf>
    <xf numFmtId="2" fontId="46" fillId="0" borderId="23" xfId="21" applyNumberFormat="1" applyFont="1" applyBorder="1" applyProtection="1">
      <alignment/>
      <protection/>
    </xf>
    <xf numFmtId="1" fontId="46" fillId="0" borderId="23" xfId="23" applyNumberFormat="1" applyFont="1" applyBorder="1" applyProtection="1">
      <alignment/>
      <protection/>
    </xf>
    <xf numFmtId="0" fontId="25" fillId="0" borderId="23" xfId="21" applyFont="1" applyBorder="1" applyAlignment="1" applyProtection="1">
      <alignment horizontal="center" vertical="top" wrapText="1"/>
      <protection/>
    </xf>
    <xf numFmtId="1" fontId="25" fillId="0" borderId="23" xfId="21" applyNumberFormat="1" applyFont="1" applyBorder="1" applyAlignment="1" applyProtection="1">
      <alignment vertical="top" wrapText="1"/>
      <protection/>
    </xf>
    <xf numFmtId="0" fontId="25" fillId="0" borderId="23" xfId="21" applyFont="1" applyBorder="1" applyAlignment="1" applyProtection="1">
      <alignment horizontal="center" vertical="top" wrapText="1"/>
      <protection/>
    </xf>
    <xf numFmtId="1" fontId="46" fillId="0" borderId="23" xfId="23" applyNumberFormat="1" applyFont="1" applyBorder="1" applyAlignment="1" applyProtection="1">
      <alignment vertical="top"/>
      <protection/>
    </xf>
    <xf numFmtId="2" fontId="46" fillId="0" borderId="23" xfId="23" applyNumberFormat="1" applyFont="1" applyBorder="1" applyAlignment="1" applyProtection="1">
      <alignment vertical="top"/>
      <protection/>
    </xf>
    <xf numFmtId="2" fontId="46" fillId="0" borderId="23" xfId="21" applyNumberFormat="1" applyFont="1" applyBorder="1" applyAlignment="1" applyProtection="1">
      <alignment vertical="top"/>
      <protection/>
    </xf>
    <xf numFmtId="0" fontId="25" fillId="0" borderId="23" xfId="21" applyFont="1" applyBorder="1" applyAlignment="1" applyProtection="1">
      <alignment horizontal="center" vertical="center" wrapText="1"/>
      <protection/>
    </xf>
    <xf numFmtId="1" fontId="25" fillId="0" borderId="23" xfId="21" applyNumberFormat="1" applyFont="1" applyBorder="1" applyAlignment="1" applyProtection="1">
      <alignment vertical="center" wrapText="1"/>
      <protection/>
    </xf>
    <xf numFmtId="0" fontId="0" fillId="0" borderId="23" xfId="21" applyFont="1" applyBorder="1" applyAlignment="1" applyProtection="1">
      <alignment horizontal="center" wrapText="1"/>
      <protection/>
    </xf>
    <xf numFmtId="1" fontId="46" fillId="0" borderId="23" xfId="23" applyNumberFormat="1" applyFont="1" applyFill="1" applyBorder="1" applyAlignment="1" applyProtection="1">
      <alignment vertical="top"/>
      <protection/>
    </xf>
    <xf numFmtId="0" fontId="3" fillId="4" borderId="23" xfId="21" applyFill="1" applyBorder="1" applyAlignment="1" applyProtection="1">
      <alignment vertical="center"/>
      <protection/>
    </xf>
    <xf numFmtId="0" fontId="45" fillId="4" borderId="23" xfId="21" applyFont="1" applyFill="1" applyBorder="1" applyAlignment="1" applyProtection="1">
      <alignment vertical="center"/>
      <protection/>
    </xf>
    <xf numFmtId="2" fontId="45" fillId="4" borderId="23" xfId="23" applyNumberFormat="1" applyFont="1" applyFill="1" applyBorder="1" applyAlignment="1" applyProtection="1">
      <alignment vertical="center"/>
      <protection/>
    </xf>
    <xf numFmtId="168" fontId="45" fillId="4" borderId="23" xfId="23" applyNumberFormat="1" applyFont="1" applyFill="1" applyBorder="1" applyAlignment="1" applyProtection="1">
      <alignment vertical="center"/>
      <protection/>
    </xf>
    <xf numFmtId="2" fontId="46" fillId="5" borderId="23" xfId="23" applyNumberFormat="1" applyFont="1" applyFill="1" applyBorder="1" applyAlignment="1" applyProtection="1">
      <alignment vertical="top"/>
      <protection locked="0"/>
    </xf>
    <xf numFmtId="2" fontId="46" fillId="5" borderId="23" xfId="21" applyNumberFormat="1" applyFont="1" applyFill="1" applyBorder="1" applyAlignment="1" applyProtection="1">
      <alignment vertical="top"/>
      <protection locked="0"/>
    </xf>
    <xf numFmtId="1" fontId="46" fillId="5" borderId="23" xfId="23" applyNumberFormat="1" applyFont="1" applyFill="1" applyBorder="1" applyAlignment="1" applyProtection="1">
      <alignment vertical="top"/>
      <protection locked="0"/>
    </xf>
    <xf numFmtId="0" fontId="0" fillId="0" borderId="0" xfId="0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4" fontId="24" fillId="0" borderId="0" xfId="0" applyNumberFormat="1" applyFont="1" applyProtection="1">
      <protection/>
    </xf>
    <xf numFmtId="39" fontId="62" fillId="5" borderId="33" xfId="21" applyNumberFormat="1" applyFont="1" applyFill="1" applyBorder="1" applyAlignment="1" applyProtection="1">
      <alignment horizontal="right" vertical="top"/>
      <protection locked="0"/>
    </xf>
    <xf numFmtId="39" fontId="62" fillId="5" borderId="34" xfId="21" applyNumberFormat="1" applyFont="1" applyFill="1" applyBorder="1" applyAlignment="1" applyProtection="1">
      <alignment horizontal="right" vertical="top"/>
      <protection locked="0"/>
    </xf>
    <xf numFmtId="39" fontId="62" fillId="5" borderId="35" xfId="21" applyNumberFormat="1" applyFont="1" applyFill="1" applyBorder="1" applyAlignment="1" applyProtection="1">
      <alignment horizontal="right" vertical="top"/>
      <protection locked="0"/>
    </xf>
    <xf numFmtId="0" fontId="61" fillId="0" borderId="0" xfId="24" applyFont="1" applyAlignment="1" applyProtection="1">
      <alignment horizontal="left"/>
      <protection/>
    </xf>
    <xf numFmtId="0" fontId="61" fillId="0" borderId="0" xfId="24" applyFont="1" applyAlignment="1" applyProtection="1">
      <alignment horizontal="center"/>
      <protection/>
    </xf>
    <xf numFmtId="4" fontId="61" fillId="0" borderId="0" xfId="24" applyNumberFormat="1" applyFont="1" applyProtection="1">
      <alignment/>
      <protection/>
    </xf>
    <xf numFmtId="37" fontId="62" fillId="0" borderId="33" xfId="21" applyNumberFormat="1" applyFont="1" applyBorder="1" applyAlignment="1" applyProtection="1">
      <alignment horizontal="center" vertical="top"/>
      <protection/>
    </xf>
    <xf numFmtId="49" fontId="62" fillId="0" borderId="33" xfId="21" applyNumberFormat="1" applyFont="1" applyBorder="1" applyAlignment="1" applyProtection="1">
      <alignment horizontal="center" vertical="top" wrapText="1"/>
      <protection/>
    </xf>
    <xf numFmtId="0" fontId="62" fillId="0" borderId="36" xfId="21" applyFont="1" applyBorder="1" applyAlignment="1" applyProtection="1">
      <alignment horizontal="justify" vertical="top" wrapText="1"/>
      <protection/>
    </xf>
    <xf numFmtId="49" fontId="64" fillId="6" borderId="33" xfId="25" applyNumberFormat="1" applyFont="1" applyFill="1" applyBorder="1" applyAlignment="1" applyProtection="1">
      <alignment horizontal="center" vertical="top" wrapText="1"/>
      <protection/>
    </xf>
    <xf numFmtId="169" fontId="64" fillId="6" borderId="33" xfId="25" applyNumberFormat="1" applyFont="1" applyFill="1" applyBorder="1" applyAlignment="1" applyProtection="1">
      <alignment horizontal="right" vertical="top" wrapText="1"/>
      <protection/>
    </xf>
    <xf numFmtId="39" fontId="62" fillId="0" borderId="33" xfId="21" applyNumberFormat="1" applyFont="1" applyBorder="1" applyAlignment="1" applyProtection="1">
      <alignment horizontal="right" vertical="top"/>
      <protection/>
    </xf>
    <xf numFmtId="49" fontId="64" fillId="6" borderId="33" xfId="21" applyNumberFormat="1" applyFont="1" applyFill="1" applyBorder="1" applyAlignment="1" applyProtection="1">
      <alignment horizontal="left" vertical="top" wrapText="1"/>
      <protection/>
    </xf>
    <xf numFmtId="0" fontId="62" fillId="0" borderId="33" xfId="21" applyFont="1" applyBorder="1" applyAlignment="1" applyProtection="1">
      <alignment horizontal="center" vertical="top" wrapText="1"/>
      <protection/>
    </xf>
    <xf numFmtId="169" fontId="62" fillId="0" borderId="33" xfId="21" applyNumberFormat="1" applyFont="1" applyBorder="1" applyAlignment="1" applyProtection="1">
      <alignment horizontal="right" vertical="top"/>
      <protection/>
    </xf>
    <xf numFmtId="39" fontId="62" fillId="0" borderId="35" xfId="21" applyNumberFormat="1" applyFont="1" applyBorder="1" applyAlignment="1" applyProtection="1">
      <alignment horizontal="right" vertical="top"/>
      <protection/>
    </xf>
    <xf numFmtId="0" fontId="62" fillId="0" borderId="33" xfId="21" applyFont="1" applyBorder="1" applyAlignment="1" applyProtection="1">
      <alignment horizontal="justify" vertical="top" wrapText="1"/>
      <protection/>
    </xf>
    <xf numFmtId="49" fontId="64" fillId="6" borderId="33" xfId="21" applyNumberFormat="1" applyFont="1" applyFill="1" applyBorder="1" applyAlignment="1" applyProtection="1">
      <alignment horizontal="justify" vertical="top" wrapText="1"/>
      <protection/>
    </xf>
    <xf numFmtId="49" fontId="62" fillId="6" borderId="34" xfId="21" applyNumberFormat="1" applyFont="1" applyFill="1" applyBorder="1" applyAlignment="1" applyProtection="1">
      <alignment horizontal="left" vertical="top"/>
      <protection/>
    </xf>
    <xf numFmtId="0" fontId="62" fillId="0" borderId="34" xfId="21" applyFont="1" applyBorder="1" applyAlignment="1" applyProtection="1">
      <alignment horizontal="center" vertical="top" wrapText="1"/>
      <protection/>
    </xf>
    <xf numFmtId="169" fontId="62" fillId="0" borderId="34" xfId="21" applyNumberFormat="1" applyFont="1" applyBorder="1" applyAlignment="1" applyProtection="1">
      <alignment horizontal="right" vertical="top"/>
      <protection/>
    </xf>
    <xf numFmtId="0" fontId="62" fillId="0" borderId="35" xfId="21" applyFont="1" applyBorder="1" applyAlignment="1" applyProtection="1">
      <alignment horizontal="left" vertical="top" wrapText="1"/>
      <protection/>
    </xf>
    <xf numFmtId="0" fontId="62" fillId="0" borderId="35" xfId="21" applyFont="1" applyBorder="1" applyAlignment="1" applyProtection="1">
      <alignment horizontal="center" vertical="top" wrapText="1"/>
      <protection/>
    </xf>
    <xf numFmtId="169" fontId="62" fillId="0" borderId="35" xfId="21" applyNumberFormat="1" applyFont="1" applyBorder="1" applyAlignment="1" applyProtection="1">
      <alignment horizontal="right" vertical="top"/>
      <protection/>
    </xf>
    <xf numFmtId="37" fontId="62" fillId="0" borderId="37" xfId="21" applyNumberFormat="1" applyFont="1" applyBorder="1" applyAlignment="1" applyProtection="1">
      <alignment horizontal="center" vertical="top"/>
      <protection/>
    </xf>
    <xf numFmtId="0" fontId="64" fillId="0" borderId="35" xfId="21" applyFont="1" applyBorder="1" applyAlignment="1" applyProtection="1">
      <alignment horizontal="left" vertical="top" wrapText="1"/>
      <protection/>
    </xf>
    <xf numFmtId="0" fontId="54" fillId="0" borderId="0" xfId="24" applyFont="1" applyAlignment="1" applyProtection="1">
      <alignment vertical="top"/>
      <protection/>
    </xf>
    <xf numFmtId="0" fontId="54" fillId="0" borderId="0" xfId="24" applyFont="1" applyAlignment="1" applyProtection="1">
      <alignment horizontal="center" vertical="top"/>
      <protection/>
    </xf>
    <xf numFmtId="4" fontId="64" fillId="7" borderId="33" xfId="21" applyNumberFormat="1" applyFont="1" applyFill="1" applyBorder="1" applyAlignment="1" applyProtection="1">
      <alignment horizontal="right" vertical="top" wrapText="1"/>
      <protection locked="0"/>
    </xf>
    <xf numFmtId="4" fontId="64" fillId="7" borderId="38" xfId="21" applyNumberFormat="1" applyFont="1" applyFill="1" applyBorder="1" applyAlignment="1" applyProtection="1">
      <alignment horizontal="right" vertical="top" wrapText="1"/>
      <protection locked="0"/>
    </xf>
    <xf numFmtId="0" fontId="65" fillId="0" borderId="23" xfId="26" applyFont="1" applyBorder="1" applyAlignment="1">
      <alignment horizontal="center" vertical="center" wrapText="1"/>
      <protection/>
    </xf>
    <xf numFmtId="4" fontId="65" fillId="0" borderId="23" xfId="26" applyNumberFormat="1" applyFont="1" applyBorder="1" applyAlignment="1">
      <alignment horizontal="center" vertical="center" wrapText="1"/>
      <protection/>
    </xf>
    <xf numFmtId="4" fontId="65" fillId="5" borderId="23" xfId="27" applyNumberFormat="1" applyFont="1" applyFill="1" applyBorder="1" applyAlignment="1" applyProtection="1">
      <alignment horizontal="right" vertical="center" indent="1"/>
      <protection hidden="1" locked="0"/>
    </xf>
    <xf numFmtId="1" fontId="65" fillId="0" borderId="23" xfId="27" applyNumberFormat="1" applyFont="1" applyBorder="1" applyAlignment="1" applyProtection="1">
      <alignment horizontal="center" vertical="center"/>
      <protection hidden="1"/>
    </xf>
    <xf numFmtId="49" fontId="65" fillId="0" borderId="23" xfId="26" applyNumberFormat="1" applyFont="1" applyBorder="1" applyAlignment="1" applyProtection="1">
      <alignment horizontal="center" vertical="center" wrapText="1"/>
      <protection/>
    </xf>
    <xf numFmtId="0" fontId="65" fillId="0" borderId="23" xfId="27" applyFont="1" applyBorder="1" applyAlignment="1" applyProtection="1">
      <alignment horizontal="left" vertical="center" indent="1"/>
      <protection/>
    </xf>
    <xf numFmtId="0" fontId="65" fillId="0" borderId="23" xfId="26" applyFont="1" applyBorder="1" applyAlignment="1" applyProtection="1">
      <alignment horizontal="center"/>
      <protection/>
    </xf>
    <xf numFmtId="4" fontId="65" fillId="0" borderId="23" xfId="27" applyNumberFormat="1" applyFont="1" applyBorder="1" applyAlignment="1" applyProtection="1">
      <alignment horizontal="right" vertical="center" indent="1"/>
      <protection hidden="1"/>
    </xf>
    <xf numFmtId="49" fontId="65" fillId="0" borderId="23" xfId="27" applyNumberFormat="1" applyFont="1" applyBorder="1" applyAlignment="1" applyProtection="1">
      <alignment horizontal="center" vertical="center" wrapText="1"/>
      <protection/>
    </xf>
    <xf numFmtId="0" fontId="65" fillId="0" borderId="23" xfId="27" applyFont="1" applyBorder="1" applyAlignment="1" applyProtection="1">
      <alignment horizontal="left" vertical="center" wrapText="1" indent="1"/>
      <protection/>
    </xf>
    <xf numFmtId="0" fontId="65" fillId="0" borderId="23" xfId="26" applyFont="1" applyBorder="1" applyAlignment="1" applyProtection="1">
      <alignment horizontal="center" vertical="center"/>
      <protection/>
    </xf>
    <xf numFmtId="2" fontId="65" fillId="0" borderId="23" xfId="27" applyNumberFormat="1" applyFont="1" applyBorder="1" applyAlignment="1" applyProtection="1">
      <alignment horizontal="left" vertical="center" indent="1"/>
      <protection hidden="1"/>
    </xf>
    <xf numFmtId="0" fontId="65" fillId="0" borderId="23" xfId="26" applyFont="1" applyBorder="1" applyProtection="1">
      <alignment/>
      <protection/>
    </xf>
    <xf numFmtId="0" fontId="65" fillId="0" borderId="23" xfId="26" applyFont="1" applyBorder="1" applyAlignment="1" applyProtection="1">
      <alignment horizontal="center" vertical="center" wrapText="1"/>
      <protection/>
    </xf>
    <xf numFmtId="2" fontId="65" fillId="0" borderId="23" xfId="27" applyNumberFormat="1" applyFont="1" applyBorder="1" applyAlignment="1" applyProtection="1">
      <alignment horizontal="center" vertical="center"/>
      <protection hidden="1"/>
    </xf>
    <xf numFmtId="4" fontId="65" fillId="0" borderId="23" xfId="26" applyNumberFormat="1" applyFont="1" applyBorder="1" applyAlignment="1" applyProtection="1">
      <alignment horizontal="center" vertical="center" wrapText="1"/>
      <protection/>
    </xf>
    <xf numFmtId="0" fontId="65" fillId="0" borderId="23" xfId="27" applyFont="1" applyBorder="1" applyAlignment="1" applyProtection="1">
      <alignment horizontal="center" vertical="center" wrapText="1"/>
      <protection/>
    </xf>
    <xf numFmtId="0" fontId="65" fillId="0" borderId="23" xfId="27" applyFont="1" applyBorder="1" applyAlignment="1" applyProtection="1">
      <alignment horizontal="center" vertical="center"/>
      <protection/>
    </xf>
    <xf numFmtId="170" fontId="65" fillId="0" borderId="23" xfId="27" applyNumberFormat="1" applyFont="1" applyBorder="1" applyAlignment="1" applyProtection="1">
      <alignment horizontal="right" vertical="center" indent="1"/>
      <protection hidden="1"/>
    </xf>
    <xf numFmtId="49" fontId="65" fillId="0" borderId="23" xfId="26" applyNumberFormat="1" applyFont="1" applyBorder="1" applyAlignment="1" applyProtection="1">
      <alignment horizontal="left" vertical="center" wrapText="1" indent="1"/>
      <protection/>
    </xf>
    <xf numFmtId="1" fontId="65" fillId="0" borderId="23" xfId="26" applyNumberFormat="1" applyFont="1" applyBorder="1" applyProtection="1">
      <alignment/>
      <protection/>
    </xf>
    <xf numFmtId="4" fontId="65" fillId="0" borderId="23" xfId="26" applyNumberFormat="1" applyFont="1" applyBorder="1" applyProtection="1">
      <alignment/>
      <protection/>
    </xf>
    <xf numFmtId="4" fontId="65" fillId="0" borderId="23" xfId="27" applyNumberFormat="1" applyFont="1" applyBorder="1" applyAlignment="1" applyProtection="1">
      <alignment horizontal="left" vertical="center" indent="1"/>
      <protection hidden="1"/>
    </xf>
    <xf numFmtId="4" fontId="65" fillId="0" borderId="23" xfId="27" applyNumberFormat="1" applyFont="1" applyBorder="1" applyAlignment="1" applyProtection="1">
      <alignment horizontal="center" vertical="center"/>
      <protection hidden="1"/>
    </xf>
    <xf numFmtId="0" fontId="68" fillId="0" borderId="23" xfId="26" applyFont="1" applyBorder="1" applyAlignment="1" applyProtection="1">
      <alignment horizontal="center" vertical="center" wrapText="1"/>
      <protection/>
    </xf>
    <xf numFmtId="171" fontId="65" fillId="0" borderId="23" xfId="27" applyNumberFormat="1" applyFont="1" applyBorder="1" applyAlignment="1" applyProtection="1">
      <alignment horizontal="center" vertical="center"/>
      <protection hidden="1"/>
    </xf>
    <xf numFmtId="4" fontId="65" fillId="0" borderId="23" xfId="27" applyNumberFormat="1" applyFont="1" applyBorder="1" applyAlignment="1" applyProtection="1">
      <alignment horizontal="left" vertical="center" wrapText="1" indent="1"/>
      <protection hidden="1"/>
    </xf>
    <xf numFmtId="0" fontId="69" fillId="4" borderId="23" xfId="26" applyFont="1" applyFill="1" applyBorder="1" applyAlignment="1" applyProtection="1">
      <alignment horizontal="center" vertical="center"/>
      <protection/>
    </xf>
    <xf numFmtId="49" fontId="66" fillId="4" borderId="23" xfId="26" applyNumberFormat="1" applyFont="1" applyFill="1" applyBorder="1" applyAlignment="1" applyProtection="1">
      <alignment horizontal="left" vertical="center" wrapText="1" indent="1"/>
      <protection/>
    </xf>
    <xf numFmtId="0" fontId="70" fillId="4" borderId="23" xfId="26" applyFont="1" applyFill="1" applyBorder="1" applyAlignment="1" applyProtection="1">
      <alignment horizontal="center" vertical="center"/>
      <protection/>
    </xf>
    <xf numFmtId="4" fontId="70" fillId="4" borderId="23" xfId="26" applyNumberFormat="1" applyFont="1" applyFill="1" applyBorder="1" applyAlignment="1" applyProtection="1">
      <alignment horizontal="right" vertical="center" indent="1"/>
      <protection/>
    </xf>
    <xf numFmtId="4" fontId="66" fillId="4" borderId="23" xfId="27" applyNumberFormat="1" applyFont="1" applyFill="1" applyBorder="1" applyAlignment="1" applyProtection="1">
      <alignment horizontal="right" vertical="center" indent="1"/>
      <protection hidden="1"/>
    </xf>
    <xf numFmtId="0" fontId="73" fillId="0" borderId="0" xfId="28" applyFont="1">
      <alignment/>
      <protection/>
    </xf>
    <xf numFmtId="0" fontId="3" fillId="0" borderId="0" xfId="28">
      <alignment/>
      <protection/>
    </xf>
    <xf numFmtId="0" fontId="74" fillId="0" borderId="0" xfId="28" applyFont="1" applyAlignment="1">
      <alignment horizontal="centerContinuous"/>
      <protection/>
    </xf>
    <xf numFmtId="0" fontId="75" fillId="0" borderId="0" xfId="28" applyFont="1" applyAlignment="1">
      <alignment horizontal="centerContinuous"/>
      <protection/>
    </xf>
    <xf numFmtId="0" fontId="75" fillId="0" borderId="0" xfId="28" applyFont="1" applyAlignment="1">
      <alignment horizontal="right"/>
      <protection/>
    </xf>
    <xf numFmtId="0" fontId="76" fillId="0" borderId="39" xfId="29" applyFont="1" applyBorder="1">
      <alignment/>
      <protection/>
    </xf>
    <xf numFmtId="0" fontId="3" fillId="0" borderId="39" xfId="28" applyBorder="1" applyAlignment="1">
      <alignment vertical="center"/>
      <protection/>
    </xf>
    <xf numFmtId="0" fontId="22" fillId="0" borderId="39" xfId="28" applyFont="1" applyBorder="1" applyAlignment="1">
      <alignment horizontal="right" vertical="center"/>
      <protection/>
    </xf>
    <xf numFmtId="0" fontId="3" fillId="0" borderId="39" xfId="28" applyBorder="1" applyAlignment="1">
      <alignment horizontal="left" vertical="center"/>
      <protection/>
    </xf>
    <xf numFmtId="0" fontId="3" fillId="0" borderId="40" xfId="28" applyBorder="1" applyAlignment="1">
      <alignment vertical="center"/>
      <protection/>
    </xf>
    <xf numFmtId="0" fontId="3" fillId="0" borderId="0" xfId="28" applyAlignment="1">
      <alignment vertical="center"/>
      <protection/>
    </xf>
    <xf numFmtId="0" fontId="76" fillId="0" borderId="41" xfId="29" applyFont="1" applyBorder="1">
      <alignment/>
      <protection/>
    </xf>
    <xf numFmtId="0" fontId="3" fillId="0" borderId="41" xfId="28" applyBorder="1" applyAlignment="1">
      <alignment vertical="center"/>
      <protection/>
    </xf>
    <xf numFmtId="0" fontId="22" fillId="0" borderId="0" xfId="28" applyFont="1">
      <alignment/>
      <protection/>
    </xf>
    <xf numFmtId="0" fontId="3" fillId="0" borderId="0" xfId="28" applyAlignment="1">
      <alignment horizontal="right"/>
      <protection/>
    </xf>
    <xf numFmtId="0" fontId="77" fillId="0" borderId="0" xfId="28" applyFont="1">
      <alignment/>
      <protection/>
    </xf>
    <xf numFmtId="3" fontId="3" fillId="0" borderId="0" xfId="28" applyNumberFormat="1">
      <alignment/>
      <protection/>
    </xf>
    <xf numFmtId="0" fontId="3" fillId="0" borderId="0" xfId="28" applyAlignment="1">
      <alignment vertical="top"/>
      <protection/>
    </xf>
    <xf numFmtId="0" fontId="77" fillId="0" borderId="0" xfId="28" applyFont="1" applyAlignment="1">
      <alignment vertical="top"/>
      <protection/>
    </xf>
    <xf numFmtId="0" fontId="4" fillId="0" borderId="0" xfId="28" applyFont="1" applyAlignment="1">
      <alignment vertical="center"/>
      <protection/>
    </xf>
    <xf numFmtId="0" fontId="78" fillId="0" borderId="0" xfId="28" applyFont="1">
      <alignment/>
      <protection/>
    </xf>
    <xf numFmtId="0" fontId="79" fillId="0" borderId="0" xfId="28" applyFont="1">
      <alignment/>
      <protection/>
    </xf>
    <xf numFmtId="3" fontId="79" fillId="0" borderId="0" xfId="28" applyNumberFormat="1" applyFont="1" applyAlignment="1">
      <alignment horizontal="right"/>
      <protection/>
    </xf>
    <xf numFmtId="4" fontId="79" fillId="0" borderId="0" xfId="28" applyNumberFormat="1" applyFont="1">
      <alignment/>
      <protection/>
    </xf>
    <xf numFmtId="49" fontId="71" fillId="0" borderId="23" xfId="28" applyNumberFormat="1" applyFont="1" applyBorder="1" applyProtection="1">
      <alignment/>
      <protection/>
    </xf>
    <xf numFmtId="0" fontId="71" fillId="0" borderId="42" xfId="28" applyFont="1" applyBorder="1" applyAlignment="1" applyProtection="1">
      <alignment horizontal="center"/>
      <protection/>
    </xf>
    <xf numFmtId="0" fontId="71" fillId="0" borderId="23" xfId="28" applyFont="1" applyBorder="1" applyAlignment="1" applyProtection="1">
      <alignment horizontal="center"/>
      <protection/>
    </xf>
    <xf numFmtId="0" fontId="17" fillId="0" borderId="43" xfId="28" applyFont="1" applyBorder="1" applyAlignment="1" applyProtection="1">
      <alignment horizontal="center"/>
      <protection/>
    </xf>
    <xf numFmtId="49" fontId="17" fillId="0" borderId="43" xfId="28" applyNumberFormat="1" applyFont="1" applyBorder="1" applyAlignment="1" applyProtection="1">
      <alignment horizontal="left"/>
      <protection/>
    </xf>
    <xf numFmtId="0" fontId="17" fillId="0" borderId="43" xfId="28" applyFont="1" applyBorder="1" applyProtection="1">
      <alignment/>
      <protection/>
    </xf>
    <xf numFmtId="0" fontId="3" fillId="0" borderId="43" xfId="28" applyBorder="1" applyAlignment="1" applyProtection="1">
      <alignment horizontal="center"/>
      <protection/>
    </xf>
    <xf numFmtId="0" fontId="3" fillId="0" borderId="43" xfId="28" applyBorder="1" applyAlignment="1" applyProtection="1">
      <alignment horizontal="right"/>
      <protection/>
    </xf>
    <xf numFmtId="0" fontId="3" fillId="0" borderId="43" xfId="28" applyBorder="1" applyProtection="1">
      <alignment/>
      <protection/>
    </xf>
    <xf numFmtId="0" fontId="22" fillId="0" borderId="44" xfId="28" applyFont="1" applyBorder="1" applyAlignment="1" applyProtection="1">
      <alignment horizontal="center" vertical="top"/>
      <protection/>
    </xf>
    <xf numFmtId="49" fontId="22" fillId="0" borderId="44" xfId="28" applyNumberFormat="1" applyFont="1" applyBorder="1" applyAlignment="1" applyProtection="1">
      <alignment horizontal="left" vertical="top"/>
      <protection/>
    </xf>
    <xf numFmtId="0" fontId="22" fillId="0" borderId="44" xfId="28" applyFont="1" applyBorder="1" applyAlignment="1" applyProtection="1">
      <alignment vertical="top" wrapText="1"/>
      <protection/>
    </xf>
    <xf numFmtId="49" fontId="22" fillId="0" borderId="44" xfId="28" applyNumberFormat="1" applyFont="1" applyBorder="1" applyAlignment="1" applyProtection="1">
      <alignment horizontal="center" vertical="top" shrinkToFit="1"/>
      <protection/>
    </xf>
    <xf numFmtId="4" fontId="22" fillId="0" borderId="44" xfId="28" applyNumberFormat="1" applyFont="1" applyBorder="1" applyAlignment="1" applyProtection="1">
      <alignment horizontal="right" vertical="top"/>
      <protection/>
    </xf>
    <xf numFmtId="4" fontId="22" fillId="0" borderId="44" xfId="28" applyNumberFormat="1" applyFont="1" applyBorder="1" applyAlignment="1" applyProtection="1">
      <alignment vertical="top"/>
      <protection/>
    </xf>
    <xf numFmtId="0" fontId="3" fillId="0" borderId="45" xfId="28" applyBorder="1" applyAlignment="1" applyProtection="1">
      <alignment horizontal="center"/>
      <protection/>
    </xf>
    <xf numFmtId="49" fontId="76" fillId="0" borderId="45" xfId="28" applyNumberFormat="1" applyFont="1" applyBorder="1" applyAlignment="1" applyProtection="1">
      <alignment horizontal="left"/>
      <protection/>
    </xf>
    <xf numFmtId="0" fontId="76" fillId="0" borderId="45" xfId="28" applyFont="1" applyBorder="1" applyProtection="1">
      <alignment/>
      <protection/>
    </xf>
    <xf numFmtId="4" fontId="3" fillId="0" borderId="45" xfId="28" applyNumberFormat="1" applyBorder="1" applyAlignment="1" applyProtection="1">
      <alignment horizontal="right"/>
      <protection/>
    </xf>
    <xf numFmtId="4" fontId="17" fillId="0" borderId="45" xfId="28" applyNumberFormat="1" applyFont="1" applyBorder="1" applyProtection="1">
      <alignment/>
      <protection/>
    </xf>
    <xf numFmtId="0" fontId="4" fillId="0" borderId="46" xfId="28" applyFont="1" applyBorder="1" applyAlignment="1" applyProtection="1">
      <alignment vertical="center"/>
      <protection/>
    </xf>
    <xf numFmtId="0" fontId="4" fillId="0" borderId="47" xfId="28" applyFont="1" applyBorder="1" applyAlignment="1" applyProtection="1">
      <alignment vertical="center"/>
      <protection/>
    </xf>
    <xf numFmtId="4" fontId="4" fillId="0" borderId="23" xfId="28" applyNumberFormat="1" applyFont="1" applyBorder="1" applyAlignment="1" applyProtection="1">
      <alignment vertical="center"/>
      <protection/>
    </xf>
    <xf numFmtId="4" fontId="22" fillId="5" borderId="44" xfId="28" applyNumberFormat="1" applyFont="1" applyFill="1" applyBorder="1" applyAlignment="1" applyProtection="1">
      <alignment horizontal="right" vertical="top"/>
      <protection locked="0"/>
    </xf>
    <xf numFmtId="165" fontId="3" fillId="0" borderId="0" xfId="0" applyNumberFormat="1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3" fillId="0" borderId="19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4" fontId="7" fillId="0" borderId="0" xfId="0" applyNumberFormat="1" applyFont="1" applyAlignment="1" applyProtection="1">
      <alignment/>
      <protection/>
    </xf>
    <xf numFmtId="4" fontId="8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9" xfId="0" applyFont="1" applyBorder="1" applyAlignment="1" applyProtection="1">
      <alignment vertical="center"/>
      <protection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15" fillId="8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3" borderId="6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left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right" vertical="center"/>
    </xf>
    <xf numFmtId="0" fontId="22" fillId="3" borderId="21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2" fillId="0" borderId="0" xfId="28" applyFont="1" applyAlignment="1">
      <alignment horizontal="left"/>
      <protection/>
    </xf>
    <xf numFmtId="0" fontId="3" fillId="0" borderId="48" xfId="28" applyBorder="1" applyAlignment="1">
      <alignment horizontal="center" vertical="center"/>
      <protection/>
    </xf>
    <xf numFmtId="0" fontId="3" fillId="0" borderId="49" xfId="28" applyBorder="1" applyAlignment="1">
      <alignment horizontal="center" vertical="center"/>
      <protection/>
    </xf>
    <xf numFmtId="49" fontId="3" fillId="0" borderId="50" xfId="28" applyNumberFormat="1" applyBorder="1" applyAlignment="1">
      <alignment horizontal="center" vertical="center"/>
      <protection/>
    </xf>
    <xf numFmtId="0" fontId="3" fillId="0" borderId="51" xfId="28" applyBorder="1" applyAlignment="1">
      <alignment horizontal="center" vertical="center"/>
      <protection/>
    </xf>
    <xf numFmtId="0" fontId="3" fillId="0" borderId="41" xfId="28" applyBorder="1" applyAlignment="1">
      <alignment horizontal="center" vertical="center" shrinkToFit="1"/>
      <protection/>
    </xf>
    <xf numFmtId="0" fontId="3" fillId="0" borderId="52" xfId="28" applyBorder="1" applyAlignment="1">
      <alignment horizontal="center" vertical="center" shrinkToFit="1"/>
      <protection/>
    </xf>
    <xf numFmtId="0" fontId="52" fillId="0" borderId="0" xfId="24" applyFont="1" applyAlignment="1">
      <alignment horizontal="center" vertical="center"/>
      <protection/>
    </xf>
    <xf numFmtId="0" fontId="51" fillId="0" borderId="0" xfId="24" applyFont="1" applyAlignment="1">
      <alignment vertical="center"/>
      <protection/>
    </xf>
    <xf numFmtId="0" fontId="53" fillId="0" borderId="0" xfId="24" applyFont="1" applyAlignment="1">
      <alignment horizontal="left" vertical="center" wrapText="1"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normální_r1 KABEL TABULKA" xfId="22"/>
    <cellStyle name="normální_rozpočet" xfId="23"/>
    <cellStyle name="normální 49" xfId="24"/>
    <cellStyle name="normální_objekt silnoproud" xfId="25"/>
    <cellStyle name="normální_Cenová nabídka kotelna Londýnská DASS" xfId="26"/>
    <cellStyle name="Normální 3" xfId="27"/>
    <cellStyle name="normální_POL.XLS" xfId="28"/>
    <cellStyle name="normální_POL.XLS 2" xfId="2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lavni\dokumenty\Documents%20and%20Settings\reditel\Dokumenty\Tecont\Nabidky\2008\08040410_FMZTrebicAhold_Outulny\elektromont\rozpocet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lada\Desktop\A4_K.VARY-cytostatika\K.Vary%20-cytostatika%20NOV&#201;-PLATN&#201;\A4_ROZPO&#268;ET_Nemocnice%20Karlovy%20Vary%20l&#233;karna-%20z&#345;&#237;zen&#237;%20pracovi&#353;t&#283;%20pro%20p&#345;&#237;pravu%20a%20&#345;ed&#283;n&#237;%20cytostatik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lada\Desktop\220117-1%20-%20Nemocnice%20v%20Karlov&#253;ch%20Varech%20l&#233;k&#225;rna-z&#345;&#237;zen&#237;%20pracovi&#353;t&#283;%20pro%20p&#345;&#237;pravu%20a%20&#345;ed&#283;n&#237;%20cytostatik-SLABOUPROU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Rozpočet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elektro (2)"/>
      <sheetName val="Rekapitulace "/>
      <sheetName val="stavební část"/>
      <sheetName val="zdravotechnika"/>
      <sheetName val="elektro"/>
    </sheetNames>
    <sheetDataSet>
      <sheetData sheetId="0">
        <row r="8">
          <cell r="AN8" t="str">
            <v>5. 1. 2022</v>
          </cell>
        </row>
      </sheetData>
      <sheetData sheetId="1" refreshError="1"/>
      <sheetData sheetId="2" refreshError="1"/>
      <sheetData sheetId="3" refreshError="1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slaboproud"/>
    </sheetNames>
    <sheetDataSet>
      <sheetData sheetId="0">
        <row r="8">
          <cell r="AN8" t="str">
            <v>17. 1. 2022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742210002" TargetMode="External" /><Relationship Id="rId2" Type="http://schemas.openxmlformats.org/officeDocument/2006/relationships/hyperlink" Target="https://podminky.urs.cz/item/CS_URS_2022_01/742210002" TargetMode="External" /><Relationship Id="rId3" Type="http://schemas.openxmlformats.org/officeDocument/2006/relationships/hyperlink" Target="https://podminky.urs.cz/item/CS_URS_2022_01/742210002" TargetMode="External" /><Relationship Id="rId4" Type="http://schemas.openxmlformats.org/officeDocument/2006/relationships/hyperlink" Target="https://podminky.urs.cz/item/CS_URS_2022_01/742210002" TargetMode="External" /><Relationship Id="rId5" Type="http://schemas.openxmlformats.org/officeDocument/2006/relationships/hyperlink" Target="https://podminky.urs.cz/item/CS_URS_2022_01/742210002" TargetMode="External" /><Relationship Id="rId6" Type="http://schemas.openxmlformats.org/officeDocument/2006/relationships/hyperlink" Target="https://podminky.urs.cz/item/CS_URS_2022_01/742210002" TargetMode="External" /><Relationship Id="rId7" Type="http://schemas.openxmlformats.org/officeDocument/2006/relationships/hyperlink" Target="https://podminky.urs.cz/item/CS_URS_2022_01/742210002" TargetMode="External" /><Relationship Id="rId8" Type="http://schemas.openxmlformats.org/officeDocument/2006/relationships/hyperlink" Target="https://podminky.urs.cz/item/CS_URS_2022_01/742210002" TargetMode="External" /><Relationship Id="rId9" Type="http://schemas.openxmlformats.org/officeDocument/2006/relationships/hyperlink" Target="https://podminky.urs.cz/item/CS_URS_2022_01/742210002" TargetMode="External" /><Relationship Id="rId10" Type="http://schemas.openxmlformats.org/officeDocument/2006/relationships/hyperlink" Target="https://podminky.urs.cz/item/CS_URS_2022_01/742210002" TargetMode="External" /><Relationship Id="rId11" Type="http://schemas.openxmlformats.org/officeDocument/2006/relationships/hyperlink" Target="https://podminky.urs.cz/item/CS_URS_2022_01/742210002" TargetMode="External" /><Relationship Id="rId12" Type="http://schemas.openxmlformats.org/officeDocument/2006/relationships/hyperlink" Target="https://podminky.urs.cz/item/CS_URS_2022_01/742210002" TargetMode="External" /><Relationship Id="rId13" Type="http://schemas.openxmlformats.org/officeDocument/2006/relationships/hyperlink" Target="https://podminky.urs.cz/item/CS_URS_2022_01/742210002" TargetMode="External" /><Relationship Id="rId14" Type="http://schemas.openxmlformats.org/officeDocument/2006/relationships/hyperlink" Target="https://podminky.urs.cz/item/CS_URS_2022_01/742210002" TargetMode="External" /><Relationship Id="rId15" Type="http://schemas.openxmlformats.org/officeDocument/2006/relationships/hyperlink" Target="https://podminky.urs.cz/item/CS_URS_2022_01/742210002" TargetMode="External" /><Relationship Id="rId16" Type="http://schemas.openxmlformats.org/officeDocument/2006/relationships/hyperlink" Target="https://podminky.urs.cz/item/CS_URS_2022_01/742210002" TargetMode="External" /><Relationship Id="rId17" Type="http://schemas.openxmlformats.org/officeDocument/2006/relationships/hyperlink" Target="https://podminky.urs.cz/item/CS_URS_2022_01/742210002" TargetMode="External" /><Relationship Id="rId18" Type="http://schemas.openxmlformats.org/officeDocument/2006/relationships/hyperlink" Target="https://podminky.urs.cz/item/CS_URS_2022_01/742210002" TargetMode="External" /><Relationship Id="rId19" Type="http://schemas.openxmlformats.org/officeDocument/2006/relationships/hyperlink" Target="https://podminky.urs.cz/item/CS_URS_2022_01/742210002" TargetMode="External" /><Relationship Id="rId20" Type="http://schemas.openxmlformats.org/officeDocument/2006/relationships/hyperlink" Target="https://podminky.urs.cz/item/CS_URS_2022_01/742210002" TargetMode="External" /><Relationship Id="rId21" Type="http://schemas.openxmlformats.org/officeDocument/2006/relationships/hyperlink" Target="https://podminky.urs.cz/item/CS_URS_2022_01/742210002" TargetMode="External" /><Relationship Id="rId22" Type="http://schemas.openxmlformats.org/officeDocument/2006/relationships/hyperlink" Target="https://podminky.urs.cz/item/CS_URS_2022_01/742210002" TargetMode="External" /><Relationship Id="rId23" Type="http://schemas.openxmlformats.org/officeDocument/2006/relationships/hyperlink" Target="https://podminky.urs.cz/item/CS_URS_2022_01/742210002" TargetMode="External" /><Relationship Id="rId24" Type="http://schemas.openxmlformats.org/officeDocument/2006/relationships/hyperlink" Target="https://podminky.urs.cz/item/CS_URS_2022_01/742210002" TargetMode="External" /><Relationship Id="rId25" Type="http://schemas.openxmlformats.org/officeDocument/2006/relationships/hyperlink" Target="https://podminky.urs.cz/item/CS_URS_2022_01/742210002" TargetMode="External" /><Relationship Id="rId26" Type="http://schemas.openxmlformats.org/officeDocument/2006/relationships/hyperlink" Target="https://podminky.urs.cz/item/CS_URS_2022_01/742210002" TargetMode="External" /><Relationship Id="rId27" Type="http://schemas.openxmlformats.org/officeDocument/2006/relationships/hyperlink" Target="https://podminky.urs.cz/item/CS_URS_2022_01/742210002" TargetMode="External" /><Relationship Id="rId28" Type="http://schemas.openxmlformats.org/officeDocument/2006/relationships/hyperlink" Target="https://podminky.urs.cz/item/CS_URS_2022_01/742210002" TargetMode="External" /><Relationship Id="rId29" Type="http://schemas.openxmlformats.org/officeDocument/2006/relationships/hyperlink" Target="https://podminky.urs.cz/item/CS_URS_2022_01/742210002" TargetMode="External" /><Relationship Id="rId30" Type="http://schemas.openxmlformats.org/officeDocument/2006/relationships/drawing" Target="../drawings/drawing4.xml" /><Relationship Id="rId3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6"/>
  <sheetViews>
    <sheetView showGridLines="0" workbookViewId="0" topLeftCell="A46">
      <selection activeCell="J54" sqref="J54:AF54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ht="36.95" customHeight="1">
      <c r="AR2" s="501" t="s">
        <v>5</v>
      </c>
      <c r="AS2" s="499"/>
      <c r="AT2" s="499"/>
      <c r="AU2" s="499"/>
      <c r="AV2" s="499"/>
      <c r="AW2" s="499"/>
      <c r="AX2" s="499"/>
      <c r="AY2" s="499"/>
      <c r="AZ2" s="499"/>
      <c r="BA2" s="499"/>
      <c r="BB2" s="499"/>
      <c r="BC2" s="499"/>
      <c r="BD2" s="499"/>
      <c r="BE2" s="499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0"/>
      <c r="D4" s="21" t="s">
        <v>9</v>
      </c>
      <c r="AR4" s="20"/>
      <c r="AS4" s="22" t="s">
        <v>10</v>
      </c>
      <c r="BS4" s="17" t="s">
        <v>11</v>
      </c>
    </row>
    <row r="5" spans="2:71" ht="12" customHeight="1">
      <c r="B5" s="20"/>
      <c r="D5" s="23" t="s">
        <v>12</v>
      </c>
      <c r="K5" s="498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499"/>
      <c r="AL5" s="499"/>
      <c r="AM5" s="499"/>
      <c r="AN5" s="499"/>
      <c r="AO5" s="499"/>
      <c r="AR5" s="20"/>
      <c r="BS5" s="17" t="s">
        <v>6</v>
      </c>
    </row>
    <row r="6" spans="2:71" ht="36.95" customHeight="1">
      <c r="B6" s="20"/>
      <c r="D6" s="25" t="s">
        <v>14</v>
      </c>
      <c r="K6" s="500" t="s">
        <v>15</v>
      </c>
      <c r="L6" s="499"/>
      <c r="M6" s="499"/>
      <c r="N6" s="499"/>
      <c r="O6" s="499"/>
      <c r="P6" s="499"/>
      <c r="Q6" s="499"/>
      <c r="R6" s="499"/>
      <c r="S6" s="499"/>
      <c r="T6" s="499"/>
      <c r="U6" s="499"/>
      <c r="V6" s="499"/>
      <c r="W6" s="499"/>
      <c r="X6" s="499"/>
      <c r="Y6" s="499"/>
      <c r="Z6" s="499"/>
      <c r="AA6" s="499"/>
      <c r="AB6" s="499"/>
      <c r="AC6" s="499"/>
      <c r="AD6" s="499"/>
      <c r="AE6" s="499"/>
      <c r="AF6" s="499"/>
      <c r="AG6" s="499"/>
      <c r="AH6" s="499"/>
      <c r="AI6" s="499"/>
      <c r="AJ6" s="499"/>
      <c r="AK6" s="499"/>
      <c r="AL6" s="499"/>
      <c r="AM6" s="499"/>
      <c r="AN6" s="499"/>
      <c r="AO6" s="499"/>
      <c r="AR6" s="20"/>
      <c r="BS6" s="17" t="s">
        <v>16</v>
      </c>
    </row>
    <row r="7" spans="2:71" ht="12" customHeight="1">
      <c r="B7" s="20"/>
      <c r="D7" s="26" t="s">
        <v>17</v>
      </c>
      <c r="K7" s="24" t="s">
        <v>1</v>
      </c>
      <c r="AK7" s="26" t="s">
        <v>18</v>
      </c>
      <c r="AN7" s="24" t="s">
        <v>1</v>
      </c>
      <c r="AR7" s="20"/>
      <c r="BS7" s="17" t="s">
        <v>19</v>
      </c>
    </row>
    <row r="8" spans="2:71" ht="12" customHeight="1">
      <c r="B8" s="20"/>
      <c r="D8" s="26" t="s">
        <v>20</v>
      </c>
      <c r="K8" s="24" t="s">
        <v>21</v>
      </c>
      <c r="AK8" s="26" t="s">
        <v>22</v>
      </c>
      <c r="AN8" s="24" t="s">
        <v>23</v>
      </c>
      <c r="AR8" s="20"/>
      <c r="BS8" s="17" t="s">
        <v>24</v>
      </c>
    </row>
    <row r="9" spans="2:71" ht="14.45" customHeight="1">
      <c r="B9" s="20"/>
      <c r="AR9" s="20"/>
      <c r="BS9" s="17" t="s">
        <v>25</v>
      </c>
    </row>
    <row r="10" spans="2:71" ht="12" customHeight="1">
      <c r="B10" s="20"/>
      <c r="D10" s="26" t="s">
        <v>26</v>
      </c>
      <c r="AK10" s="26" t="s">
        <v>27</v>
      </c>
      <c r="AN10" s="24" t="s">
        <v>1</v>
      </c>
      <c r="AR10" s="20"/>
      <c r="BS10" s="17" t="s">
        <v>16</v>
      </c>
    </row>
    <row r="11" spans="2:71" ht="18.4" customHeight="1">
      <c r="B11" s="20"/>
      <c r="E11" s="24" t="s">
        <v>28</v>
      </c>
      <c r="AK11" s="26" t="s">
        <v>29</v>
      </c>
      <c r="AN11" s="24" t="s">
        <v>1</v>
      </c>
      <c r="AR11" s="20"/>
      <c r="BS11" s="17" t="s">
        <v>16</v>
      </c>
    </row>
    <row r="12" spans="2:71" ht="6.95" customHeight="1">
      <c r="B12" s="20"/>
      <c r="AR12" s="20"/>
      <c r="BS12" s="17" t="s">
        <v>16</v>
      </c>
    </row>
    <row r="13" spans="2:71" ht="12" customHeight="1">
      <c r="B13" s="20"/>
      <c r="D13" s="26" t="s">
        <v>31</v>
      </c>
      <c r="AK13" s="26" t="s">
        <v>27</v>
      </c>
      <c r="AN13" s="24" t="s">
        <v>1</v>
      </c>
      <c r="AR13" s="20"/>
      <c r="BS13" s="17" t="s">
        <v>3</v>
      </c>
    </row>
    <row r="14" spans="2:71" ht="18.4" customHeight="1">
      <c r="B14" s="20"/>
      <c r="E14" s="24" t="s">
        <v>32</v>
      </c>
      <c r="AK14" s="26" t="s">
        <v>29</v>
      </c>
      <c r="AN14" s="24" t="s">
        <v>1</v>
      </c>
      <c r="AR14" s="20"/>
      <c r="BS14" s="17" t="s">
        <v>33</v>
      </c>
    </row>
    <row r="15" spans="2:71" ht="6.95" customHeight="1">
      <c r="B15" s="20"/>
      <c r="AR15" s="20"/>
      <c r="BS15" s="17" t="s">
        <v>6</v>
      </c>
    </row>
    <row r="16" spans="2:71" ht="12" customHeight="1">
      <c r="B16" s="20"/>
      <c r="D16" s="26" t="s">
        <v>34</v>
      </c>
      <c r="AK16" s="26" t="s">
        <v>27</v>
      </c>
      <c r="AN16" s="24" t="s">
        <v>1</v>
      </c>
      <c r="AR16" s="20"/>
      <c r="BS16" s="17" t="s">
        <v>6</v>
      </c>
    </row>
    <row r="17" spans="2:71" ht="18.4" customHeight="1">
      <c r="B17" s="20"/>
      <c r="E17" s="24" t="s">
        <v>28</v>
      </c>
      <c r="AK17" s="26" t="s">
        <v>29</v>
      </c>
      <c r="AN17" s="24" t="s">
        <v>1</v>
      </c>
      <c r="AR17" s="20"/>
      <c r="BS17" s="17" t="s">
        <v>33</v>
      </c>
    </row>
    <row r="18" spans="2:44" ht="6.95" customHeight="1">
      <c r="B18" s="20"/>
      <c r="AR18" s="20"/>
    </row>
    <row r="19" spans="2:44" ht="12" customHeight="1">
      <c r="B19" s="20"/>
      <c r="D19" s="26" t="s">
        <v>35</v>
      </c>
      <c r="AR19" s="20"/>
    </row>
    <row r="20" spans="2:44" ht="25.5" customHeight="1">
      <c r="B20" s="20"/>
      <c r="E20" s="502" t="s">
        <v>36</v>
      </c>
      <c r="F20" s="502"/>
      <c r="G20" s="502"/>
      <c r="H20" s="502"/>
      <c r="I20" s="502"/>
      <c r="J20" s="502"/>
      <c r="K20" s="502"/>
      <c r="L20" s="502"/>
      <c r="M20" s="502"/>
      <c r="N20" s="502"/>
      <c r="O20" s="502"/>
      <c r="P20" s="502"/>
      <c r="Q20" s="502"/>
      <c r="R20" s="502"/>
      <c r="S20" s="502"/>
      <c r="T20" s="502"/>
      <c r="U20" s="502"/>
      <c r="V20" s="502"/>
      <c r="W20" s="502"/>
      <c r="X20" s="502"/>
      <c r="Y20" s="502"/>
      <c r="Z20" s="502"/>
      <c r="AA20" s="502"/>
      <c r="AB20" s="502"/>
      <c r="AC20" s="502"/>
      <c r="AD20" s="502"/>
      <c r="AE20" s="502"/>
      <c r="AF20" s="502"/>
      <c r="AG20" s="502"/>
      <c r="AH20" s="502"/>
      <c r="AI20" s="502"/>
      <c r="AJ20" s="502"/>
      <c r="AK20" s="502"/>
      <c r="AL20" s="502"/>
      <c r="AM20" s="502"/>
      <c r="AN20" s="502"/>
      <c r="AR20" s="20"/>
    </row>
    <row r="21" spans="2:44" ht="6.95" customHeight="1">
      <c r="B21" s="20"/>
      <c r="AR21" s="20"/>
    </row>
    <row r="22" spans="2:44" ht="6.95" customHeight="1">
      <c r="B22" s="20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R22" s="20"/>
    </row>
    <row r="23" spans="2:44" s="1" customFormat="1" ht="25.9" customHeight="1">
      <c r="B23" s="29"/>
      <c r="D23" s="30" t="s">
        <v>37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503">
        <f>ROUND(AG53,2)</f>
        <v>0</v>
      </c>
      <c r="AL23" s="504"/>
      <c r="AM23" s="504"/>
      <c r="AN23" s="504"/>
      <c r="AO23" s="504"/>
      <c r="AR23" s="29"/>
    </row>
    <row r="24" spans="2:44" s="1" customFormat="1" ht="6.95" customHeight="1">
      <c r="B24" s="29"/>
      <c r="AR24" s="29"/>
    </row>
    <row r="25" spans="2:44" s="1" customFormat="1" ht="12.75">
      <c r="B25" s="29"/>
      <c r="L25" s="497" t="s">
        <v>38</v>
      </c>
      <c r="M25" s="497"/>
      <c r="N25" s="497"/>
      <c r="O25" s="497"/>
      <c r="P25" s="497"/>
      <c r="W25" s="497" t="s">
        <v>39</v>
      </c>
      <c r="X25" s="497"/>
      <c r="Y25" s="497"/>
      <c r="Z25" s="497"/>
      <c r="AA25" s="497"/>
      <c r="AB25" s="497"/>
      <c r="AC25" s="497"/>
      <c r="AD25" s="497"/>
      <c r="AE25" s="497"/>
      <c r="AK25" s="497" t="s">
        <v>40</v>
      </c>
      <c r="AL25" s="497"/>
      <c r="AM25" s="497"/>
      <c r="AN25" s="497"/>
      <c r="AO25" s="497"/>
      <c r="AR25" s="29"/>
    </row>
    <row r="26" spans="2:44" s="2" customFormat="1" ht="14.45" customHeight="1">
      <c r="B26" s="33"/>
      <c r="D26" s="26" t="s">
        <v>41</v>
      </c>
      <c r="F26" s="26" t="s">
        <v>42</v>
      </c>
      <c r="L26" s="496">
        <v>0.21</v>
      </c>
      <c r="M26" s="495"/>
      <c r="N26" s="495"/>
      <c r="O26" s="495"/>
      <c r="P26" s="495"/>
      <c r="W26" s="494">
        <f>ROUND(AZ53,2)</f>
        <v>0</v>
      </c>
      <c r="X26" s="495"/>
      <c r="Y26" s="495"/>
      <c r="Z26" s="495"/>
      <c r="AA26" s="495"/>
      <c r="AB26" s="495"/>
      <c r="AC26" s="495"/>
      <c r="AD26" s="495"/>
      <c r="AE26" s="495"/>
      <c r="AK26" s="494">
        <f>ROUND(AV53,2)</f>
        <v>0</v>
      </c>
      <c r="AL26" s="495"/>
      <c r="AM26" s="495"/>
      <c r="AN26" s="495"/>
      <c r="AO26" s="495"/>
      <c r="AR26" s="33"/>
    </row>
    <row r="27" spans="2:44" s="2" customFormat="1" ht="14.45" customHeight="1">
      <c r="B27" s="33"/>
      <c r="F27" s="26" t="s">
        <v>43</v>
      </c>
      <c r="L27" s="496">
        <v>0.15</v>
      </c>
      <c r="M27" s="495"/>
      <c r="N27" s="495"/>
      <c r="O27" s="495"/>
      <c r="P27" s="495"/>
      <c r="W27" s="494">
        <f>ROUND(BA53,2)</f>
        <v>0</v>
      </c>
      <c r="X27" s="495"/>
      <c r="Y27" s="495"/>
      <c r="Z27" s="495"/>
      <c r="AA27" s="495"/>
      <c r="AB27" s="495"/>
      <c r="AC27" s="495"/>
      <c r="AD27" s="495"/>
      <c r="AE27" s="495"/>
      <c r="AK27" s="494">
        <f>ROUND(AW53,2)</f>
        <v>0</v>
      </c>
      <c r="AL27" s="495"/>
      <c r="AM27" s="495"/>
      <c r="AN27" s="495"/>
      <c r="AO27" s="495"/>
      <c r="AR27" s="33"/>
    </row>
    <row r="28" spans="2:44" s="2" customFormat="1" ht="14.45" customHeight="1" hidden="1">
      <c r="B28" s="33"/>
      <c r="F28" s="26" t="s">
        <v>44</v>
      </c>
      <c r="L28" s="496">
        <v>0.21</v>
      </c>
      <c r="M28" s="495"/>
      <c r="N28" s="495"/>
      <c r="O28" s="495"/>
      <c r="P28" s="495"/>
      <c r="W28" s="494">
        <f>ROUND(BB53,2)</f>
        <v>0</v>
      </c>
      <c r="X28" s="495"/>
      <c r="Y28" s="495"/>
      <c r="Z28" s="495"/>
      <c r="AA28" s="495"/>
      <c r="AB28" s="495"/>
      <c r="AC28" s="495"/>
      <c r="AD28" s="495"/>
      <c r="AE28" s="495"/>
      <c r="AK28" s="494">
        <v>0</v>
      </c>
      <c r="AL28" s="495"/>
      <c r="AM28" s="495"/>
      <c r="AN28" s="495"/>
      <c r="AO28" s="495"/>
      <c r="AR28" s="33"/>
    </row>
    <row r="29" spans="2:44" s="2" customFormat="1" ht="14.45" customHeight="1" hidden="1">
      <c r="B29" s="33"/>
      <c r="F29" s="26" t="s">
        <v>45</v>
      </c>
      <c r="L29" s="496">
        <v>0.15</v>
      </c>
      <c r="M29" s="495"/>
      <c r="N29" s="495"/>
      <c r="O29" s="495"/>
      <c r="P29" s="495"/>
      <c r="W29" s="494">
        <f>ROUND(BC53,2)</f>
        <v>0</v>
      </c>
      <c r="X29" s="495"/>
      <c r="Y29" s="495"/>
      <c r="Z29" s="495"/>
      <c r="AA29" s="495"/>
      <c r="AB29" s="495"/>
      <c r="AC29" s="495"/>
      <c r="AD29" s="495"/>
      <c r="AE29" s="495"/>
      <c r="AK29" s="494">
        <v>0</v>
      </c>
      <c r="AL29" s="495"/>
      <c r="AM29" s="495"/>
      <c r="AN29" s="495"/>
      <c r="AO29" s="495"/>
      <c r="AR29" s="33"/>
    </row>
    <row r="30" spans="2:44" s="2" customFormat="1" ht="14.45" customHeight="1" hidden="1">
      <c r="B30" s="33"/>
      <c r="F30" s="26" t="s">
        <v>46</v>
      </c>
      <c r="L30" s="496">
        <v>0</v>
      </c>
      <c r="M30" s="495"/>
      <c r="N30" s="495"/>
      <c r="O30" s="495"/>
      <c r="P30" s="495"/>
      <c r="W30" s="494">
        <f>ROUND(BD53,2)</f>
        <v>0</v>
      </c>
      <c r="X30" s="495"/>
      <c r="Y30" s="495"/>
      <c r="Z30" s="495"/>
      <c r="AA30" s="495"/>
      <c r="AB30" s="495"/>
      <c r="AC30" s="495"/>
      <c r="AD30" s="495"/>
      <c r="AE30" s="495"/>
      <c r="AK30" s="494">
        <v>0</v>
      </c>
      <c r="AL30" s="495"/>
      <c r="AM30" s="495"/>
      <c r="AN30" s="495"/>
      <c r="AO30" s="495"/>
      <c r="AR30" s="33"/>
    </row>
    <row r="31" spans="2:44" s="1" customFormat="1" ht="6.95" customHeight="1">
      <c r="B31" s="29"/>
      <c r="AR31" s="29"/>
    </row>
    <row r="32" spans="2:44" s="1" customFormat="1" ht="25.9" customHeight="1">
      <c r="B32" s="29"/>
      <c r="C32" s="34"/>
      <c r="D32" s="35" t="s">
        <v>47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7" t="s">
        <v>48</v>
      </c>
      <c r="U32" s="36"/>
      <c r="V32" s="36"/>
      <c r="W32" s="36"/>
      <c r="X32" s="490" t="s">
        <v>49</v>
      </c>
      <c r="Y32" s="491"/>
      <c r="Z32" s="491"/>
      <c r="AA32" s="491"/>
      <c r="AB32" s="491"/>
      <c r="AC32" s="36"/>
      <c r="AD32" s="36"/>
      <c r="AE32" s="36"/>
      <c r="AF32" s="36"/>
      <c r="AG32" s="36"/>
      <c r="AH32" s="36"/>
      <c r="AI32" s="36"/>
      <c r="AJ32" s="36"/>
      <c r="AK32" s="492">
        <f>SUM(AK23:AK30)</f>
        <v>0</v>
      </c>
      <c r="AL32" s="491"/>
      <c r="AM32" s="491"/>
      <c r="AN32" s="491"/>
      <c r="AO32" s="493"/>
      <c r="AP32" s="34"/>
      <c r="AQ32" s="34"/>
      <c r="AR32" s="29"/>
    </row>
    <row r="33" spans="2:44" s="1" customFormat="1" ht="6.95" customHeight="1">
      <c r="B33" s="29"/>
      <c r="AR33" s="29"/>
    </row>
    <row r="34" spans="2:44" s="1" customFormat="1" ht="14.45" customHeight="1">
      <c r="B34" s="29"/>
      <c r="AR34" s="29"/>
    </row>
    <row r="35" spans="2:44" ht="14.45" customHeight="1">
      <c r="B35" s="20"/>
      <c r="AR35" s="20"/>
    </row>
    <row r="36" spans="2:44" s="1" customFormat="1" ht="12">
      <c r="B36" s="29"/>
      <c r="AR36" s="29"/>
    </row>
    <row r="37" spans="2:44" s="1" customFormat="1" ht="6.95" customHeight="1"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29"/>
    </row>
    <row r="41" spans="2:44" s="1" customFormat="1" ht="6.95" customHeight="1"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29"/>
    </row>
    <row r="42" spans="2:44" s="1" customFormat="1" ht="24.95" customHeight="1">
      <c r="B42" s="29"/>
      <c r="C42" s="21" t="s">
        <v>56</v>
      </c>
      <c r="AR42" s="29"/>
    </row>
    <row r="43" spans="2:44" s="1" customFormat="1" ht="6.95" customHeight="1">
      <c r="B43" s="29"/>
      <c r="AR43" s="29"/>
    </row>
    <row r="44" spans="2:44" s="3" customFormat="1" ht="12" customHeight="1">
      <c r="B44" s="45"/>
      <c r="C44" s="26" t="s">
        <v>12</v>
      </c>
      <c r="AR44" s="45"/>
    </row>
    <row r="45" spans="2:44" s="4" customFormat="1" ht="36.95" customHeight="1">
      <c r="B45" s="46"/>
      <c r="C45" s="47" t="s">
        <v>14</v>
      </c>
      <c r="L45" s="511" t="str">
        <f>K6</f>
        <v>Nemocnice v Karlových Varech lékárna-zřízení pracoviště pro přípravu a ředění cytostatik</v>
      </c>
      <c r="M45" s="512"/>
      <c r="N45" s="512"/>
      <c r="O45" s="512"/>
      <c r="P45" s="512"/>
      <c r="Q45" s="512"/>
      <c r="R45" s="512"/>
      <c r="S45" s="512"/>
      <c r="T45" s="512"/>
      <c r="U45" s="512"/>
      <c r="V45" s="512"/>
      <c r="W45" s="512"/>
      <c r="X45" s="512"/>
      <c r="Y45" s="512"/>
      <c r="Z45" s="512"/>
      <c r="AA45" s="512"/>
      <c r="AB45" s="512"/>
      <c r="AC45" s="512"/>
      <c r="AD45" s="512"/>
      <c r="AE45" s="512"/>
      <c r="AF45" s="512"/>
      <c r="AG45" s="512"/>
      <c r="AH45" s="512"/>
      <c r="AI45" s="512"/>
      <c r="AJ45" s="512"/>
      <c r="AK45" s="512"/>
      <c r="AL45" s="512"/>
      <c r="AM45" s="512"/>
      <c r="AN45" s="512"/>
      <c r="AO45" s="512"/>
      <c r="AR45" s="46"/>
    </row>
    <row r="46" spans="2:44" s="1" customFormat="1" ht="6.95" customHeight="1">
      <c r="B46" s="29"/>
      <c r="AR46" s="29"/>
    </row>
    <row r="47" spans="2:44" s="1" customFormat="1" ht="12" customHeight="1">
      <c r="B47" s="29"/>
      <c r="C47" s="26" t="s">
        <v>20</v>
      </c>
      <c r="L47" s="48" t="str">
        <f>IF(K8="","",K8)</f>
        <v>Karlovy Vary-areál nemocnice</v>
      </c>
      <c r="AI47" s="26" t="s">
        <v>22</v>
      </c>
      <c r="AM47" s="513" t="str">
        <f>IF(AN8="","",AN8)</f>
        <v>5. 1. 2022</v>
      </c>
      <c r="AN47" s="513"/>
      <c r="AR47" s="29"/>
    </row>
    <row r="48" spans="2:44" s="1" customFormat="1" ht="6.95" customHeight="1">
      <c r="B48" s="29"/>
      <c r="AR48" s="29"/>
    </row>
    <row r="49" spans="2:56" s="1" customFormat="1" ht="27.95" customHeight="1">
      <c r="B49" s="29"/>
      <c r="C49" s="26" t="s">
        <v>26</v>
      </c>
      <c r="L49" s="3" t="str">
        <f>IF(E11="","",E11)</f>
        <v xml:space="preserve"> </v>
      </c>
      <c r="AI49" s="26" t="s">
        <v>31</v>
      </c>
      <c r="AM49" s="514" t="str">
        <f>IF(E14="","",E14)</f>
        <v>ing.Karásková - A4 s.r.o. Jbc</v>
      </c>
      <c r="AN49" s="515"/>
      <c r="AO49" s="515"/>
      <c r="AP49" s="515"/>
      <c r="AR49" s="29"/>
      <c r="AS49" s="516" t="s">
        <v>57</v>
      </c>
      <c r="AT49" s="517"/>
      <c r="AU49" s="50"/>
      <c r="AV49" s="50"/>
      <c r="AW49" s="50"/>
      <c r="AX49" s="50"/>
      <c r="AY49" s="50"/>
      <c r="AZ49" s="50"/>
      <c r="BA49" s="50"/>
      <c r="BB49" s="50"/>
      <c r="BC49" s="50"/>
      <c r="BD49" s="51"/>
    </row>
    <row r="50" spans="2:56" s="1" customFormat="1" ht="10.9" customHeight="1">
      <c r="B50" s="29"/>
      <c r="AR50" s="29"/>
      <c r="AS50" s="518"/>
      <c r="AT50" s="519"/>
      <c r="AU50" s="52"/>
      <c r="AV50" s="52"/>
      <c r="AW50" s="52"/>
      <c r="AX50" s="52"/>
      <c r="AY50" s="52"/>
      <c r="AZ50" s="52"/>
      <c r="BA50" s="52"/>
      <c r="BB50" s="52"/>
      <c r="BC50" s="52"/>
      <c r="BD50" s="53"/>
    </row>
    <row r="51" spans="2:56" s="1" customFormat="1" ht="29.25" customHeight="1">
      <c r="B51" s="29"/>
      <c r="C51" s="520" t="s">
        <v>58</v>
      </c>
      <c r="D51" s="521"/>
      <c r="E51" s="521"/>
      <c r="F51" s="521"/>
      <c r="G51" s="521"/>
      <c r="H51" s="54"/>
      <c r="I51" s="522" t="s">
        <v>59</v>
      </c>
      <c r="J51" s="521"/>
      <c r="K51" s="521"/>
      <c r="L51" s="521"/>
      <c r="M51" s="521"/>
      <c r="N51" s="521"/>
      <c r="O51" s="521"/>
      <c r="P51" s="521"/>
      <c r="Q51" s="521"/>
      <c r="R51" s="521"/>
      <c r="S51" s="521"/>
      <c r="T51" s="521"/>
      <c r="U51" s="521"/>
      <c r="V51" s="521"/>
      <c r="W51" s="521"/>
      <c r="X51" s="521"/>
      <c r="Y51" s="521"/>
      <c r="Z51" s="521"/>
      <c r="AA51" s="521"/>
      <c r="AB51" s="521"/>
      <c r="AC51" s="521"/>
      <c r="AD51" s="521"/>
      <c r="AE51" s="521"/>
      <c r="AF51" s="521"/>
      <c r="AG51" s="523" t="s">
        <v>60</v>
      </c>
      <c r="AH51" s="521"/>
      <c r="AI51" s="521"/>
      <c r="AJ51" s="521"/>
      <c r="AK51" s="521"/>
      <c r="AL51" s="521"/>
      <c r="AM51" s="521"/>
      <c r="AN51" s="522" t="s">
        <v>61</v>
      </c>
      <c r="AO51" s="521"/>
      <c r="AP51" s="524"/>
      <c r="AQ51" s="55" t="s">
        <v>62</v>
      </c>
      <c r="AR51" s="29"/>
      <c r="AS51" s="56" t="s">
        <v>63</v>
      </c>
      <c r="AT51" s="57" t="s">
        <v>64</v>
      </c>
      <c r="AU51" s="57" t="s">
        <v>65</v>
      </c>
      <c r="AV51" s="57" t="s">
        <v>66</v>
      </c>
      <c r="AW51" s="57" t="s">
        <v>67</v>
      </c>
      <c r="AX51" s="57" t="s">
        <v>68</v>
      </c>
      <c r="AY51" s="57" t="s">
        <v>69</v>
      </c>
      <c r="AZ51" s="57" t="s">
        <v>70</v>
      </c>
      <c r="BA51" s="57" t="s">
        <v>71</v>
      </c>
      <c r="BB51" s="57" t="s">
        <v>72</v>
      </c>
      <c r="BC51" s="57" t="s">
        <v>73</v>
      </c>
      <c r="BD51" s="58" t="s">
        <v>74</v>
      </c>
    </row>
    <row r="52" spans="2:56" s="1" customFormat="1" ht="10.9" customHeight="1">
      <c r="B52" s="29"/>
      <c r="AR52" s="29"/>
      <c r="AS52" s="59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1"/>
    </row>
    <row r="53" spans="2:90" s="5" customFormat="1" ht="32.45" customHeight="1">
      <c r="B53" s="60"/>
      <c r="C53" s="61" t="s">
        <v>75</v>
      </c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509">
        <f>ROUND(AG54,2)</f>
        <v>0</v>
      </c>
      <c r="AH53" s="509"/>
      <c r="AI53" s="509"/>
      <c r="AJ53" s="509"/>
      <c r="AK53" s="509"/>
      <c r="AL53" s="509"/>
      <c r="AM53" s="509"/>
      <c r="AN53" s="510">
        <f>SUM(AG53,AT53)</f>
        <v>0</v>
      </c>
      <c r="AO53" s="510"/>
      <c r="AP53" s="510"/>
      <c r="AQ53" s="64" t="s">
        <v>1</v>
      </c>
      <c r="AR53" s="60"/>
      <c r="AS53" s="65">
        <f>ROUND(AS54,2)</f>
        <v>0</v>
      </c>
      <c r="AT53" s="66">
        <f>ROUND(SUM(AV53:AW53),2)</f>
        <v>0</v>
      </c>
      <c r="AU53" s="67">
        <f>ROUND(AU54,5)</f>
        <v>1549.07984</v>
      </c>
      <c r="AV53" s="66">
        <f>ROUND(AZ53*L26,2)</f>
        <v>0</v>
      </c>
      <c r="AW53" s="66">
        <f>ROUND(BA53*L27,2)</f>
        <v>0</v>
      </c>
      <c r="AX53" s="66">
        <f>ROUND(BB53*L26,2)</f>
        <v>0</v>
      </c>
      <c r="AY53" s="66">
        <f>ROUND(BC53*L27,2)</f>
        <v>0</v>
      </c>
      <c r="AZ53" s="66">
        <f>ROUND(AZ54,2)</f>
        <v>0</v>
      </c>
      <c r="BA53" s="66">
        <f>ROUND(BA54,2)</f>
        <v>0</v>
      </c>
      <c r="BB53" s="66">
        <f>ROUND(BB54,2)</f>
        <v>0</v>
      </c>
      <c r="BC53" s="66">
        <f>ROUND(BC54,2)</f>
        <v>0</v>
      </c>
      <c r="BD53" s="68">
        <f>ROUND(BD54,2)</f>
        <v>0</v>
      </c>
      <c r="BS53" s="69" t="s">
        <v>76</v>
      </c>
      <c r="BT53" s="69" t="s">
        <v>77</v>
      </c>
      <c r="BU53" s="70" t="s">
        <v>78</v>
      </c>
      <c r="BV53" s="69" t="s">
        <v>79</v>
      </c>
      <c r="BW53" s="69" t="s">
        <v>4</v>
      </c>
      <c r="BX53" s="69" t="s">
        <v>80</v>
      </c>
      <c r="CL53" s="69" t="s">
        <v>1</v>
      </c>
    </row>
    <row r="54" spans="1:91" s="6" customFormat="1" ht="27" customHeight="1">
      <c r="A54" s="71" t="s">
        <v>81</v>
      </c>
      <c r="B54" s="72"/>
      <c r="C54" s="73"/>
      <c r="D54" s="507" t="s">
        <v>82</v>
      </c>
      <c r="E54" s="507"/>
      <c r="F54" s="507"/>
      <c r="G54" s="507"/>
      <c r="H54" s="507"/>
      <c r="I54" s="74"/>
      <c r="J54" s="508" t="s">
        <v>83</v>
      </c>
      <c r="K54" s="508"/>
      <c r="L54" s="508"/>
      <c r="M54" s="508"/>
      <c r="N54" s="508"/>
      <c r="O54" s="508"/>
      <c r="P54" s="508"/>
      <c r="Q54" s="508"/>
      <c r="R54" s="508"/>
      <c r="S54" s="508"/>
      <c r="T54" s="508"/>
      <c r="U54" s="508"/>
      <c r="V54" s="508"/>
      <c r="W54" s="508"/>
      <c r="X54" s="508"/>
      <c r="Y54" s="508"/>
      <c r="Z54" s="508"/>
      <c r="AA54" s="508"/>
      <c r="AB54" s="508"/>
      <c r="AC54" s="508"/>
      <c r="AD54" s="508"/>
      <c r="AE54" s="508"/>
      <c r="AF54" s="508"/>
      <c r="AG54" s="505">
        <f>'stavební část'!J30</f>
        <v>0</v>
      </c>
      <c r="AH54" s="506"/>
      <c r="AI54" s="506"/>
      <c r="AJ54" s="506"/>
      <c r="AK54" s="506"/>
      <c r="AL54" s="506"/>
      <c r="AM54" s="506"/>
      <c r="AN54" s="505">
        <f>SUM(AG54,AT54)</f>
        <v>0</v>
      </c>
      <c r="AO54" s="506"/>
      <c r="AP54" s="506"/>
      <c r="AQ54" s="75" t="s">
        <v>84</v>
      </c>
      <c r="AR54" s="72"/>
      <c r="AS54" s="76">
        <v>0</v>
      </c>
      <c r="AT54" s="77">
        <f>ROUND(SUM(AV54:AW54),2)</f>
        <v>0</v>
      </c>
      <c r="AU54" s="78">
        <f>'stavební část'!P142</f>
        <v>1549.0798399999999</v>
      </c>
      <c r="AV54" s="77">
        <f>'stavební část'!J33</f>
        <v>0</v>
      </c>
      <c r="AW54" s="77">
        <f>'stavební část'!J34</f>
        <v>0</v>
      </c>
      <c r="AX54" s="77">
        <f>'stavební část'!J35</f>
        <v>0</v>
      </c>
      <c r="AY54" s="77">
        <f>'stavební část'!J36</f>
        <v>0</v>
      </c>
      <c r="AZ54" s="77">
        <f>'stavební část'!F33</f>
        <v>0</v>
      </c>
      <c r="BA54" s="77">
        <f>'stavební část'!F34</f>
        <v>0</v>
      </c>
      <c r="BB54" s="77">
        <f>'stavební část'!F35</f>
        <v>0</v>
      </c>
      <c r="BC54" s="77">
        <f>'stavební část'!F36</f>
        <v>0</v>
      </c>
      <c r="BD54" s="79">
        <f>'stavební část'!F37</f>
        <v>0</v>
      </c>
      <c r="BT54" s="80" t="s">
        <v>19</v>
      </c>
      <c r="BV54" s="80" t="s">
        <v>79</v>
      </c>
      <c r="BW54" s="80" t="s">
        <v>85</v>
      </c>
      <c r="BX54" s="80" t="s">
        <v>4</v>
      </c>
      <c r="CL54" s="80" t="s">
        <v>1</v>
      </c>
      <c r="CM54" s="80" t="s">
        <v>13</v>
      </c>
    </row>
    <row r="55" spans="2:44" s="1" customFormat="1" ht="30" customHeight="1">
      <c r="B55" s="29"/>
      <c r="AR55" s="29"/>
    </row>
    <row r="56" spans="2:44" s="1" customFormat="1" ht="6.95" customHeight="1"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29"/>
    </row>
  </sheetData>
  <sheetProtection algorithmName="SHA-512" hashValue="4iwYA+6gGYLGe7VqxOktnTQus3uPVkIY2J+w/y42g7MlxET3E4BU8Zv+8eSI5T8SCR5AZqRv7xz8J/6gYczJPQ==" saltValue="OsLDbT0GkHCBLWAT3Sm9Gw==" spinCount="100000" sheet="1" objects="1" scenarios="1"/>
  <mergeCells count="39">
    <mergeCell ref="L45:AO45"/>
    <mergeCell ref="AM47:AN47"/>
    <mergeCell ref="AM49:AP49"/>
    <mergeCell ref="AS49:AT50"/>
    <mergeCell ref="C51:G51"/>
    <mergeCell ref="I51:AF51"/>
    <mergeCell ref="AG51:AM51"/>
    <mergeCell ref="AN51:AP51"/>
    <mergeCell ref="AN54:AP54"/>
    <mergeCell ref="AG54:AM54"/>
    <mergeCell ref="D54:H54"/>
    <mergeCell ref="J54:AF54"/>
    <mergeCell ref="AG53:AM53"/>
    <mergeCell ref="AN53:AP53"/>
    <mergeCell ref="K5:AO5"/>
    <mergeCell ref="K6:AO6"/>
    <mergeCell ref="AR2:BE2"/>
    <mergeCell ref="E20:AN20"/>
    <mergeCell ref="AK23:AO23"/>
    <mergeCell ref="L25:P25"/>
    <mergeCell ref="W25:AE25"/>
    <mergeCell ref="AK25:AO25"/>
    <mergeCell ref="AK26:AO26"/>
    <mergeCell ref="L26:P26"/>
    <mergeCell ref="X32:AB32"/>
    <mergeCell ref="AK32:AO32"/>
    <mergeCell ref="AK30:AO30"/>
    <mergeCell ref="L30:P30"/>
    <mergeCell ref="W26:AE26"/>
    <mergeCell ref="W29:AE29"/>
    <mergeCell ref="W27:AE27"/>
    <mergeCell ref="W28:AE28"/>
    <mergeCell ref="W30:AE30"/>
    <mergeCell ref="AK27:AO27"/>
    <mergeCell ref="L27:P27"/>
    <mergeCell ref="AK28:AO28"/>
    <mergeCell ref="L28:P28"/>
    <mergeCell ref="AK29:AO29"/>
    <mergeCell ref="L29:P29"/>
  </mergeCells>
  <hyperlinks>
    <hyperlink ref="A54" location="'01 - Zřízení pracoviště p...'!C2" display="/"/>
  </hyperlinks>
  <printOptions/>
  <pageMargins left="0.3937007874015748" right="0.3937007874015748" top="0.3937007874015748" bottom="0.3937007874015748" header="0" footer="0.1968503937007874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522"/>
  <sheetViews>
    <sheetView showGridLines="0" tabSelected="1" workbookViewId="0" topLeftCell="A176">
      <selection activeCell="F185" sqref="F185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5.0039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0" customWidth="1"/>
    <col min="10" max="10" width="21.42187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81"/>
    </row>
    <row r="2" spans="12:56" ht="36.95" customHeight="1">
      <c r="L2" s="501" t="s">
        <v>5</v>
      </c>
      <c r="M2" s="499"/>
      <c r="N2" s="499"/>
      <c r="O2" s="499"/>
      <c r="P2" s="499"/>
      <c r="Q2" s="499"/>
      <c r="R2" s="499"/>
      <c r="S2" s="499"/>
      <c r="T2" s="499"/>
      <c r="U2" s="499"/>
      <c r="V2" s="499"/>
      <c r="AT2" s="17" t="s">
        <v>85</v>
      </c>
      <c r="AZ2" s="82" t="s">
        <v>86</v>
      </c>
      <c r="BA2" s="82" t="s">
        <v>1</v>
      </c>
      <c r="BB2" s="82" t="s">
        <v>1</v>
      </c>
      <c r="BC2" s="82" t="s">
        <v>87</v>
      </c>
      <c r="BD2" s="82" t="s">
        <v>13</v>
      </c>
    </row>
    <row r="3" spans="2:56" ht="6.95" customHeight="1" hidden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13</v>
      </c>
      <c r="AZ3" s="82" t="s">
        <v>88</v>
      </c>
      <c r="BA3" s="82" t="s">
        <v>1</v>
      </c>
      <c r="BB3" s="82" t="s">
        <v>1</v>
      </c>
      <c r="BC3" s="82" t="s">
        <v>89</v>
      </c>
      <c r="BD3" s="82" t="s">
        <v>13</v>
      </c>
    </row>
    <row r="4" spans="2:56" ht="24.95" customHeight="1" hidden="1">
      <c r="B4" s="20"/>
      <c r="D4" s="21" t="s">
        <v>90</v>
      </c>
      <c r="L4" s="20"/>
      <c r="M4" s="83" t="s">
        <v>10</v>
      </c>
      <c r="AT4" s="17" t="s">
        <v>3</v>
      </c>
      <c r="AZ4" s="82" t="s">
        <v>91</v>
      </c>
      <c r="BA4" s="82" t="s">
        <v>1</v>
      </c>
      <c r="BB4" s="82" t="s">
        <v>1</v>
      </c>
      <c r="BC4" s="82" t="s">
        <v>92</v>
      </c>
      <c r="BD4" s="82" t="s">
        <v>13</v>
      </c>
    </row>
    <row r="5" spans="2:56" ht="6.95" customHeight="1" hidden="1">
      <c r="B5" s="20"/>
      <c r="L5" s="20"/>
      <c r="AZ5" s="82" t="s">
        <v>93</v>
      </c>
      <c r="BA5" s="82" t="s">
        <v>1</v>
      </c>
      <c r="BB5" s="82" t="s">
        <v>1</v>
      </c>
      <c r="BC5" s="82" t="s">
        <v>94</v>
      </c>
      <c r="BD5" s="82" t="s">
        <v>13</v>
      </c>
    </row>
    <row r="6" spans="2:56" ht="12" customHeight="1" hidden="1">
      <c r="B6" s="20"/>
      <c r="D6" s="26" t="s">
        <v>14</v>
      </c>
      <c r="L6" s="20"/>
      <c r="AZ6" s="82" t="s">
        <v>95</v>
      </c>
      <c r="BA6" s="82" t="s">
        <v>1</v>
      </c>
      <c r="BB6" s="82" t="s">
        <v>1</v>
      </c>
      <c r="BC6" s="82" t="s">
        <v>96</v>
      </c>
      <c r="BD6" s="82" t="s">
        <v>13</v>
      </c>
    </row>
    <row r="7" spans="2:56" ht="16.5" customHeight="1" hidden="1">
      <c r="B7" s="20"/>
      <c r="E7" s="526" t="str">
        <f>'Rekapitulace stavby'!K6</f>
        <v>Nemocnice v Karlových Varech lékárna-zřízení pracoviště pro přípravu a ředění cytostatik</v>
      </c>
      <c r="F7" s="527"/>
      <c r="G7" s="527"/>
      <c r="H7" s="527"/>
      <c r="L7" s="20"/>
      <c r="AZ7" s="82" t="s">
        <v>97</v>
      </c>
      <c r="BA7" s="82" t="s">
        <v>1</v>
      </c>
      <c r="BB7" s="82" t="s">
        <v>1</v>
      </c>
      <c r="BC7" s="82" t="s">
        <v>98</v>
      </c>
      <c r="BD7" s="82" t="s">
        <v>13</v>
      </c>
    </row>
    <row r="8" spans="2:56" s="1" customFormat="1" ht="12" customHeight="1" hidden="1">
      <c r="B8" s="29"/>
      <c r="D8" s="26" t="s">
        <v>99</v>
      </c>
      <c r="L8" s="29"/>
      <c r="AZ8" s="82" t="s">
        <v>100</v>
      </c>
      <c r="BA8" s="82" t="s">
        <v>1</v>
      </c>
      <c r="BB8" s="82" t="s">
        <v>1</v>
      </c>
      <c r="BC8" s="82" t="s">
        <v>101</v>
      </c>
      <c r="BD8" s="82" t="s">
        <v>13</v>
      </c>
    </row>
    <row r="9" spans="2:56" s="1" customFormat="1" ht="36.95" customHeight="1" hidden="1">
      <c r="B9" s="29"/>
      <c r="E9" s="511" t="s">
        <v>102</v>
      </c>
      <c r="F9" s="525"/>
      <c r="G9" s="525"/>
      <c r="H9" s="525"/>
      <c r="L9" s="29"/>
      <c r="AZ9" s="82" t="s">
        <v>103</v>
      </c>
      <c r="BA9" s="82" t="s">
        <v>1</v>
      </c>
      <c r="BB9" s="82" t="s">
        <v>1</v>
      </c>
      <c r="BC9" s="82" t="s">
        <v>104</v>
      </c>
      <c r="BD9" s="82" t="s">
        <v>13</v>
      </c>
    </row>
    <row r="10" spans="2:56" s="1" customFormat="1" ht="12" hidden="1">
      <c r="B10" s="29"/>
      <c r="L10" s="29"/>
      <c r="AZ10" s="82" t="s">
        <v>105</v>
      </c>
      <c r="BA10" s="82" t="s">
        <v>1</v>
      </c>
      <c r="BB10" s="82" t="s">
        <v>1</v>
      </c>
      <c r="BC10" s="82" t="s">
        <v>106</v>
      </c>
      <c r="BD10" s="82" t="s">
        <v>13</v>
      </c>
    </row>
    <row r="11" spans="2:56" s="1" customFormat="1" ht="12" customHeight="1" hidden="1">
      <c r="B11" s="29"/>
      <c r="D11" s="26" t="s">
        <v>17</v>
      </c>
      <c r="F11" s="24" t="s">
        <v>1</v>
      </c>
      <c r="I11" s="26" t="s">
        <v>18</v>
      </c>
      <c r="J11" s="24" t="s">
        <v>1</v>
      </c>
      <c r="L11" s="29"/>
      <c r="AZ11" s="82" t="s">
        <v>107</v>
      </c>
      <c r="BA11" s="82" t="s">
        <v>1</v>
      </c>
      <c r="BB11" s="82" t="s">
        <v>1</v>
      </c>
      <c r="BC11" s="82" t="s">
        <v>108</v>
      </c>
      <c r="BD11" s="82" t="s">
        <v>13</v>
      </c>
    </row>
    <row r="12" spans="2:56" s="1" customFormat="1" ht="12" customHeight="1" hidden="1">
      <c r="B12" s="29"/>
      <c r="D12" s="26" t="s">
        <v>20</v>
      </c>
      <c r="F12" s="24" t="s">
        <v>21</v>
      </c>
      <c r="I12" s="26" t="s">
        <v>22</v>
      </c>
      <c r="J12" s="49" t="str">
        <f>'Rekapitulace stavby'!AN8</f>
        <v>5. 1. 2022</v>
      </c>
      <c r="L12" s="29"/>
      <c r="AZ12" s="82" t="s">
        <v>109</v>
      </c>
      <c r="BA12" s="82" t="s">
        <v>1</v>
      </c>
      <c r="BB12" s="82" t="s">
        <v>1</v>
      </c>
      <c r="BC12" s="82" t="s">
        <v>110</v>
      </c>
      <c r="BD12" s="82" t="s">
        <v>13</v>
      </c>
    </row>
    <row r="13" spans="2:56" s="1" customFormat="1" ht="10.9" customHeight="1" hidden="1">
      <c r="B13" s="29"/>
      <c r="L13" s="29"/>
      <c r="AZ13" s="82" t="s">
        <v>111</v>
      </c>
      <c r="BA13" s="82" t="s">
        <v>1</v>
      </c>
      <c r="BB13" s="82" t="s">
        <v>1</v>
      </c>
      <c r="BC13" s="82" t="s">
        <v>112</v>
      </c>
      <c r="BD13" s="82" t="s">
        <v>13</v>
      </c>
    </row>
    <row r="14" spans="2:56" s="1" customFormat="1" ht="12" customHeight="1" hidden="1">
      <c r="B14" s="29"/>
      <c r="D14" s="26" t="s">
        <v>26</v>
      </c>
      <c r="I14" s="26" t="s">
        <v>27</v>
      </c>
      <c r="J14" s="24" t="str">
        <f>IF('Rekapitulace stavby'!AN10="","",'Rekapitulace stavby'!AN10)</f>
        <v/>
      </c>
      <c r="L14" s="29"/>
      <c r="AZ14" s="82" t="s">
        <v>113</v>
      </c>
      <c r="BA14" s="82" t="s">
        <v>1</v>
      </c>
      <c r="BB14" s="82" t="s">
        <v>1</v>
      </c>
      <c r="BC14" s="82" t="s">
        <v>114</v>
      </c>
      <c r="BD14" s="82" t="s">
        <v>13</v>
      </c>
    </row>
    <row r="15" spans="2:56" s="1" customFormat="1" ht="18" customHeight="1" hidden="1">
      <c r="B15" s="29"/>
      <c r="E15" s="24" t="str">
        <f>IF('Rekapitulace stavby'!E11="","",'Rekapitulace stavby'!E11)</f>
        <v xml:space="preserve"> </v>
      </c>
      <c r="I15" s="26" t="s">
        <v>29</v>
      </c>
      <c r="J15" s="24" t="str">
        <f>IF('Rekapitulace stavby'!AN11="","",'Rekapitulace stavby'!AN11)</f>
        <v/>
      </c>
      <c r="L15" s="29"/>
      <c r="AZ15" s="82" t="s">
        <v>115</v>
      </c>
      <c r="BA15" s="82" t="s">
        <v>1</v>
      </c>
      <c r="BB15" s="82" t="s">
        <v>1</v>
      </c>
      <c r="BC15" s="82" t="s">
        <v>116</v>
      </c>
      <c r="BD15" s="82" t="s">
        <v>13</v>
      </c>
    </row>
    <row r="16" spans="2:56" s="1" customFormat="1" ht="6.95" customHeight="1" hidden="1">
      <c r="B16" s="29"/>
      <c r="L16" s="29"/>
      <c r="AZ16" s="82" t="s">
        <v>117</v>
      </c>
      <c r="BA16" s="82" t="s">
        <v>1</v>
      </c>
      <c r="BB16" s="82" t="s">
        <v>1</v>
      </c>
      <c r="BC16" s="82" t="s">
        <v>118</v>
      </c>
      <c r="BD16" s="82" t="s">
        <v>13</v>
      </c>
    </row>
    <row r="17" spans="2:56" s="1" customFormat="1" ht="12" customHeight="1" hidden="1">
      <c r="B17" s="29"/>
      <c r="D17" s="26" t="s">
        <v>30</v>
      </c>
      <c r="I17" s="26" t="s">
        <v>27</v>
      </c>
      <c r="J17" s="24" t="e">
        <f>#REF!</f>
        <v>#REF!</v>
      </c>
      <c r="L17" s="29"/>
      <c r="AZ17" s="82" t="s">
        <v>119</v>
      </c>
      <c r="BA17" s="82" t="s">
        <v>1</v>
      </c>
      <c r="BB17" s="82" t="s">
        <v>1</v>
      </c>
      <c r="BC17" s="82" t="s">
        <v>120</v>
      </c>
      <c r="BD17" s="82" t="s">
        <v>13</v>
      </c>
    </row>
    <row r="18" spans="2:56" s="1" customFormat="1" ht="18" customHeight="1" hidden="1">
      <c r="B18" s="29"/>
      <c r="E18" s="498" t="e">
        <f>#REF!</f>
        <v>#REF!</v>
      </c>
      <c r="F18" s="498"/>
      <c r="G18" s="498"/>
      <c r="H18" s="498"/>
      <c r="I18" s="26" t="s">
        <v>29</v>
      </c>
      <c r="J18" s="24" t="e">
        <f>#REF!</f>
        <v>#REF!</v>
      </c>
      <c r="L18" s="29"/>
      <c r="AZ18" s="82" t="s">
        <v>121</v>
      </c>
      <c r="BA18" s="82" t="s">
        <v>1</v>
      </c>
      <c r="BB18" s="82" t="s">
        <v>1</v>
      </c>
      <c r="BC18" s="82" t="s">
        <v>122</v>
      </c>
      <c r="BD18" s="82" t="s">
        <v>13</v>
      </c>
    </row>
    <row r="19" spans="2:12" s="1" customFormat="1" ht="6.95" customHeight="1" hidden="1">
      <c r="B19" s="29"/>
      <c r="L19" s="29"/>
    </row>
    <row r="20" spans="2:12" s="1" customFormat="1" ht="12" customHeight="1" hidden="1">
      <c r="B20" s="29"/>
      <c r="D20" s="26" t="s">
        <v>31</v>
      </c>
      <c r="I20" s="26" t="s">
        <v>27</v>
      </c>
      <c r="J20" s="24" t="s">
        <v>1</v>
      </c>
      <c r="L20" s="29"/>
    </row>
    <row r="21" spans="2:12" s="1" customFormat="1" ht="18" customHeight="1" hidden="1">
      <c r="B21" s="29"/>
      <c r="E21" s="24" t="s">
        <v>123</v>
      </c>
      <c r="I21" s="26" t="s">
        <v>29</v>
      </c>
      <c r="J21" s="24" t="s">
        <v>1</v>
      </c>
      <c r="L21" s="29"/>
    </row>
    <row r="22" spans="2:12" s="1" customFormat="1" ht="6.95" customHeight="1" hidden="1">
      <c r="B22" s="29"/>
      <c r="L22" s="29"/>
    </row>
    <row r="23" spans="2:12" s="1" customFormat="1" ht="12" customHeight="1" hidden="1">
      <c r="B23" s="29"/>
      <c r="D23" s="26" t="s">
        <v>34</v>
      </c>
      <c r="I23" s="26" t="s">
        <v>27</v>
      </c>
      <c r="J23" s="24" t="str">
        <f>IF('Rekapitulace stavby'!AN16="","",'Rekapitulace stavby'!AN16)</f>
        <v/>
      </c>
      <c r="L23" s="29"/>
    </row>
    <row r="24" spans="2:12" s="1" customFormat="1" ht="18" customHeight="1" hidden="1">
      <c r="B24" s="29"/>
      <c r="E24" s="24" t="str">
        <f>IF('Rekapitulace stavby'!E17="","",'Rekapitulace stavby'!E17)</f>
        <v xml:space="preserve"> </v>
      </c>
      <c r="I24" s="26" t="s">
        <v>29</v>
      </c>
      <c r="J24" s="24" t="str">
        <f>IF('Rekapitulace stavby'!AN17="","",'Rekapitulace stavby'!AN17)</f>
        <v/>
      </c>
      <c r="L24" s="29"/>
    </row>
    <row r="25" spans="2:12" s="1" customFormat="1" ht="6.95" customHeight="1" hidden="1">
      <c r="B25" s="29"/>
      <c r="L25" s="29"/>
    </row>
    <row r="26" spans="2:12" s="1" customFormat="1" ht="12" customHeight="1" hidden="1">
      <c r="B26" s="29"/>
      <c r="D26" s="26" t="s">
        <v>35</v>
      </c>
      <c r="L26" s="29"/>
    </row>
    <row r="27" spans="2:12" s="7" customFormat="1" ht="16.5" customHeight="1" hidden="1">
      <c r="B27" s="84"/>
      <c r="E27" s="502" t="s">
        <v>1</v>
      </c>
      <c r="F27" s="502"/>
      <c r="G27" s="502"/>
      <c r="H27" s="502"/>
      <c r="L27" s="84"/>
    </row>
    <row r="28" spans="2:12" s="1" customFormat="1" ht="6.95" customHeight="1" hidden="1">
      <c r="B28" s="29"/>
      <c r="L28" s="29"/>
    </row>
    <row r="29" spans="2:12" s="1" customFormat="1" ht="6.95" customHeight="1" hidden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25.35" customHeight="1" hidden="1">
      <c r="B30" s="29"/>
      <c r="D30" s="85" t="s">
        <v>37</v>
      </c>
      <c r="J30" s="63">
        <f>ROUND(J142,2)</f>
        <v>0</v>
      </c>
      <c r="L30" s="29"/>
    </row>
    <row r="31" spans="2:12" s="1" customFormat="1" ht="6.95" customHeight="1" hidden="1">
      <c r="B31" s="29"/>
      <c r="D31" s="50"/>
      <c r="E31" s="50"/>
      <c r="F31" s="50"/>
      <c r="G31" s="50"/>
      <c r="H31" s="50"/>
      <c r="I31" s="50"/>
      <c r="J31" s="50"/>
      <c r="K31" s="50"/>
      <c r="L31" s="29"/>
    </row>
    <row r="32" spans="2:12" s="1" customFormat="1" ht="14.45" customHeight="1" hidden="1">
      <c r="B32" s="29"/>
      <c r="F32" s="32" t="s">
        <v>39</v>
      </c>
      <c r="I32" s="32" t="s">
        <v>38</v>
      </c>
      <c r="J32" s="32" t="s">
        <v>40</v>
      </c>
      <c r="L32" s="29"/>
    </row>
    <row r="33" spans="2:12" s="1" customFormat="1" ht="14.45" customHeight="1" hidden="1">
      <c r="B33" s="29"/>
      <c r="D33" s="86" t="s">
        <v>41</v>
      </c>
      <c r="E33" s="26" t="s">
        <v>42</v>
      </c>
      <c r="F33" s="87">
        <f>ROUND((SUM(BE142:BE521)),2)</f>
        <v>0</v>
      </c>
      <c r="I33" s="88">
        <v>0.21</v>
      </c>
      <c r="J33" s="87">
        <f>ROUND(((SUM(BE142:BE521))*I33),2)</f>
        <v>0</v>
      </c>
      <c r="L33" s="29"/>
    </row>
    <row r="34" spans="2:12" s="1" customFormat="1" ht="14.45" customHeight="1" hidden="1">
      <c r="B34" s="29"/>
      <c r="E34" s="26" t="s">
        <v>43</v>
      </c>
      <c r="F34" s="87">
        <f>ROUND((SUM(BF142:BF521)),2)</f>
        <v>0</v>
      </c>
      <c r="I34" s="88">
        <v>0.15</v>
      </c>
      <c r="J34" s="87">
        <f>ROUND(((SUM(BF142:BF521))*I34),2)</f>
        <v>0</v>
      </c>
      <c r="L34" s="29"/>
    </row>
    <row r="35" spans="2:12" s="1" customFormat="1" ht="14.45" customHeight="1" hidden="1">
      <c r="B35" s="29"/>
      <c r="E35" s="26" t="s">
        <v>44</v>
      </c>
      <c r="F35" s="87">
        <f>ROUND((SUM(BG142:BG521)),2)</f>
        <v>0</v>
      </c>
      <c r="I35" s="88">
        <v>0.21</v>
      </c>
      <c r="J35" s="87">
        <f>0</f>
        <v>0</v>
      </c>
      <c r="L35" s="29"/>
    </row>
    <row r="36" spans="2:12" s="1" customFormat="1" ht="14.45" customHeight="1" hidden="1">
      <c r="B36" s="29"/>
      <c r="E36" s="26" t="s">
        <v>45</v>
      </c>
      <c r="F36" s="87">
        <f>ROUND((SUM(BH142:BH521)),2)</f>
        <v>0</v>
      </c>
      <c r="I36" s="88">
        <v>0.15</v>
      </c>
      <c r="J36" s="87">
        <f>0</f>
        <v>0</v>
      </c>
      <c r="L36" s="29"/>
    </row>
    <row r="37" spans="2:12" s="1" customFormat="1" ht="14.45" customHeight="1" hidden="1">
      <c r="B37" s="29"/>
      <c r="E37" s="26" t="s">
        <v>46</v>
      </c>
      <c r="F37" s="87">
        <f>ROUND((SUM(BI142:BI521)),2)</f>
        <v>0</v>
      </c>
      <c r="I37" s="88">
        <v>0</v>
      </c>
      <c r="J37" s="87">
        <f>0</f>
        <v>0</v>
      </c>
      <c r="L37" s="29"/>
    </row>
    <row r="38" spans="2:12" s="1" customFormat="1" ht="6.95" customHeight="1" hidden="1">
      <c r="B38" s="29"/>
      <c r="L38" s="29"/>
    </row>
    <row r="39" spans="2:12" s="1" customFormat="1" ht="25.35" customHeight="1" hidden="1">
      <c r="B39" s="29"/>
      <c r="C39" s="89"/>
      <c r="D39" s="90" t="s">
        <v>47</v>
      </c>
      <c r="E39" s="54"/>
      <c r="F39" s="54"/>
      <c r="G39" s="91" t="s">
        <v>48</v>
      </c>
      <c r="H39" s="92" t="s">
        <v>49</v>
      </c>
      <c r="I39" s="54"/>
      <c r="J39" s="93">
        <f>SUM(J30:J37)</f>
        <v>0</v>
      </c>
      <c r="K39" s="94"/>
      <c r="L39" s="29"/>
    </row>
    <row r="40" spans="2:12" s="1" customFormat="1" ht="14.45" customHeight="1" hidden="1">
      <c r="B40" s="29"/>
      <c r="L40" s="29"/>
    </row>
    <row r="41" spans="2:12" ht="14.45" customHeight="1" hidden="1">
      <c r="B41" s="20"/>
      <c r="L41" s="20"/>
    </row>
    <row r="42" spans="2:12" ht="14.45" customHeight="1" hidden="1">
      <c r="B42" s="20"/>
      <c r="L42" s="20"/>
    </row>
    <row r="43" spans="2:12" ht="14.45" customHeight="1" hidden="1">
      <c r="B43" s="20"/>
      <c r="L43" s="20"/>
    </row>
    <row r="44" spans="2:12" ht="14.45" customHeight="1" hidden="1">
      <c r="B44" s="20"/>
      <c r="L44" s="20"/>
    </row>
    <row r="45" spans="2:12" ht="14.45" customHeight="1" hidden="1">
      <c r="B45" s="20"/>
      <c r="L45" s="20"/>
    </row>
    <row r="46" spans="2:12" ht="14.45" customHeight="1" hidden="1">
      <c r="B46" s="20"/>
      <c r="L46" s="20"/>
    </row>
    <row r="47" spans="2:12" ht="14.45" customHeight="1" hidden="1">
      <c r="B47" s="20"/>
      <c r="L47" s="20"/>
    </row>
    <row r="48" spans="2:12" ht="14.45" customHeight="1" hidden="1">
      <c r="B48" s="20"/>
      <c r="L48" s="20"/>
    </row>
    <row r="49" spans="2:12" ht="14.45" customHeight="1" hidden="1">
      <c r="B49" s="20"/>
      <c r="L49" s="20"/>
    </row>
    <row r="50" spans="2:12" s="1" customFormat="1" ht="14.45" customHeight="1" hidden="1">
      <c r="B50" s="29"/>
      <c r="D50" s="38" t="s">
        <v>50</v>
      </c>
      <c r="E50" s="39"/>
      <c r="F50" s="39"/>
      <c r="G50" s="38" t="s">
        <v>51</v>
      </c>
      <c r="H50" s="39"/>
      <c r="I50" s="39"/>
      <c r="J50" s="39"/>
      <c r="K50" s="39"/>
      <c r="L50" s="29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2:12" s="1" customFormat="1" ht="12.75" hidden="1">
      <c r="B61" s="29"/>
      <c r="D61" s="40" t="s">
        <v>52</v>
      </c>
      <c r="E61" s="31"/>
      <c r="F61" s="95" t="s">
        <v>53</v>
      </c>
      <c r="G61" s="40" t="s">
        <v>52</v>
      </c>
      <c r="H61" s="31"/>
      <c r="I61" s="31"/>
      <c r="J61" s="96" t="s">
        <v>53</v>
      </c>
      <c r="K61" s="31"/>
      <c r="L61" s="29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2:12" s="1" customFormat="1" ht="12.75" hidden="1">
      <c r="B65" s="29"/>
      <c r="D65" s="38" t="s">
        <v>54</v>
      </c>
      <c r="E65" s="39"/>
      <c r="F65" s="39"/>
      <c r="G65" s="38" t="s">
        <v>55</v>
      </c>
      <c r="H65" s="39"/>
      <c r="I65" s="39"/>
      <c r="J65" s="39"/>
      <c r="K65" s="39"/>
      <c r="L65" s="29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2:12" s="1" customFormat="1" ht="12.75" hidden="1">
      <c r="B76" s="29"/>
      <c r="D76" s="40" t="s">
        <v>52</v>
      </c>
      <c r="E76" s="31"/>
      <c r="F76" s="95" t="s">
        <v>53</v>
      </c>
      <c r="G76" s="40" t="s">
        <v>52</v>
      </c>
      <c r="H76" s="31"/>
      <c r="I76" s="31"/>
      <c r="J76" s="96" t="s">
        <v>53</v>
      </c>
      <c r="K76" s="31"/>
      <c r="L76" s="29"/>
    </row>
    <row r="77" spans="2:12" s="1" customFormat="1" ht="14.45" customHeight="1" hidden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78" ht="12" hidden="1"/>
    <row r="79" ht="12" hidden="1"/>
    <row r="80" ht="12" hidden="1"/>
    <row r="81" spans="2:12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12" s="1" customFormat="1" ht="24.95" customHeight="1">
      <c r="B82" s="29"/>
      <c r="C82" s="21" t="s">
        <v>124</v>
      </c>
      <c r="L82" s="29"/>
    </row>
    <row r="83" spans="2:12" s="1" customFormat="1" ht="6.95" customHeight="1">
      <c r="B83" s="29"/>
      <c r="L83" s="29"/>
    </row>
    <row r="84" spans="2:12" s="1" customFormat="1" ht="12" customHeight="1">
      <c r="B84" s="29"/>
      <c r="C84" s="26" t="s">
        <v>14</v>
      </c>
      <c r="L84" s="29"/>
    </row>
    <row r="85" spans="2:12" s="1" customFormat="1" ht="16.5" customHeight="1">
      <c r="B85" s="29"/>
      <c r="E85" s="526" t="str">
        <f>E7</f>
        <v>Nemocnice v Karlových Varech lékárna-zřízení pracoviště pro přípravu a ředění cytostatik</v>
      </c>
      <c r="F85" s="527"/>
      <c r="G85" s="527"/>
      <c r="H85" s="527"/>
      <c r="L85" s="29"/>
    </row>
    <row r="86" spans="2:12" s="1" customFormat="1" ht="12" customHeight="1">
      <c r="B86" s="29"/>
      <c r="C86" s="26" t="s">
        <v>99</v>
      </c>
      <c r="L86" s="29"/>
    </row>
    <row r="87" spans="2:12" s="1" customFormat="1" ht="16.5" customHeight="1">
      <c r="B87" s="29"/>
      <c r="E87" s="511" t="str">
        <f>E9</f>
        <v>01 - Zřízení pracoviště pro přípravu a ředění cytostatik</v>
      </c>
      <c r="F87" s="525"/>
      <c r="G87" s="525"/>
      <c r="H87" s="525"/>
      <c r="L87" s="29"/>
    </row>
    <row r="88" spans="2:12" s="1" customFormat="1" ht="6.95" customHeight="1">
      <c r="B88" s="29"/>
      <c r="L88" s="29"/>
    </row>
    <row r="89" spans="2:12" s="1" customFormat="1" ht="12" customHeight="1">
      <c r="B89" s="29"/>
      <c r="C89" s="26" t="s">
        <v>20</v>
      </c>
      <c r="F89" s="24" t="str">
        <f>F12</f>
        <v>Karlovy Vary-areál nemocnice</v>
      </c>
      <c r="I89" s="26" t="s">
        <v>22</v>
      </c>
      <c r="J89" s="49" t="str">
        <f>IF(J12="","",J12)</f>
        <v>5. 1. 2022</v>
      </c>
      <c r="L89" s="29"/>
    </row>
    <row r="90" spans="2:12" s="1" customFormat="1" ht="6.95" customHeight="1">
      <c r="B90" s="29"/>
      <c r="L90" s="29"/>
    </row>
    <row r="91" spans="2:12" s="1" customFormat="1" ht="27.95" customHeight="1">
      <c r="B91" s="29"/>
      <c r="C91" s="26" t="s">
        <v>26</v>
      </c>
      <c r="F91" s="24" t="str">
        <f>E15</f>
        <v xml:space="preserve"> </v>
      </c>
      <c r="I91" s="26" t="s">
        <v>31</v>
      </c>
      <c r="J91" s="27" t="str">
        <f>E21</f>
        <v>ing.Karásková-A4 s.r.o. Jbc</v>
      </c>
      <c r="L91" s="29"/>
    </row>
    <row r="92" spans="2:12" s="1" customFormat="1" ht="10.35" customHeight="1">
      <c r="B92" s="29"/>
      <c r="L92" s="29"/>
    </row>
    <row r="93" spans="2:12" s="1" customFormat="1" ht="29.25" customHeight="1">
      <c r="B93" s="29"/>
      <c r="C93" s="97" t="s">
        <v>125</v>
      </c>
      <c r="D93" s="89"/>
      <c r="E93" s="89"/>
      <c r="F93" s="89"/>
      <c r="G93" s="89"/>
      <c r="H93" s="89"/>
      <c r="I93" s="89"/>
      <c r="J93" s="98" t="s">
        <v>126</v>
      </c>
      <c r="K93" s="89"/>
      <c r="L93" s="29"/>
    </row>
    <row r="94" spans="2:12" s="1" customFormat="1" ht="10.35" customHeight="1">
      <c r="B94" s="29"/>
      <c r="L94" s="29"/>
    </row>
    <row r="95" spans="2:47" s="1" customFormat="1" ht="22.9" customHeight="1">
      <c r="B95" s="29"/>
      <c r="C95" s="99" t="s">
        <v>127</v>
      </c>
      <c r="J95" s="63">
        <f>J142</f>
        <v>0</v>
      </c>
      <c r="L95" s="29"/>
      <c r="AU95" s="17" t="s">
        <v>128</v>
      </c>
    </row>
    <row r="96" spans="2:12" s="8" customFormat="1" ht="24.95" customHeight="1">
      <c r="B96" s="100"/>
      <c r="D96" s="101" t="s">
        <v>129</v>
      </c>
      <c r="E96" s="102"/>
      <c r="F96" s="102"/>
      <c r="G96" s="102"/>
      <c r="H96" s="102"/>
      <c r="I96" s="102"/>
      <c r="J96" s="103">
        <f>J143</f>
        <v>0</v>
      </c>
      <c r="L96" s="100"/>
    </row>
    <row r="97" spans="2:12" s="9" customFormat="1" ht="19.9" customHeight="1">
      <c r="B97" s="104"/>
      <c r="D97" s="105" t="s">
        <v>130</v>
      </c>
      <c r="E97" s="106"/>
      <c r="F97" s="106"/>
      <c r="G97" s="106"/>
      <c r="H97" s="106"/>
      <c r="I97" s="106"/>
      <c r="J97" s="107">
        <f>J144</f>
        <v>0</v>
      </c>
      <c r="L97" s="104"/>
    </row>
    <row r="98" spans="2:12" s="9" customFormat="1" ht="19.9" customHeight="1">
      <c r="B98" s="104"/>
      <c r="D98" s="105" t="s">
        <v>131</v>
      </c>
      <c r="E98" s="106"/>
      <c r="F98" s="106"/>
      <c r="G98" s="106"/>
      <c r="H98" s="106"/>
      <c r="I98" s="106"/>
      <c r="J98" s="107">
        <f>J172</f>
        <v>0</v>
      </c>
      <c r="L98" s="104"/>
    </row>
    <row r="99" spans="2:12" s="9" customFormat="1" ht="19.9" customHeight="1">
      <c r="B99" s="104"/>
      <c r="D99" s="105" t="s">
        <v>132</v>
      </c>
      <c r="E99" s="106"/>
      <c r="F99" s="106"/>
      <c r="G99" s="106"/>
      <c r="H99" s="106"/>
      <c r="I99" s="106"/>
      <c r="J99" s="107">
        <f>J205</f>
        <v>0</v>
      </c>
      <c r="L99" s="104"/>
    </row>
    <row r="100" spans="2:12" s="9" customFormat="1" ht="19.9" customHeight="1">
      <c r="B100" s="104"/>
      <c r="D100" s="105" t="s">
        <v>133</v>
      </c>
      <c r="E100" s="106"/>
      <c r="F100" s="106"/>
      <c r="G100" s="106"/>
      <c r="H100" s="106"/>
      <c r="I100" s="106"/>
      <c r="J100" s="107">
        <f>J246</f>
        <v>0</v>
      </c>
      <c r="L100" s="104"/>
    </row>
    <row r="101" spans="2:12" s="9" customFormat="1" ht="19.9" customHeight="1">
      <c r="B101" s="104"/>
      <c r="D101" s="105" t="s">
        <v>134</v>
      </c>
      <c r="E101" s="106"/>
      <c r="F101" s="106"/>
      <c r="G101" s="106"/>
      <c r="H101" s="106"/>
      <c r="I101" s="106"/>
      <c r="J101" s="107">
        <f>J320</f>
        <v>0</v>
      </c>
      <c r="L101" s="104"/>
    </row>
    <row r="102" spans="2:12" s="9" customFormat="1" ht="19.9" customHeight="1">
      <c r="B102" s="104"/>
      <c r="D102" s="105" t="s">
        <v>135</v>
      </c>
      <c r="E102" s="106"/>
      <c r="F102" s="106"/>
      <c r="G102" s="106"/>
      <c r="H102" s="106"/>
      <c r="I102" s="106"/>
      <c r="J102" s="107">
        <f>J325</f>
        <v>0</v>
      </c>
      <c r="L102" s="104"/>
    </row>
    <row r="103" spans="2:12" s="9" customFormat="1" ht="19.9" customHeight="1">
      <c r="B103" s="104"/>
      <c r="D103" s="105" t="s">
        <v>136</v>
      </c>
      <c r="E103" s="106"/>
      <c r="F103" s="106"/>
      <c r="G103" s="106"/>
      <c r="H103" s="106"/>
      <c r="I103" s="106"/>
      <c r="J103" s="107">
        <f>J336</f>
        <v>0</v>
      </c>
      <c r="L103" s="104"/>
    </row>
    <row r="104" spans="2:12" s="8" customFormat="1" ht="24.95" customHeight="1">
      <c r="B104" s="100"/>
      <c r="D104" s="101" t="s">
        <v>137</v>
      </c>
      <c r="E104" s="102"/>
      <c r="F104" s="102"/>
      <c r="G104" s="102"/>
      <c r="H104" s="102"/>
      <c r="I104" s="102"/>
      <c r="J104" s="103">
        <f>J338</f>
        <v>0</v>
      </c>
      <c r="L104" s="100"/>
    </row>
    <row r="105" spans="2:12" s="9" customFormat="1" ht="19.9" customHeight="1">
      <c r="B105" s="104"/>
      <c r="D105" s="105" t="s">
        <v>138</v>
      </c>
      <c r="E105" s="106"/>
      <c r="F105" s="106"/>
      <c r="G105" s="106"/>
      <c r="H105" s="106"/>
      <c r="I105" s="106"/>
      <c r="J105" s="107">
        <f>J339</f>
        <v>0</v>
      </c>
      <c r="L105" s="104"/>
    </row>
    <row r="106" spans="2:12" s="9" customFormat="1" ht="19.9" customHeight="1">
      <c r="B106" s="104"/>
      <c r="D106" s="105" t="s">
        <v>139</v>
      </c>
      <c r="E106" s="106"/>
      <c r="F106" s="106"/>
      <c r="G106" s="106"/>
      <c r="H106" s="106"/>
      <c r="I106" s="106"/>
      <c r="J106" s="107">
        <f>J341</f>
        <v>0</v>
      </c>
      <c r="L106" s="104"/>
    </row>
    <row r="107" spans="2:12" s="9" customFormat="1" ht="19.9" customHeight="1">
      <c r="B107" s="104"/>
      <c r="D107" s="105" t="s">
        <v>140</v>
      </c>
      <c r="E107" s="106"/>
      <c r="F107" s="106"/>
      <c r="G107" s="106"/>
      <c r="H107" s="106"/>
      <c r="I107" s="106"/>
      <c r="J107" s="107">
        <f>J343</f>
        <v>0</v>
      </c>
      <c r="L107" s="104"/>
    </row>
    <row r="108" spans="2:12" s="9" customFormat="1" ht="19.9" customHeight="1">
      <c r="B108" s="104"/>
      <c r="D108" s="105" t="s">
        <v>141</v>
      </c>
      <c r="E108" s="106"/>
      <c r="F108" s="106"/>
      <c r="G108" s="106"/>
      <c r="H108" s="106"/>
      <c r="I108" s="106"/>
      <c r="J108" s="107">
        <f>J374</f>
        <v>0</v>
      </c>
      <c r="L108" s="104"/>
    </row>
    <row r="109" spans="2:12" s="9" customFormat="1" ht="19.9" customHeight="1">
      <c r="B109" s="104"/>
      <c r="D109" s="105" t="s">
        <v>142</v>
      </c>
      <c r="E109" s="106"/>
      <c r="F109" s="106"/>
      <c r="G109" s="106"/>
      <c r="H109" s="106"/>
      <c r="I109" s="106"/>
      <c r="J109" s="107">
        <f>J381</f>
        <v>0</v>
      </c>
      <c r="L109" s="104"/>
    </row>
    <row r="110" spans="2:12" s="9" customFormat="1" ht="19.9" customHeight="1">
      <c r="B110" s="104"/>
      <c r="D110" s="105" t="s">
        <v>143</v>
      </c>
      <c r="E110" s="106"/>
      <c r="F110" s="106"/>
      <c r="G110" s="106"/>
      <c r="H110" s="106"/>
      <c r="I110" s="106"/>
      <c r="J110" s="107">
        <f>J396</f>
        <v>0</v>
      </c>
      <c r="L110" s="104"/>
    </row>
    <row r="111" spans="2:12" s="9" customFormat="1" ht="19.9" customHeight="1">
      <c r="B111" s="104"/>
      <c r="D111" s="105" t="s">
        <v>144</v>
      </c>
      <c r="E111" s="106"/>
      <c r="F111" s="106"/>
      <c r="G111" s="106"/>
      <c r="H111" s="106"/>
      <c r="I111" s="106"/>
      <c r="J111" s="107">
        <f>J403</f>
        <v>0</v>
      </c>
      <c r="L111" s="104"/>
    </row>
    <row r="112" spans="2:12" s="9" customFormat="1" ht="19.9" customHeight="1">
      <c r="B112" s="104"/>
      <c r="D112" s="105" t="s">
        <v>145</v>
      </c>
      <c r="E112" s="106"/>
      <c r="F112" s="106"/>
      <c r="G112" s="106"/>
      <c r="H112" s="106"/>
      <c r="I112" s="106"/>
      <c r="J112" s="107">
        <f>J418</f>
        <v>0</v>
      </c>
      <c r="L112" s="104"/>
    </row>
    <row r="113" spans="2:12" s="9" customFormat="1" ht="19.9" customHeight="1">
      <c r="B113" s="104"/>
      <c r="D113" s="105" t="s">
        <v>146</v>
      </c>
      <c r="E113" s="106"/>
      <c r="F113" s="106"/>
      <c r="G113" s="106"/>
      <c r="H113" s="106"/>
      <c r="I113" s="106"/>
      <c r="J113" s="107">
        <f>J477</f>
        <v>0</v>
      </c>
      <c r="L113" s="104"/>
    </row>
    <row r="114" spans="2:12" s="8" customFormat="1" ht="24.95" customHeight="1">
      <c r="B114" s="100"/>
      <c r="D114" s="101" t="s">
        <v>147</v>
      </c>
      <c r="E114" s="102"/>
      <c r="F114" s="102"/>
      <c r="G114" s="102"/>
      <c r="H114" s="102"/>
      <c r="I114" s="102"/>
      <c r="J114" s="103">
        <f>J503</f>
        <v>0</v>
      </c>
      <c r="L114" s="100"/>
    </row>
    <row r="115" spans="2:12" s="9" customFormat="1" ht="19.9" customHeight="1">
      <c r="B115" s="104"/>
      <c r="D115" s="105" t="s">
        <v>148</v>
      </c>
      <c r="E115" s="106"/>
      <c r="F115" s="106"/>
      <c r="G115" s="106"/>
      <c r="H115" s="106"/>
      <c r="I115" s="106"/>
      <c r="J115" s="107">
        <f>J504</f>
        <v>0</v>
      </c>
      <c r="L115" s="104"/>
    </row>
    <row r="116" spans="2:12" s="9" customFormat="1" ht="19.9" customHeight="1">
      <c r="B116" s="104"/>
      <c r="D116" s="105" t="s">
        <v>149</v>
      </c>
      <c r="E116" s="106"/>
      <c r="F116" s="106"/>
      <c r="G116" s="106"/>
      <c r="H116" s="106"/>
      <c r="I116" s="106"/>
      <c r="J116" s="107">
        <f>J506</f>
        <v>0</v>
      </c>
      <c r="L116" s="104"/>
    </row>
    <row r="117" spans="2:12" s="9" customFormat="1" ht="19.9" customHeight="1">
      <c r="B117" s="104"/>
      <c r="D117" s="105" t="s">
        <v>150</v>
      </c>
      <c r="E117" s="106"/>
      <c r="F117" s="106"/>
      <c r="G117" s="106"/>
      <c r="H117" s="106"/>
      <c r="I117" s="106"/>
      <c r="J117" s="107">
        <f>J508</f>
        <v>0</v>
      </c>
      <c r="L117" s="104"/>
    </row>
    <row r="118" spans="2:12" s="9" customFormat="1" ht="19.9" customHeight="1">
      <c r="B118" s="104"/>
      <c r="D118" s="105" t="s">
        <v>151</v>
      </c>
      <c r="E118" s="106"/>
      <c r="F118" s="106"/>
      <c r="G118" s="106"/>
      <c r="H118" s="106"/>
      <c r="I118" s="106"/>
      <c r="J118" s="107">
        <f>J510</f>
        <v>0</v>
      </c>
      <c r="L118" s="104"/>
    </row>
    <row r="119" spans="2:12" s="8" customFormat="1" ht="24.95" customHeight="1">
      <c r="B119" s="100"/>
      <c r="D119" s="101" t="s">
        <v>152</v>
      </c>
      <c r="E119" s="102"/>
      <c r="F119" s="102"/>
      <c r="G119" s="102"/>
      <c r="H119" s="102"/>
      <c r="I119" s="102"/>
      <c r="J119" s="103">
        <f>J512</f>
        <v>0</v>
      </c>
      <c r="L119" s="100"/>
    </row>
    <row r="120" spans="2:12" s="9" customFormat="1" ht="19.9" customHeight="1">
      <c r="B120" s="104"/>
      <c r="D120" s="105" t="s">
        <v>153</v>
      </c>
      <c r="E120" s="106"/>
      <c r="F120" s="106"/>
      <c r="G120" s="106"/>
      <c r="H120" s="106"/>
      <c r="I120" s="106"/>
      <c r="J120" s="107">
        <f>J513</f>
        <v>0</v>
      </c>
      <c r="L120" s="104"/>
    </row>
    <row r="121" spans="2:12" s="9" customFormat="1" ht="19.9" customHeight="1">
      <c r="B121" s="104"/>
      <c r="D121" s="105" t="s">
        <v>154</v>
      </c>
      <c r="E121" s="106"/>
      <c r="F121" s="106"/>
      <c r="G121" s="106"/>
      <c r="H121" s="106"/>
      <c r="I121" s="106"/>
      <c r="J121" s="107">
        <f>J517</f>
        <v>0</v>
      </c>
      <c r="L121" s="104"/>
    </row>
    <row r="122" spans="2:12" s="9" customFormat="1" ht="19.9" customHeight="1">
      <c r="B122" s="104"/>
      <c r="D122" s="105" t="s">
        <v>155</v>
      </c>
      <c r="E122" s="106"/>
      <c r="F122" s="106"/>
      <c r="G122" s="106"/>
      <c r="H122" s="106"/>
      <c r="I122" s="106"/>
      <c r="J122" s="107">
        <f>J519</f>
        <v>0</v>
      </c>
      <c r="L122" s="104"/>
    </row>
    <row r="123" spans="2:12" s="1" customFormat="1" ht="21.75" customHeight="1">
      <c r="B123" s="29"/>
      <c r="L123" s="29"/>
    </row>
    <row r="124" spans="2:12" s="1" customFormat="1" ht="6.95" customHeight="1">
      <c r="B124" s="41"/>
      <c r="C124" s="42"/>
      <c r="D124" s="42"/>
      <c r="E124" s="42"/>
      <c r="F124" s="42"/>
      <c r="G124" s="42"/>
      <c r="H124" s="42"/>
      <c r="I124" s="42"/>
      <c r="J124" s="42"/>
      <c r="K124" s="42"/>
      <c r="L124" s="29"/>
    </row>
    <row r="128" spans="2:12" s="1" customFormat="1" ht="6.95" customHeight="1">
      <c r="B128" s="43"/>
      <c r="C128" s="44"/>
      <c r="D128" s="44"/>
      <c r="E128" s="44"/>
      <c r="F128" s="44"/>
      <c r="G128" s="44"/>
      <c r="H128" s="44"/>
      <c r="I128" s="44"/>
      <c r="J128" s="44"/>
      <c r="K128" s="44"/>
      <c r="L128" s="29"/>
    </row>
    <row r="129" spans="2:12" s="1" customFormat="1" ht="24.95" customHeight="1">
      <c r="B129" s="29"/>
      <c r="C129" s="21" t="s">
        <v>156</v>
      </c>
      <c r="L129" s="29"/>
    </row>
    <row r="130" spans="2:12" s="1" customFormat="1" ht="6.95" customHeight="1">
      <c r="B130" s="29"/>
      <c r="L130" s="29"/>
    </row>
    <row r="131" spans="2:12" s="1" customFormat="1" ht="12" customHeight="1">
      <c r="B131" s="29"/>
      <c r="C131" s="26" t="s">
        <v>14</v>
      </c>
      <c r="L131" s="29"/>
    </row>
    <row r="132" spans="2:12" s="1" customFormat="1" ht="16.5" customHeight="1">
      <c r="B132" s="29"/>
      <c r="E132" s="526" t="str">
        <f>E7</f>
        <v>Nemocnice v Karlových Varech lékárna-zřízení pracoviště pro přípravu a ředění cytostatik</v>
      </c>
      <c r="F132" s="527"/>
      <c r="G132" s="527"/>
      <c r="H132" s="527"/>
      <c r="L132" s="29"/>
    </row>
    <row r="133" spans="2:12" s="1" customFormat="1" ht="12" customHeight="1">
      <c r="B133" s="29"/>
      <c r="C133" s="26" t="s">
        <v>99</v>
      </c>
      <c r="L133" s="29"/>
    </row>
    <row r="134" spans="2:12" s="1" customFormat="1" ht="16.5" customHeight="1">
      <c r="B134" s="29"/>
      <c r="E134" s="511" t="str">
        <f>E9</f>
        <v>01 - Zřízení pracoviště pro přípravu a ředění cytostatik</v>
      </c>
      <c r="F134" s="525"/>
      <c r="G134" s="525"/>
      <c r="H134" s="525"/>
      <c r="L134" s="29"/>
    </row>
    <row r="135" spans="2:12" s="1" customFormat="1" ht="6.95" customHeight="1">
      <c r="B135" s="29"/>
      <c r="L135" s="29"/>
    </row>
    <row r="136" spans="2:12" s="1" customFormat="1" ht="12" customHeight="1">
      <c r="B136" s="29"/>
      <c r="C136" s="26" t="s">
        <v>20</v>
      </c>
      <c r="F136" s="24" t="str">
        <f>F12</f>
        <v>Karlovy Vary-areál nemocnice</v>
      </c>
      <c r="I136" s="26" t="s">
        <v>22</v>
      </c>
      <c r="J136" s="49" t="str">
        <f>IF(J12="","",J12)</f>
        <v>5. 1. 2022</v>
      </c>
      <c r="L136" s="29"/>
    </row>
    <row r="137" spans="2:12" s="1" customFormat="1" ht="6.95" customHeight="1">
      <c r="B137" s="29"/>
      <c r="L137" s="29"/>
    </row>
    <row r="138" spans="2:12" s="1" customFormat="1" ht="27.95" customHeight="1">
      <c r="B138" s="29"/>
      <c r="C138" s="26" t="s">
        <v>26</v>
      </c>
      <c r="F138" s="24" t="str">
        <f>E15</f>
        <v xml:space="preserve"> </v>
      </c>
      <c r="I138" s="26" t="s">
        <v>31</v>
      </c>
      <c r="J138" s="27" t="str">
        <f>E21</f>
        <v>ing.Karásková-A4 s.r.o. Jbc</v>
      </c>
      <c r="L138" s="29"/>
    </row>
    <row r="139" spans="2:12" s="1" customFormat="1" ht="15.2" customHeight="1">
      <c r="B139" s="29"/>
      <c r="C139" s="26"/>
      <c r="F139" s="24"/>
      <c r="I139" s="26"/>
      <c r="J139" s="27"/>
      <c r="L139" s="29"/>
    </row>
    <row r="140" spans="2:12" s="1" customFormat="1" ht="10.35" customHeight="1">
      <c r="B140" s="29"/>
      <c r="L140" s="29"/>
    </row>
    <row r="141" spans="2:20" s="10" customFormat="1" ht="29.25" customHeight="1">
      <c r="B141" s="108"/>
      <c r="C141" s="109" t="s">
        <v>157</v>
      </c>
      <c r="D141" s="110" t="s">
        <v>62</v>
      </c>
      <c r="E141" s="110" t="s">
        <v>58</v>
      </c>
      <c r="F141" s="110" t="s">
        <v>59</v>
      </c>
      <c r="G141" s="110" t="s">
        <v>158</v>
      </c>
      <c r="H141" s="110" t="s">
        <v>159</v>
      </c>
      <c r="I141" s="110" t="s">
        <v>160</v>
      </c>
      <c r="J141" s="111" t="s">
        <v>126</v>
      </c>
      <c r="K141" s="112" t="s">
        <v>161</v>
      </c>
      <c r="L141" s="108"/>
      <c r="M141" s="56" t="s">
        <v>1</v>
      </c>
      <c r="N141" s="57" t="s">
        <v>41</v>
      </c>
      <c r="O141" s="57" t="s">
        <v>162</v>
      </c>
      <c r="P141" s="57" t="s">
        <v>163</v>
      </c>
      <c r="Q141" s="57" t="s">
        <v>164</v>
      </c>
      <c r="R141" s="57" t="s">
        <v>165</v>
      </c>
      <c r="S141" s="57" t="s">
        <v>166</v>
      </c>
      <c r="T141" s="58" t="s">
        <v>167</v>
      </c>
    </row>
    <row r="142" spans="2:63" s="1" customFormat="1" ht="22.9" customHeight="1">
      <c r="B142" s="29"/>
      <c r="C142" s="348" t="s">
        <v>168</v>
      </c>
      <c r="D142" s="471"/>
      <c r="E142" s="471"/>
      <c r="F142" s="471"/>
      <c r="G142" s="471"/>
      <c r="H142" s="471"/>
      <c r="I142" s="471"/>
      <c r="J142" s="472">
        <f>BK142</f>
        <v>0</v>
      </c>
      <c r="L142" s="29"/>
      <c r="M142" s="59"/>
      <c r="N142" s="50"/>
      <c r="O142" s="50"/>
      <c r="P142" s="113">
        <f>P143+P338+P503+P512</f>
        <v>1549.0798399999999</v>
      </c>
      <c r="Q142" s="50"/>
      <c r="R142" s="113">
        <f>R143+R338+R503+R512</f>
        <v>46.081192259999995</v>
      </c>
      <c r="S142" s="50"/>
      <c r="T142" s="114">
        <f>T143+T338+T503+T512</f>
        <v>41.88055200000001</v>
      </c>
      <c r="AT142" s="17" t="s">
        <v>76</v>
      </c>
      <c r="AU142" s="17" t="s">
        <v>128</v>
      </c>
      <c r="BK142" s="115">
        <f>BK143+BK338+BK503+BK512</f>
        <v>0</v>
      </c>
    </row>
    <row r="143" spans="2:63" s="11" customFormat="1" ht="25.9" customHeight="1">
      <c r="B143" s="116"/>
      <c r="C143" s="473"/>
      <c r="D143" s="302" t="s">
        <v>76</v>
      </c>
      <c r="E143" s="303" t="s">
        <v>169</v>
      </c>
      <c r="F143" s="303" t="s">
        <v>170</v>
      </c>
      <c r="G143" s="473"/>
      <c r="H143" s="473"/>
      <c r="I143" s="473"/>
      <c r="J143" s="474">
        <f>BK143</f>
        <v>0</v>
      </c>
      <c r="L143" s="116"/>
      <c r="M143" s="119"/>
      <c r="N143" s="120"/>
      <c r="O143" s="120"/>
      <c r="P143" s="121">
        <f>P144+P172+P205+P246+P320+P325+P336</f>
        <v>1201.226254</v>
      </c>
      <c r="Q143" s="120"/>
      <c r="R143" s="121">
        <f>R144+R172+R205+R246+R320+R325+R336</f>
        <v>41.25935463</v>
      </c>
      <c r="S143" s="120"/>
      <c r="T143" s="122">
        <f>T144+T172+T205+T246+T320+T325+T336</f>
        <v>41.02687570000001</v>
      </c>
      <c r="AR143" s="117" t="s">
        <v>19</v>
      </c>
      <c r="AT143" s="123" t="s">
        <v>76</v>
      </c>
      <c r="AU143" s="123" t="s">
        <v>77</v>
      </c>
      <c r="AY143" s="117" t="s">
        <v>171</v>
      </c>
      <c r="BK143" s="124">
        <f>BK144+BK172+BK205+BK246+BK320+BK325+BK336</f>
        <v>0</v>
      </c>
    </row>
    <row r="144" spans="2:63" s="11" customFormat="1" ht="22.9" customHeight="1">
      <c r="B144" s="116"/>
      <c r="C144" s="473"/>
      <c r="D144" s="302" t="s">
        <v>76</v>
      </c>
      <c r="E144" s="305" t="s">
        <v>172</v>
      </c>
      <c r="F144" s="305" t="s">
        <v>173</v>
      </c>
      <c r="G144" s="473"/>
      <c r="H144" s="473"/>
      <c r="I144" s="473"/>
      <c r="J144" s="475">
        <f>BK144</f>
        <v>0</v>
      </c>
      <c r="L144" s="116"/>
      <c r="M144" s="119"/>
      <c r="N144" s="120"/>
      <c r="O144" s="120"/>
      <c r="P144" s="121">
        <f>SUM(P145:P171)</f>
        <v>43.208798</v>
      </c>
      <c r="Q144" s="120"/>
      <c r="R144" s="121">
        <f>SUM(R145:R171)</f>
        <v>8.43107808</v>
      </c>
      <c r="S144" s="120"/>
      <c r="T144" s="122">
        <f>SUM(T145:T171)</f>
        <v>0</v>
      </c>
      <c r="AR144" s="117" t="s">
        <v>19</v>
      </c>
      <c r="AT144" s="123" t="s">
        <v>76</v>
      </c>
      <c r="AU144" s="123" t="s">
        <v>19</v>
      </c>
      <c r="AY144" s="117" t="s">
        <v>171</v>
      </c>
      <c r="BK144" s="124">
        <f>SUM(BK145:BK171)</f>
        <v>0</v>
      </c>
    </row>
    <row r="145" spans="2:65" s="1" customFormat="1" ht="16.5" customHeight="1">
      <c r="B145" s="126"/>
      <c r="C145" s="307" t="s">
        <v>19</v>
      </c>
      <c r="D145" s="307" t="s">
        <v>174</v>
      </c>
      <c r="E145" s="308" t="s">
        <v>175</v>
      </c>
      <c r="F145" s="309" t="s">
        <v>176</v>
      </c>
      <c r="G145" s="310" t="s">
        <v>177</v>
      </c>
      <c r="H145" s="311">
        <v>1.101</v>
      </c>
      <c r="I145" s="299"/>
      <c r="J145" s="312">
        <f>ROUND(I145*H145,2)</f>
        <v>0</v>
      </c>
      <c r="K145" s="129" t="s">
        <v>178</v>
      </c>
      <c r="L145" s="29"/>
      <c r="M145" s="133" t="s">
        <v>1</v>
      </c>
      <c r="N145" s="134" t="s">
        <v>42</v>
      </c>
      <c r="O145" s="135">
        <v>3.699</v>
      </c>
      <c r="P145" s="135">
        <f>O145*H145</f>
        <v>4.072598999999999</v>
      </c>
      <c r="Q145" s="135">
        <v>1.07965</v>
      </c>
      <c r="R145" s="135">
        <f>Q145*H145</f>
        <v>1.18869465</v>
      </c>
      <c r="S145" s="135">
        <v>0</v>
      </c>
      <c r="T145" s="136">
        <f>S145*H145</f>
        <v>0</v>
      </c>
      <c r="AR145" s="137" t="s">
        <v>104</v>
      </c>
      <c r="AT145" s="137" t="s">
        <v>174</v>
      </c>
      <c r="AU145" s="137" t="s">
        <v>13</v>
      </c>
      <c r="AY145" s="17" t="s">
        <v>171</v>
      </c>
      <c r="BE145" s="138">
        <f>IF(N145="základní",J145,0)</f>
        <v>0</v>
      </c>
      <c r="BF145" s="138">
        <f>IF(N145="snížená",J145,0)</f>
        <v>0</v>
      </c>
      <c r="BG145" s="138">
        <f>IF(N145="zákl. přenesená",J145,0)</f>
        <v>0</v>
      </c>
      <c r="BH145" s="138">
        <f>IF(N145="sníž. přenesená",J145,0)</f>
        <v>0</v>
      </c>
      <c r="BI145" s="138">
        <f>IF(N145="nulová",J145,0)</f>
        <v>0</v>
      </c>
      <c r="BJ145" s="17" t="s">
        <v>19</v>
      </c>
      <c r="BK145" s="138">
        <f>ROUND(I145*H145,2)</f>
        <v>0</v>
      </c>
      <c r="BL145" s="17" t="s">
        <v>104</v>
      </c>
      <c r="BM145" s="137" t="s">
        <v>179</v>
      </c>
    </row>
    <row r="146" spans="2:51" s="12" customFormat="1" ht="12">
      <c r="B146" s="139"/>
      <c r="C146" s="313"/>
      <c r="D146" s="314" t="s">
        <v>180</v>
      </c>
      <c r="E146" s="315" t="s">
        <v>1</v>
      </c>
      <c r="F146" s="316" t="s">
        <v>181</v>
      </c>
      <c r="G146" s="313"/>
      <c r="H146" s="317">
        <v>1.101</v>
      </c>
      <c r="I146" s="313"/>
      <c r="J146" s="313"/>
      <c r="L146" s="139"/>
      <c r="M146" s="144"/>
      <c r="N146" s="145"/>
      <c r="O146" s="145"/>
      <c r="P146" s="145"/>
      <c r="Q146" s="145"/>
      <c r="R146" s="145"/>
      <c r="S146" s="145"/>
      <c r="T146" s="146"/>
      <c r="AT146" s="141" t="s">
        <v>180</v>
      </c>
      <c r="AU146" s="141" t="s">
        <v>13</v>
      </c>
      <c r="AV146" s="12" t="s">
        <v>13</v>
      </c>
      <c r="AW146" s="12" t="s">
        <v>33</v>
      </c>
      <c r="AX146" s="12" t="s">
        <v>19</v>
      </c>
      <c r="AY146" s="141" t="s">
        <v>171</v>
      </c>
    </row>
    <row r="147" spans="2:65" s="1" customFormat="1" ht="16.5" customHeight="1">
      <c r="B147" s="126"/>
      <c r="C147" s="307" t="s">
        <v>13</v>
      </c>
      <c r="D147" s="307" t="s">
        <v>174</v>
      </c>
      <c r="E147" s="308" t="s">
        <v>182</v>
      </c>
      <c r="F147" s="309" t="s">
        <v>183</v>
      </c>
      <c r="G147" s="310" t="s">
        <v>184</v>
      </c>
      <c r="H147" s="311">
        <v>4.523</v>
      </c>
      <c r="I147" s="299"/>
      <c r="J147" s="312">
        <f>ROUND(I147*H147,2)</f>
        <v>0</v>
      </c>
      <c r="K147" s="129" t="s">
        <v>185</v>
      </c>
      <c r="L147" s="29"/>
      <c r="M147" s="133" t="s">
        <v>1</v>
      </c>
      <c r="N147" s="134" t="s">
        <v>42</v>
      </c>
      <c r="O147" s="135">
        <v>0.61</v>
      </c>
      <c r="P147" s="135">
        <f>O147*H147</f>
        <v>2.7590299999999996</v>
      </c>
      <c r="Q147" s="135">
        <v>0.04795</v>
      </c>
      <c r="R147" s="135">
        <f>Q147*H147</f>
        <v>0.21687784999999998</v>
      </c>
      <c r="S147" s="135">
        <v>0</v>
      </c>
      <c r="T147" s="136">
        <f>S147*H147</f>
        <v>0</v>
      </c>
      <c r="AR147" s="137" t="s">
        <v>104</v>
      </c>
      <c r="AT147" s="137" t="s">
        <v>174</v>
      </c>
      <c r="AU147" s="137" t="s">
        <v>13</v>
      </c>
      <c r="AY147" s="17" t="s">
        <v>171</v>
      </c>
      <c r="BE147" s="138">
        <f>IF(N147="základní",J147,0)</f>
        <v>0</v>
      </c>
      <c r="BF147" s="138">
        <f>IF(N147="snížená",J147,0)</f>
        <v>0</v>
      </c>
      <c r="BG147" s="138">
        <f>IF(N147="zákl. přenesená",J147,0)</f>
        <v>0</v>
      </c>
      <c r="BH147" s="138">
        <f>IF(N147="sníž. přenesená",J147,0)</f>
        <v>0</v>
      </c>
      <c r="BI147" s="138">
        <f>IF(N147="nulová",J147,0)</f>
        <v>0</v>
      </c>
      <c r="BJ147" s="17" t="s">
        <v>19</v>
      </c>
      <c r="BK147" s="138">
        <f>ROUND(I147*H147,2)</f>
        <v>0</v>
      </c>
      <c r="BL147" s="17" t="s">
        <v>104</v>
      </c>
      <c r="BM147" s="137" t="s">
        <v>186</v>
      </c>
    </row>
    <row r="148" spans="2:51" s="12" customFormat="1" ht="12">
      <c r="B148" s="139"/>
      <c r="C148" s="313"/>
      <c r="D148" s="314" t="s">
        <v>180</v>
      </c>
      <c r="E148" s="315" t="s">
        <v>1</v>
      </c>
      <c r="F148" s="316" t="s">
        <v>187</v>
      </c>
      <c r="G148" s="313"/>
      <c r="H148" s="317">
        <v>4.523</v>
      </c>
      <c r="I148" s="313"/>
      <c r="J148" s="313"/>
      <c r="L148" s="139"/>
      <c r="M148" s="144"/>
      <c r="N148" s="145"/>
      <c r="O148" s="145"/>
      <c r="P148" s="145"/>
      <c r="Q148" s="145"/>
      <c r="R148" s="145"/>
      <c r="S148" s="145"/>
      <c r="T148" s="146"/>
      <c r="AT148" s="141" t="s">
        <v>180</v>
      </c>
      <c r="AU148" s="141" t="s">
        <v>13</v>
      </c>
      <c r="AV148" s="12" t="s">
        <v>13</v>
      </c>
      <c r="AW148" s="12" t="s">
        <v>33</v>
      </c>
      <c r="AX148" s="12" t="s">
        <v>19</v>
      </c>
      <c r="AY148" s="141" t="s">
        <v>171</v>
      </c>
    </row>
    <row r="149" spans="2:65" s="1" customFormat="1" ht="16.5" customHeight="1">
      <c r="B149" s="126"/>
      <c r="C149" s="307" t="s">
        <v>172</v>
      </c>
      <c r="D149" s="307" t="s">
        <v>174</v>
      </c>
      <c r="E149" s="308" t="s">
        <v>188</v>
      </c>
      <c r="F149" s="309" t="s">
        <v>189</v>
      </c>
      <c r="G149" s="310" t="s">
        <v>184</v>
      </c>
      <c r="H149" s="311">
        <v>5.853</v>
      </c>
      <c r="I149" s="299"/>
      <c r="J149" s="312">
        <f>ROUND(I149*H149,2)</f>
        <v>0</v>
      </c>
      <c r="K149" s="129" t="s">
        <v>190</v>
      </c>
      <c r="L149" s="29"/>
      <c r="M149" s="133" t="s">
        <v>1</v>
      </c>
      <c r="N149" s="134" t="s">
        <v>42</v>
      </c>
      <c r="O149" s="135">
        <v>0.728</v>
      </c>
      <c r="P149" s="135">
        <f>O149*H149</f>
        <v>4.260984</v>
      </c>
      <c r="Q149" s="135">
        <v>0.12706</v>
      </c>
      <c r="R149" s="135">
        <f>Q149*H149</f>
        <v>0.74368218</v>
      </c>
      <c r="S149" s="135">
        <v>0</v>
      </c>
      <c r="T149" s="136">
        <f>S149*H149</f>
        <v>0</v>
      </c>
      <c r="AR149" s="137" t="s">
        <v>104</v>
      </c>
      <c r="AT149" s="137" t="s">
        <v>174</v>
      </c>
      <c r="AU149" s="137" t="s">
        <v>13</v>
      </c>
      <c r="AY149" s="17" t="s">
        <v>171</v>
      </c>
      <c r="BE149" s="138">
        <f>IF(N149="základní",J149,0)</f>
        <v>0</v>
      </c>
      <c r="BF149" s="138">
        <f>IF(N149="snížená",J149,0)</f>
        <v>0</v>
      </c>
      <c r="BG149" s="138">
        <f>IF(N149="zákl. přenesená",J149,0)</f>
        <v>0</v>
      </c>
      <c r="BH149" s="138">
        <f>IF(N149="sníž. přenesená",J149,0)</f>
        <v>0</v>
      </c>
      <c r="BI149" s="138">
        <f>IF(N149="nulová",J149,0)</f>
        <v>0</v>
      </c>
      <c r="BJ149" s="17" t="s">
        <v>19</v>
      </c>
      <c r="BK149" s="138">
        <f>ROUND(I149*H149,2)</f>
        <v>0</v>
      </c>
      <c r="BL149" s="17" t="s">
        <v>104</v>
      </c>
      <c r="BM149" s="137" t="s">
        <v>191</v>
      </c>
    </row>
    <row r="150" spans="2:51" s="12" customFormat="1" ht="12">
      <c r="B150" s="139"/>
      <c r="C150" s="313"/>
      <c r="D150" s="314" t="s">
        <v>180</v>
      </c>
      <c r="E150" s="315" t="s">
        <v>1</v>
      </c>
      <c r="F150" s="316" t="s">
        <v>192</v>
      </c>
      <c r="G150" s="313"/>
      <c r="H150" s="317">
        <v>5.853</v>
      </c>
      <c r="I150" s="313"/>
      <c r="J150" s="313"/>
      <c r="L150" s="139"/>
      <c r="M150" s="144"/>
      <c r="N150" s="145"/>
      <c r="O150" s="145"/>
      <c r="P150" s="145"/>
      <c r="Q150" s="145"/>
      <c r="R150" s="145"/>
      <c r="S150" s="145"/>
      <c r="T150" s="146"/>
      <c r="AT150" s="141" t="s">
        <v>180</v>
      </c>
      <c r="AU150" s="141" t="s">
        <v>13</v>
      </c>
      <c r="AV150" s="12" t="s">
        <v>13</v>
      </c>
      <c r="AW150" s="12" t="s">
        <v>33</v>
      </c>
      <c r="AX150" s="12" t="s">
        <v>19</v>
      </c>
      <c r="AY150" s="141" t="s">
        <v>171</v>
      </c>
    </row>
    <row r="151" spans="2:65" s="1" customFormat="1" ht="24" customHeight="1">
      <c r="B151" s="126"/>
      <c r="C151" s="307" t="s">
        <v>104</v>
      </c>
      <c r="D151" s="307" t="s">
        <v>174</v>
      </c>
      <c r="E151" s="308" t="s">
        <v>193</v>
      </c>
      <c r="F151" s="309" t="s">
        <v>194</v>
      </c>
      <c r="G151" s="310" t="s">
        <v>184</v>
      </c>
      <c r="H151" s="311">
        <v>28.875</v>
      </c>
      <c r="I151" s="299"/>
      <c r="J151" s="312">
        <f>ROUND(I151*H151,2)</f>
        <v>0</v>
      </c>
      <c r="K151" s="129" t="s">
        <v>1</v>
      </c>
      <c r="L151" s="29"/>
      <c r="M151" s="133" t="s">
        <v>1</v>
      </c>
      <c r="N151" s="134" t="s">
        <v>42</v>
      </c>
      <c r="O151" s="135">
        <v>0.655</v>
      </c>
      <c r="P151" s="135">
        <f>O151*H151</f>
        <v>18.913125</v>
      </c>
      <c r="Q151" s="135">
        <v>0.14994</v>
      </c>
      <c r="R151" s="135">
        <f>Q151*H151</f>
        <v>4.3295175</v>
      </c>
      <c r="S151" s="135">
        <v>0</v>
      </c>
      <c r="T151" s="136">
        <f>S151*H151</f>
        <v>0</v>
      </c>
      <c r="AR151" s="137" t="s">
        <v>104</v>
      </c>
      <c r="AT151" s="137" t="s">
        <v>174</v>
      </c>
      <c r="AU151" s="137" t="s">
        <v>13</v>
      </c>
      <c r="AY151" s="17" t="s">
        <v>171</v>
      </c>
      <c r="BE151" s="138">
        <f>IF(N151="základní",J151,0)</f>
        <v>0</v>
      </c>
      <c r="BF151" s="138">
        <f>IF(N151="snížená",J151,0)</f>
        <v>0</v>
      </c>
      <c r="BG151" s="138">
        <f>IF(N151="zákl. přenesená",J151,0)</f>
        <v>0</v>
      </c>
      <c r="BH151" s="138">
        <f>IF(N151="sníž. přenesená",J151,0)</f>
        <v>0</v>
      </c>
      <c r="BI151" s="138">
        <f>IF(N151="nulová",J151,0)</f>
        <v>0</v>
      </c>
      <c r="BJ151" s="17" t="s">
        <v>19</v>
      </c>
      <c r="BK151" s="138">
        <f>ROUND(I151*H151,2)</f>
        <v>0</v>
      </c>
      <c r="BL151" s="17" t="s">
        <v>104</v>
      </c>
      <c r="BM151" s="137" t="s">
        <v>195</v>
      </c>
    </row>
    <row r="152" spans="2:51" s="12" customFormat="1" ht="12">
      <c r="B152" s="139"/>
      <c r="C152" s="313"/>
      <c r="D152" s="314" t="s">
        <v>180</v>
      </c>
      <c r="E152" s="315" t="s">
        <v>1</v>
      </c>
      <c r="F152" s="316" t="s">
        <v>196</v>
      </c>
      <c r="G152" s="313"/>
      <c r="H152" s="317">
        <v>7.425</v>
      </c>
      <c r="I152" s="313"/>
      <c r="J152" s="313"/>
      <c r="L152" s="139"/>
      <c r="M152" s="144"/>
      <c r="N152" s="145"/>
      <c r="O152" s="145"/>
      <c r="P152" s="145"/>
      <c r="Q152" s="145"/>
      <c r="R152" s="145"/>
      <c r="S152" s="145"/>
      <c r="T152" s="146"/>
      <c r="AT152" s="141" t="s">
        <v>180</v>
      </c>
      <c r="AU152" s="141" t="s">
        <v>13</v>
      </c>
      <c r="AV152" s="12" t="s">
        <v>13</v>
      </c>
      <c r="AW152" s="12" t="s">
        <v>33</v>
      </c>
      <c r="AX152" s="12" t="s">
        <v>77</v>
      </c>
      <c r="AY152" s="141" t="s">
        <v>171</v>
      </c>
    </row>
    <row r="153" spans="2:51" s="12" customFormat="1" ht="12">
      <c r="B153" s="139"/>
      <c r="C153" s="313"/>
      <c r="D153" s="314" t="s">
        <v>180</v>
      </c>
      <c r="E153" s="315" t="s">
        <v>1</v>
      </c>
      <c r="F153" s="316" t="s">
        <v>197</v>
      </c>
      <c r="G153" s="313"/>
      <c r="H153" s="317">
        <v>2.64</v>
      </c>
      <c r="I153" s="313"/>
      <c r="J153" s="313"/>
      <c r="L153" s="139"/>
      <c r="M153" s="144"/>
      <c r="N153" s="145"/>
      <c r="O153" s="145"/>
      <c r="P153" s="145"/>
      <c r="Q153" s="145"/>
      <c r="R153" s="145"/>
      <c r="S153" s="145"/>
      <c r="T153" s="146"/>
      <c r="AT153" s="141" t="s">
        <v>180</v>
      </c>
      <c r="AU153" s="141" t="s">
        <v>13</v>
      </c>
      <c r="AV153" s="12" t="s">
        <v>13</v>
      </c>
      <c r="AW153" s="12" t="s">
        <v>33</v>
      </c>
      <c r="AX153" s="12" t="s">
        <v>77</v>
      </c>
      <c r="AY153" s="141" t="s">
        <v>171</v>
      </c>
    </row>
    <row r="154" spans="2:51" s="12" customFormat="1" ht="12">
      <c r="B154" s="139"/>
      <c r="C154" s="313"/>
      <c r="D154" s="314" t="s">
        <v>180</v>
      </c>
      <c r="E154" s="315" t="s">
        <v>1</v>
      </c>
      <c r="F154" s="316" t="s">
        <v>198</v>
      </c>
      <c r="G154" s="313"/>
      <c r="H154" s="317">
        <v>18.81</v>
      </c>
      <c r="I154" s="313"/>
      <c r="J154" s="313"/>
      <c r="L154" s="139"/>
      <c r="M154" s="144"/>
      <c r="N154" s="145"/>
      <c r="O154" s="145"/>
      <c r="P154" s="145"/>
      <c r="Q154" s="145"/>
      <c r="R154" s="145"/>
      <c r="S154" s="145"/>
      <c r="T154" s="146"/>
      <c r="AT154" s="141" t="s">
        <v>180</v>
      </c>
      <c r="AU154" s="141" t="s">
        <v>13</v>
      </c>
      <c r="AV154" s="12" t="s">
        <v>13</v>
      </c>
      <c r="AW154" s="12" t="s">
        <v>33</v>
      </c>
      <c r="AX154" s="12" t="s">
        <v>77</v>
      </c>
      <c r="AY154" s="141" t="s">
        <v>171</v>
      </c>
    </row>
    <row r="155" spans="2:51" s="13" customFormat="1" ht="12">
      <c r="B155" s="147"/>
      <c r="C155" s="476"/>
      <c r="D155" s="314" t="s">
        <v>180</v>
      </c>
      <c r="E155" s="477" t="s">
        <v>1</v>
      </c>
      <c r="F155" s="478" t="s">
        <v>199</v>
      </c>
      <c r="G155" s="476"/>
      <c r="H155" s="479">
        <v>28.875</v>
      </c>
      <c r="I155" s="476"/>
      <c r="J155" s="476"/>
      <c r="L155" s="147"/>
      <c r="M155" s="149"/>
      <c r="N155" s="150"/>
      <c r="O155" s="150"/>
      <c r="P155" s="150"/>
      <c r="Q155" s="150"/>
      <c r="R155" s="150"/>
      <c r="S155" s="150"/>
      <c r="T155" s="151"/>
      <c r="AT155" s="148" t="s">
        <v>180</v>
      </c>
      <c r="AU155" s="148" t="s">
        <v>13</v>
      </c>
      <c r="AV155" s="13" t="s">
        <v>104</v>
      </c>
      <c r="AW155" s="13" t="s">
        <v>33</v>
      </c>
      <c r="AX155" s="13" t="s">
        <v>19</v>
      </c>
      <c r="AY155" s="148" t="s">
        <v>171</v>
      </c>
    </row>
    <row r="156" spans="2:65" s="1" customFormat="1" ht="16.5" customHeight="1">
      <c r="B156" s="126"/>
      <c r="C156" s="307" t="s">
        <v>200</v>
      </c>
      <c r="D156" s="307" t="s">
        <v>174</v>
      </c>
      <c r="E156" s="308" t="s">
        <v>201</v>
      </c>
      <c r="F156" s="309" t="s">
        <v>202</v>
      </c>
      <c r="G156" s="310" t="s">
        <v>184</v>
      </c>
      <c r="H156" s="311">
        <v>10</v>
      </c>
      <c r="I156" s="299"/>
      <c r="J156" s="312">
        <f>ROUND(I156*H156,2)</f>
        <v>0</v>
      </c>
      <c r="K156" s="129" t="s">
        <v>1</v>
      </c>
      <c r="L156" s="29"/>
      <c r="M156" s="133" t="s">
        <v>1</v>
      </c>
      <c r="N156" s="134" t="s">
        <v>42</v>
      </c>
      <c r="O156" s="135">
        <v>0.253</v>
      </c>
      <c r="P156" s="135">
        <f>O156*H156</f>
        <v>2.5300000000000002</v>
      </c>
      <c r="Q156" s="135">
        <v>0</v>
      </c>
      <c r="R156" s="135">
        <f>Q156*H156</f>
        <v>0</v>
      </c>
      <c r="S156" s="135">
        <v>0</v>
      </c>
      <c r="T156" s="136">
        <f>S156*H156</f>
        <v>0</v>
      </c>
      <c r="AR156" s="137" t="s">
        <v>104</v>
      </c>
      <c r="AT156" s="137" t="s">
        <v>174</v>
      </c>
      <c r="AU156" s="137" t="s">
        <v>13</v>
      </c>
      <c r="AY156" s="17" t="s">
        <v>171</v>
      </c>
      <c r="BE156" s="138">
        <f>IF(N156="základní",J156,0)</f>
        <v>0</v>
      </c>
      <c r="BF156" s="138">
        <f>IF(N156="snížená",J156,0)</f>
        <v>0</v>
      </c>
      <c r="BG156" s="138">
        <f>IF(N156="zákl. přenesená",J156,0)</f>
        <v>0</v>
      </c>
      <c r="BH156" s="138">
        <f>IF(N156="sníž. přenesená",J156,0)</f>
        <v>0</v>
      </c>
      <c r="BI156" s="138">
        <f>IF(N156="nulová",J156,0)</f>
        <v>0</v>
      </c>
      <c r="BJ156" s="17" t="s">
        <v>19</v>
      </c>
      <c r="BK156" s="138">
        <f>ROUND(I156*H156,2)</f>
        <v>0</v>
      </c>
      <c r="BL156" s="17" t="s">
        <v>104</v>
      </c>
      <c r="BM156" s="137" t="s">
        <v>203</v>
      </c>
    </row>
    <row r="157" spans="2:65" s="1" customFormat="1" ht="16.5" customHeight="1">
      <c r="B157" s="126"/>
      <c r="C157" s="307" t="s">
        <v>204</v>
      </c>
      <c r="D157" s="307" t="s">
        <v>174</v>
      </c>
      <c r="E157" s="308" t="s">
        <v>205</v>
      </c>
      <c r="F157" s="309" t="s">
        <v>206</v>
      </c>
      <c r="G157" s="310" t="s">
        <v>184</v>
      </c>
      <c r="H157" s="311">
        <v>4.51</v>
      </c>
      <c r="I157" s="299"/>
      <c r="J157" s="312">
        <f>ROUND(I157*H157,2)</f>
        <v>0</v>
      </c>
      <c r="K157" s="129" t="s">
        <v>207</v>
      </c>
      <c r="L157" s="29"/>
      <c r="M157" s="133" t="s">
        <v>1</v>
      </c>
      <c r="N157" s="134" t="s">
        <v>42</v>
      </c>
      <c r="O157" s="135">
        <v>1.606</v>
      </c>
      <c r="P157" s="135">
        <f>O157*H157</f>
        <v>7.24306</v>
      </c>
      <c r="Q157" s="135">
        <v>0.26723</v>
      </c>
      <c r="R157" s="135">
        <f>Q157*H157</f>
        <v>1.2052073</v>
      </c>
      <c r="S157" s="135">
        <v>0</v>
      </c>
      <c r="T157" s="136">
        <f>S157*H157</f>
        <v>0</v>
      </c>
      <c r="AR157" s="137" t="s">
        <v>104</v>
      </c>
      <c r="AT157" s="137" t="s">
        <v>174</v>
      </c>
      <c r="AU157" s="137" t="s">
        <v>13</v>
      </c>
      <c r="AY157" s="17" t="s">
        <v>171</v>
      </c>
      <c r="BE157" s="138">
        <f>IF(N157="základní",J157,0)</f>
        <v>0</v>
      </c>
      <c r="BF157" s="138">
        <f>IF(N157="snížená",J157,0)</f>
        <v>0</v>
      </c>
      <c r="BG157" s="138">
        <f>IF(N157="zákl. přenesená",J157,0)</f>
        <v>0</v>
      </c>
      <c r="BH157" s="138">
        <f>IF(N157="sníž. přenesená",J157,0)</f>
        <v>0</v>
      </c>
      <c r="BI157" s="138">
        <f>IF(N157="nulová",J157,0)</f>
        <v>0</v>
      </c>
      <c r="BJ157" s="17" t="s">
        <v>19</v>
      </c>
      <c r="BK157" s="138">
        <f>ROUND(I157*H157,2)</f>
        <v>0</v>
      </c>
      <c r="BL157" s="17" t="s">
        <v>104</v>
      </c>
      <c r="BM157" s="137" t="s">
        <v>208</v>
      </c>
    </row>
    <row r="158" spans="2:51" s="12" customFormat="1" ht="12">
      <c r="B158" s="139"/>
      <c r="C158" s="313"/>
      <c r="D158" s="314" t="s">
        <v>180</v>
      </c>
      <c r="E158" s="315" t="s">
        <v>1</v>
      </c>
      <c r="F158" s="316" t="s">
        <v>209</v>
      </c>
      <c r="G158" s="313"/>
      <c r="H158" s="317">
        <v>4.51</v>
      </c>
      <c r="I158" s="313"/>
      <c r="J158" s="313"/>
      <c r="L158" s="139"/>
      <c r="M158" s="144"/>
      <c r="N158" s="145"/>
      <c r="O158" s="145"/>
      <c r="P158" s="145"/>
      <c r="Q158" s="145"/>
      <c r="R158" s="145"/>
      <c r="S158" s="145"/>
      <c r="T158" s="146"/>
      <c r="AT158" s="141" t="s">
        <v>180</v>
      </c>
      <c r="AU158" s="141" t="s">
        <v>13</v>
      </c>
      <c r="AV158" s="12" t="s">
        <v>13</v>
      </c>
      <c r="AW158" s="12" t="s">
        <v>33</v>
      </c>
      <c r="AX158" s="12" t="s">
        <v>19</v>
      </c>
      <c r="AY158" s="141" t="s">
        <v>171</v>
      </c>
    </row>
    <row r="159" spans="2:65" s="1" customFormat="1" ht="16.5" customHeight="1">
      <c r="B159" s="126"/>
      <c r="C159" s="307" t="s">
        <v>210</v>
      </c>
      <c r="D159" s="307" t="s">
        <v>174</v>
      </c>
      <c r="E159" s="308" t="s">
        <v>211</v>
      </c>
      <c r="F159" s="309" t="s">
        <v>212</v>
      </c>
      <c r="G159" s="310" t="s">
        <v>213</v>
      </c>
      <c r="H159" s="311">
        <v>40.71</v>
      </c>
      <c r="I159" s="299"/>
      <c r="J159" s="312">
        <f>ROUND(I159*H159,2)</f>
        <v>0</v>
      </c>
      <c r="K159" s="129" t="s">
        <v>1</v>
      </c>
      <c r="L159" s="29"/>
      <c r="M159" s="133" t="s">
        <v>1</v>
      </c>
      <c r="N159" s="134" t="s">
        <v>42</v>
      </c>
      <c r="O159" s="135">
        <v>0</v>
      </c>
      <c r="P159" s="135">
        <f>O159*H159</f>
        <v>0</v>
      </c>
      <c r="Q159" s="135">
        <v>0</v>
      </c>
      <c r="R159" s="135">
        <f>Q159*H159</f>
        <v>0</v>
      </c>
      <c r="S159" s="135">
        <v>0</v>
      </c>
      <c r="T159" s="136">
        <f>S159*H159</f>
        <v>0</v>
      </c>
      <c r="AR159" s="137" t="s">
        <v>104</v>
      </c>
      <c r="AT159" s="137" t="s">
        <v>174</v>
      </c>
      <c r="AU159" s="137" t="s">
        <v>13</v>
      </c>
      <c r="AY159" s="17" t="s">
        <v>171</v>
      </c>
      <c r="BE159" s="138">
        <f>IF(N159="základní",J159,0)</f>
        <v>0</v>
      </c>
      <c r="BF159" s="138">
        <f>IF(N159="snížená",J159,0)</f>
        <v>0</v>
      </c>
      <c r="BG159" s="138">
        <f>IF(N159="zákl. přenesená",J159,0)</f>
        <v>0</v>
      </c>
      <c r="BH159" s="138">
        <f>IF(N159="sníž. přenesená",J159,0)</f>
        <v>0</v>
      </c>
      <c r="BI159" s="138">
        <f>IF(N159="nulová",J159,0)</f>
        <v>0</v>
      </c>
      <c r="BJ159" s="17" t="s">
        <v>19</v>
      </c>
      <c r="BK159" s="138">
        <f>ROUND(I159*H159,2)</f>
        <v>0</v>
      </c>
      <c r="BL159" s="17" t="s">
        <v>104</v>
      </c>
      <c r="BM159" s="137" t="s">
        <v>214</v>
      </c>
    </row>
    <row r="160" spans="2:47" s="1" customFormat="1" ht="19.5">
      <c r="B160" s="29"/>
      <c r="C160" s="471"/>
      <c r="D160" s="314" t="s">
        <v>215</v>
      </c>
      <c r="E160" s="471"/>
      <c r="F160" s="480" t="s">
        <v>216</v>
      </c>
      <c r="G160" s="471"/>
      <c r="H160" s="471"/>
      <c r="I160" s="471"/>
      <c r="J160" s="471"/>
      <c r="L160" s="29"/>
      <c r="M160" s="152"/>
      <c r="N160" s="52"/>
      <c r="O160" s="52"/>
      <c r="P160" s="52"/>
      <c r="Q160" s="52"/>
      <c r="R160" s="52"/>
      <c r="S160" s="52"/>
      <c r="T160" s="53"/>
      <c r="AT160" s="17" t="s">
        <v>215</v>
      </c>
      <c r="AU160" s="17" t="s">
        <v>13</v>
      </c>
    </row>
    <row r="161" spans="2:51" s="14" customFormat="1" ht="12">
      <c r="B161" s="153"/>
      <c r="C161" s="481"/>
      <c r="D161" s="314" t="s">
        <v>180</v>
      </c>
      <c r="E161" s="482" t="s">
        <v>1</v>
      </c>
      <c r="F161" s="483" t="s">
        <v>217</v>
      </c>
      <c r="G161" s="481"/>
      <c r="H161" s="482" t="s">
        <v>1</v>
      </c>
      <c r="I161" s="481"/>
      <c r="J161" s="481"/>
      <c r="L161" s="153"/>
      <c r="M161" s="155"/>
      <c r="N161" s="156"/>
      <c r="O161" s="156"/>
      <c r="P161" s="156"/>
      <c r="Q161" s="156"/>
      <c r="R161" s="156"/>
      <c r="S161" s="156"/>
      <c r="T161" s="157"/>
      <c r="AT161" s="154" t="s">
        <v>180</v>
      </c>
      <c r="AU161" s="154" t="s">
        <v>13</v>
      </c>
      <c r="AV161" s="14" t="s">
        <v>19</v>
      </c>
      <c r="AW161" s="14" t="s">
        <v>33</v>
      </c>
      <c r="AX161" s="14" t="s">
        <v>77</v>
      </c>
      <c r="AY161" s="154" t="s">
        <v>171</v>
      </c>
    </row>
    <row r="162" spans="2:51" s="12" customFormat="1" ht="12">
      <c r="B162" s="139"/>
      <c r="C162" s="313"/>
      <c r="D162" s="314" t="s">
        <v>180</v>
      </c>
      <c r="E162" s="315" t="s">
        <v>1</v>
      </c>
      <c r="F162" s="316" t="s">
        <v>218</v>
      </c>
      <c r="G162" s="313"/>
      <c r="H162" s="317">
        <v>40.71</v>
      </c>
      <c r="I162" s="313"/>
      <c r="J162" s="313"/>
      <c r="L162" s="139"/>
      <c r="M162" s="144"/>
      <c r="N162" s="145"/>
      <c r="O162" s="145"/>
      <c r="P162" s="145"/>
      <c r="Q162" s="145"/>
      <c r="R162" s="145"/>
      <c r="S162" s="145"/>
      <c r="T162" s="146"/>
      <c r="AT162" s="141" t="s">
        <v>180</v>
      </c>
      <c r="AU162" s="141" t="s">
        <v>13</v>
      </c>
      <c r="AV162" s="12" t="s">
        <v>13</v>
      </c>
      <c r="AW162" s="12" t="s">
        <v>33</v>
      </c>
      <c r="AX162" s="12" t="s">
        <v>77</v>
      </c>
      <c r="AY162" s="141" t="s">
        <v>171</v>
      </c>
    </row>
    <row r="163" spans="2:51" s="13" customFormat="1" ht="12">
      <c r="B163" s="147"/>
      <c r="C163" s="476"/>
      <c r="D163" s="314" t="s">
        <v>180</v>
      </c>
      <c r="E163" s="477" t="s">
        <v>91</v>
      </c>
      <c r="F163" s="478" t="s">
        <v>199</v>
      </c>
      <c r="G163" s="476"/>
      <c r="H163" s="479">
        <v>40.71</v>
      </c>
      <c r="I163" s="476"/>
      <c r="J163" s="476"/>
      <c r="L163" s="147"/>
      <c r="M163" s="149"/>
      <c r="N163" s="150"/>
      <c r="O163" s="150"/>
      <c r="P163" s="150"/>
      <c r="Q163" s="150"/>
      <c r="R163" s="150"/>
      <c r="S163" s="150"/>
      <c r="T163" s="151"/>
      <c r="AT163" s="148" t="s">
        <v>180</v>
      </c>
      <c r="AU163" s="148" t="s">
        <v>13</v>
      </c>
      <c r="AV163" s="13" t="s">
        <v>104</v>
      </c>
      <c r="AW163" s="13" t="s">
        <v>33</v>
      </c>
      <c r="AX163" s="13" t="s">
        <v>19</v>
      </c>
      <c r="AY163" s="148" t="s">
        <v>171</v>
      </c>
    </row>
    <row r="164" spans="2:65" s="1" customFormat="1" ht="24" customHeight="1">
      <c r="B164" s="126"/>
      <c r="C164" s="318" t="s">
        <v>219</v>
      </c>
      <c r="D164" s="318" t="s">
        <v>220</v>
      </c>
      <c r="E164" s="319" t="s">
        <v>221</v>
      </c>
      <c r="F164" s="320" t="s">
        <v>222</v>
      </c>
      <c r="G164" s="321" t="s">
        <v>213</v>
      </c>
      <c r="H164" s="322">
        <v>46.817</v>
      </c>
      <c r="I164" s="300"/>
      <c r="J164" s="323">
        <f>ROUND(I164*H164,2)</f>
        <v>0</v>
      </c>
      <c r="K164" s="158" t="s">
        <v>1</v>
      </c>
      <c r="L164" s="159"/>
      <c r="M164" s="160" t="s">
        <v>1</v>
      </c>
      <c r="N164" s="161" t="s">
        <v>42</v>
      </c>
      <c r="O164" s="135">
        <v>0</v>
      </c>
      <c r="P164" s="135">
        <f>O164*H164</f>
        <v>0</v>
      </c>
      <c r="Q164" s="135">
        <v>0.001</v>
      </c>
      <c r="R164" s="135">
        <f>Q164*H164</f>
        <v>0.046817000000000004</v>
      </c>
      <c r="S164" s="135">
        <v>0</v>
      </c>
      <c r="T164" s="136">
        <f>S164*H164</f>
        <v>0</v>
      </c>
      <c r="AR164" s="137" t="s">
        <v>219</v>
      </c>
      <c r="AT164" s="137" t="s">
        <v>220</v>
      </c>
      <c r="AU164" s="137" t="s">
        <v>13</v>
      </c>
      <c r="AY164" s="17" t="s">
        <v>171</v>
      </c>
      <c r="BE164" s="138">
        <f>IF(N164="základní",J164,0)</f>
        <v>0</v>
      </c>
      <c r="BF164" s="138">
        <f>IF(N164="snížená",J164,0)</f>
        <v>0</v>
      </c>
      <c r="BG164" s="138">
        <f>IF(N164="zákl. přenesená",J164,0)</f>
        <v>0</v>
      </c>
      <c r="BH164" s="138">
        <f>IF(N164="sníž. přenesená",J164,0)</f>
        <v>0</v>
      </c>
      <c r="BI164" s="138">
        <f>IF(N164="nulová",J164,0)</f>
        <v>0</v>
      </c>
      <c r="BJ164" s="17" t="s">
        <v>19</v>
      </c>
      <c r="BK164" s="138">
        <f>ROUND(I164*H164,2)</f>
        <v>0</v>
      </c>
      <c r="BL164" s="17" t="s">
        <v>104</v>
      </c>
      <c r="BM164" s="137" t="s">
        <v>223</v>
      </c>
    </row>
    <row r="165" spans="2:51" s="12" customFormat="1" ht="12">
      <c r="B165" s="139"/>
      <c r="C165" s="313"/>
      <c r="D165" s="314" t="s">
        <v>180</v>
      </c>
      <c r="E165" s="315" t="s">
        <v>1</v>
      </c>
      <c r="F165" s="316" t="s">
        <v>224</v>
      </c>
      <c r="G165" s="313"/>
      <c r="H165" s="317">
        <v>46.817</v>
      </c>
      <c r="I165" s="313"/>
      <c r="J165" s="313"/>
      <c r="L165" s="139"/>
      <c r="M165" s="144"/>
      <c r="N165" s="145"/>
      <c r="O165" s="145"/>
      <c r="P165" s="145"/>
      <c r="Q165" s="145"/>
      <c r="R165" s="145"/>
      <c r="S165" s="145"/>
      <c r="T165" s="146"/>
      <c r="AT165" s="141" t="s">
        <v>180</v>
      </c>
      <c r="AU165" s="141" t="s">
        <v>13</v>
      </c>
      <c r="AV165" s="12" t="s">
        <v>13</v>
      </c>
      <c r="AW165" s="12" t="s">
        <v>33</v>
      </c>
      <c r="AX165" s="12" t="s">
        <v>19</v>
      </c>
      <c r="AY165" s="141" t="s">
        <v>171</v>
      </c>
    </row>
    <row r="166" spans="2:65" s="1" customFormat="1" ht="16.5" customHeight="1">
      <c r="B166" s="126"/>
      <c r="C166" s="318" t="s">
        <v>225</v>
      </c>
      <c r="D166" s="318" t="s">
        <v>220</v>
      </c>
      <c r="E166" s="319" t="s">
        <v>226</v>
      </c>
      <c r="F166" s="320" t="s">
        <v>227</v>
      </c>
      <c r="G166" s="321" t="s">
        <v>213</v>
      </c>
      <c r="H166" s="322">
        <v>4.885</v>
      </c>
      <c r="I166" s="300"/>
      <c r="J166" s="323">
        <f>ROUND(I166*H166,2)</f>
        <v>0</v>
      </c>
      <c r="K166" s="158" t="s">
        <v>1</v>
      </c>
      <c r="L166" s="159"/>
      <c r="M166" s="160" t="s">
        <v>1</v>
      </c>
      <c r="N166" s="161" t="s">
        <v>42</v>
      </c>
      <c r="O166" s="135">
        <v>0</v>
      </c>
      <c r="P166" s="135">
        <f>O166*H166</f>
        <v>0</v>
      </c>
      <c r="Q166" s="135">
        <v>0.001</v>
      </c>
      <c r="R166" s="135">
        <f>Q166*H166</f>
        <v>0.004885</v>
      </c>
      <c r="S166" s="135">
        <v>0</v>
      </c>
      <c r="T166" s="136">
        <f>S166*H166</f>
        <v>0</v>
      </c>
      <c r="AR166" s="137" t="s">
        <v>219</v>
      </c>
      <c r="AT166" s="137" t="s">
        <v>220</v>
      </c>
      <c r="AU166" s="137" t="s">
        <v>13</v>
      </c>
      <c r="AY166" s="17" t="s">
        <v>171</v>
      </c>
      <c r="BE166" s="138">
        <f>IF(N166="základní",J166,0)</f>
        <v>0</v>
      </c>
      <c r="BF166" s="138">
        <f>IF(N166="snížená",J166,0)</f>
        <v>0</v>
      </c>
      <c r="BG166" s="138">
        <f>IF(N166="zákl. přenesená",J166,0)</f>
        <v>0</v>
      </c>
      <c r="BH166" s="138">
        <f>IF(N166="sníž. přenesená",J166,0)</f>
        <v>0</v>
      </c>
      <c r="BI166" s="138">
        <f>IF(N166="nulová",J166,0)</f>
        <v>0</v>
      </c>
      <c r="BJ166" s="17" t="s">
        <v>19</v>
      </c>
      <c r="BK166" s="138">
        <f>ROUND(I166*H166,2)</f>
        <v>0</v>
      </c>
      <c r="BL166" s="17" t="s">
        <v>104</v>
      </c>
      <c r="BM166" s="137" t="s">
        <v>228</v>
      </c>
    </row>
    <row r="167" spans="2:51" s="12" customFormat="1" ht="12">
      <c r="B167" s="139"/>
      <c r="C167" s="313"/>
      <c r="D167" s="314" t="s">
        <v>180</v>
      </c>
      <c r="E167" s="315" t="s">
        <v>1</v>
      </c>
      <c r="F167" s="316" t="s">
        <v>229</v>
      </c>
      <c r="G167" s="313"/>
      <c r="H167" s="317">
        <v>4.885</v>
      </c>
      <c r="I167" s="313"/>
      <c r="J167" s="313"/>
      <c r="L167" s="139"/>
      <c r="M167" s="144"/>
      <c r="N167" s="145"/>
      <c r="O167" s="145"/>
      <c r="P167" s="145"/>
      <c r="Q167" s="145"/>
      <c r="R167" s="145"/>
      <c r="S167" s="145"/>
      <c r="T167" s="146"/>
      <c r="AT167" s="141" t="s">
        <v>180</v>
      </c>
      <c r="AU167" s="141" t="s">
        <v>13</v>
      </c>
      <c r="AV167" s="12" t="s">
        <v>13</v>
      </c>
      <c r="AW167" s="12" t="s">
        <v>33</v>
      </c>
      <c r="AX167" s="12" t="s">
        <v>19</v>
      </c>
      <c r="AY167" s="141" t="s">
        <v>171</v>
      </c>
    </row>
    <row r="168" spans="2:65" s="1" customFormat="1" ht="16.5" customHeight="1">
      <c r="B168" s="126"/>
      <c r="C168" s="307" t="s">
        <v>24</v>
      </c>
      <c r="D168" s="307" t="s">
        <v>174</v>
      </c>
      <c r="E168" s="308" t="s">
        <v>230</v>
      </c>
      <c r="F168" s="309" t="s">
        <v>231</v>
      </c>
      <c r="G168" s="310" t="s">
        <v>184</v>
      </c>
      <c r="H168" s="311">
        <v>2.37</v>
      </c>
      <c r="I168" s="299"/>
      <c r="J168" s="312">
        <f>ROUND(I168*H168,2)</f>
        <v>0</v>
      </c>
      <c r="K168" s="129" t="s">
        <v>190</v>
      </c>
      <c r="L168" s="29"/>
      <c r="M168" s="133" t="s">
        <v>1</v>
      </c>
      <c r="N168" s="134" t="s">
        <v>42</v>
      </c>
      <c r="O168" s="135">
        <v>1.21</v>
      </c>
      <c r="P168" s="135">
        <f>O168*H168</f>
        <v>2.8677</v>
      </c>
      <c r="Q168" s="135">
        <v>0.17818</v>
      </c>
      <c r="R168" s="135">
        <f>Q168*H168</f>
        <v>0.4222866</v>
      </c>
      <c r="S168" s="135">
        <v>0</v>
      </c>
      <c r="T168" s="136">
        <f>S168*H168</f>
        <v>0</v>
      </c>
      <c r="AR168" s="137" t="s">
        <v>104</v>
      </c>
      <c r="AT168" s="137" t="s">
        <v>174</v>
      </c>
      <c r="AU168" s="137" t="s">
        <v>13</v>
      </c>
      <c r="AY168" s="17" t="s">
        <v>171</v>
      </c>
      <c r="BE168" s="138">
        <f>IF(N168="základní",J168,0)</f>
        <v>0</v>
      </c>
      <c r="BF168" s="138">
        <f>IF(N168="snížená",J168,0)</f>
        <v>0</v>
      </c>
      <c r="BG168" s="138">
        <f>IF(N168="zákl. přenesená",J168,0)</f>
        <v>0</v>
      </c>
      <c r="BH168" s="138">
        <f>IF(N168="sníž. přenesená",J168,0)</f>
        <v>0</v>
      </c>
      <c r="BI168" s="138">
        <f>IF(N168="nulová",J168,0)</f>
        <v>0</v>
      </c>
      <c r="BJ168" s="17" t="s">
        <v>19</v>
      </c>
      <c r="BK168" s="138">
        <f>ROUND(I168*H168,2)</f>
        <v>0</v>
      </c>
      <c r="BL168" s="17" t="s">
        <v>104</v>
      </c>
      <c r="BM168" s="137" t="s">
        <v>232</v>
      </c>
    </row>
    <row r="169" spans="2:51" s="12" customFormat="1" ht="12">
      <c r="B169" s="139"/>
      <c r="C169" s="313"/>
      <c r="D169" s="314" t="s">
        <v>180</v>
      </c>
      <c r="E169" s="315" t="s">
        <v>1</v>
      </c>
      <c r="F169" s="316" t="s">
        <v>990</v>
      </c>
      <c r="G169" s="313"/>
      <c r="H169" s="317">
        <v>2.37</v>
      </c>
      <c r="I169" s="313"/>
      <c r="J169" s="313"/>
      <c r="L169" s="139"/>
      <c r="M169" s="144"/>
      <c r="N169" s="145"/>
      <c r="O169" s="145"/>
      <c r="P169" s="145"/>
      <c r="Q169" s="145"/>
      <c r="R169" s="145"/>
      <c r="S169" s="145"/>
      <c r="T169" s="146"/>
      <c r="AT169" s="141" t="s">
        <v>180</v>
      </c>
      <c r="AU169" s="141" t="s">
        <v>13</v>
      </c>
      <c r="AV169" s="12" t="s">
        <v>13</v>
      </c>
      <c r="AW169" s="12" t="s">
        <v>33</v>
      </c>
      <c r="AX169" s="12" t="s">
        <v>19</v>
      </c>
      <c r="AY169" s="141" t="s">
        <v>171</v>
      </c>
    </row>
    <row r="170" spans="2:65" s="1" customFormat="1" ht="24" customHeight="1">
      <c r="B170" s="126"/>
      <c r="C170" s="307" t="s">
        <v>233</v>
      </c>
      <c r="D170" s="307" t="s">
        <v>174</v>
      </c>
      <c r="E170" s="308" t="s">
        <v>234</v>
      </c>
      <c r="F170" s="309" t="s">
        <v>235</v>
      </c>
      <c r="G170" s="310" t="s">
        <v>177</v>
      </c>
      <c r="H170" s="311">
        <v>0.1</v>
      </c>
      <c r="I170" s="299"/>
      <c r="J170" s="312">
        <f>ROUND(I170*H170,2)</f>
        <v>0</v>
      </c>
      <c r="K170" s="129" t="s">
        <v>1</v>
      </c>
      <c r="L170" s="29"/>
      <c r="M170" s="133" t="s">
        <v>1</v>
      </c>
      <c r="N170" s="134" t="s">
        <v>42</v>
      </c>
      <c r="O170" s="135">
        <v>5.623</v>
      </c>
      <c r="P170" s="135">
        <f>O170*H170</f>
        <v>0.5623</v>
      </c>
      <c r="Q170" s="135">
        <v>2.5961</v>
      </c>
      <c r="R170" s="135">
        <f>Q170*H170</f>
        <v>0.25961</v>
      </c>
      <c r="S170" s="135">
        <v>0</v>
      </c>
      <c r="T170" s="136">
        <f>S170*H170</f>
        <v>0</v>
      </c>
      <c r="AR170" s="137" t="s">
        <v>104</v>
      </c>
      <c r="AT170" s="137" t="s">
        <v>174</v>
      </c>
      <c r="AU170" s="137" t="s">
        <v>13</v>
      </c>
      <c r="AY170" s="17" t="s">
        <v>171</v>
      </c>
      <c r="BE170" s="138">
        <f>IF(N170="základní",J170,0)</f>
        <v>0</v>
      </c>
      <c r="BF170" s="138">
        <f>IF(N170="snížená",J170,0)</f>
        <v>0</v>
      </c>
      <c r="BG170" s="138">
        <f>IF(N170="zákl. přenesená",J170,0)</f>
        <v>0</v>
      </c>
      <c r="BH170" s="138">
        <f>IF(N170="sníž. přenesená",J170,0)</f>
        <v>0</v>
      </c>
      <c r="BI170" s="138">
        <f>IF(N170="nulová",J170,0)</f>
        <v>0</v>
      </c>
      <c r="BJ170" s="17" t="s">
        <v>19</v>
      </c>
      <c r="BK170" s="138">
        <f>ROUND(I170*H170,2)</f>
        <v>0</v>
      </c>
      <c r="BL170" s="17" t="s">
        <v>104</v>
      </c>
      <c r="BM170" s="137" t="s">
        <v>236</v>
      </c>
    </row>
    <row r="171" spans="2:65" s="1" customFormat="1" ht="16.5" customHeight="1">
      <c r="B171" s="126"/>
      <c r="C171" s="318" t="s">
        <v>237</v>
      </c>
      <c r="D171" s="318" t="s">
        <v>220</v>
      </c>
      <c r="E171" s="319" t="s">
        <v>238</v>
      </c>
      <c r="F171" s="320" t="s">
        <v>239</v>
      </c>
      <c r="G171" s="321" t="s">
        <v>240</v>
      </c>
      <c r="H171" s="322">
        <v>1</v>
      </c>
      <c r="I171" s="300"/>
      <c r="J171" s="323">
        <f>ROUND(I171*H171,2)</f>
        <v>0</v>
      </c>
      <c r="K171" s="158" t="s">
        <v>1</v>
      </c>
      <c r="L171" s="159"/>
      <c r="M171" s="160" t="s">
        <v>1</v>
      </c>
      <c r="N171" s="161" t="s">
        <v>42</v>
      </c>
      <c r="O171" s="135">
        <v>0</v>
      </c>
      <c r="P171" s="135">
        <f>O171*H171</f>
        <v>0</v>
      </c>
      <c r="Q171" s="135">
        <v>0.0135</v>
      </c>
      <c r="R171" s="135">
        <f>Q171*H171</f>
        <v>0.0135</v>
      </c>
      <c r="S171" s="135">
        <v>0</v>
      </c>
      <c r="T171" s="136">
        <f>S171*H171</f>
        <v>0</v>
      </c>
      <c r="AR171" s="137" t="s">
        <v>219</v>
      </c>
      <c r="AT171" s="137" t="s">
        <v>220</v>
      </c>
      <c r="AU171" s="137" t="s">
        <v>13</v>
      </c>
      <c r="AY171" s="17" t="s">
        <v>171</v>
      </c>
      <c r="BE171" s="138">
        <f>IF(N171="základní",J171,0)</f>
        <v>0</v>
      </c>
      <c r="BF171" s="138">
        <f>IF(N171="snížená",J171,0)</f>
        <v>0</v>
      </c>
      <c r="BG171" s="138">
        <f>IF(N171="zákl. přenesená",J171,0)</f>
        <v>0</v>
      </c>
      <c r="BH171" s="138">
        <f>IF(N171="sníž. přenesená",J171,0)</f>
        <v>0</v>
      </c>
      <c r="BI171" s="138">
        <f>IF(N171="nulová",J171,0)</f>
        <v>0</v>
      </c>
      <c r="BJ171" s="17" t="s">
        <v>19</v>
      </c>
      <c r="BK171" s="138">
        <f>ROUND(I171*H171,2)</f>
        <v>0</v>
      </c>
      <c r="BL171" s="17" t="s">
        <v>104</v>
      </c>
      <c r="BM171" s="137" t="s">
        <v>241</v>
      </c>
    </row>
    <row r="172" spans="2:63" s="11" customFormat="1" ht="28.5" customHeight="1">
      <c r="B172" s="116"/>
      <c r="C172" s="473"/>
      <c r="D172" s="302" t="s">
        <v>76</v>
      </c>
      <c r="E172" s="305" t="s">
        <v>242</v>
      </c>
      <c r="F172" s="305" t="s">
        <v>243</v>
      </c>
      <c r="G172" s="473"/>
      <c r="H172" s="473"/>
      <c r="I172" s="473"/>
      <c r="J172" s="475">
        <f>BK172</f>
        <v>0</v>
      </c>
      <c r="L172" s="116"/>
      <c r="M172" s="119"/>
      <c r="N172" s="120"/>
      <c r="O172" s="120"/>
      <c r="P172" s="121">
        <f>SUM(P173:P204)</f>
        <v>110.12400000000001</v>
      </c>
      <c r="Q172" s="120"/>
      <c r="R172" s="121">
        <f>SUM(R173:R204)</f>
        <v>8.0104</v>
      </c>
      <c r="S172" s="120"/>
      <c r="T172" s="122">
        <f>SUM(T173:T204)</f>
        <v>0</v>
      </c>
      <c r="AR172" s="117" t="s">
        <v>19</v>
      </c>
      <c r="AT172" s="123" t="s">
        <v>76</v>
      </c>
      <c r="AU172" s="123" t="s">
        <v>19</v>
      </c>
      <c r="AY172" s="117" t="s">
        <v>171</v>
      </c>
      <c r="BK172" s="124">
        <f>SUM(BK173:BK204)</f>
        <v>0</v>
      </c>
    </row>
    <row r="173" spans="2:65" s="1" customFormat="1" ht="24" customHeight="1">
      <c r="B173" s="126"/>
      <c r="C173" s="307" t="s">
        <v>244</v>
      </c>
      <c r="D173" s="307" t="s">
        <v>174</v>
      </c>
      <c r="E173" s="308" t="s">
        <v>245</v>
      </c>
      <c r="F173" s="309" t="s">
        <v>246</v>
      </c>
      <c r="G173" s="310" t="s">
        <v>184</v>
      </c>
      <c r="H173" s="311">
        <v>112</v>
      </c>
      <c r="I173" s="299"/>
      <c r="J173" s="312">
        <f>ROUND(I173*H173,2)</f>
        <v>0</v>
      </c>
      <c r="K173" s="129" t="s">
        <v>1</v>
      </c>
      <c r="L173" s="29"/>
      <c r="M173" s="133" t="s">
        <v>1</v>
      </c>
      <c r="N173" s="134" t="s">
        <v>42</v>
      </c>
      <c r="O173" s="135">
        <v>0.421</v>
      </c>
      <c r="P173" s="135">
        <f>O173*H173</f>
        <v>47.152</v>
      </c>
      <c r="Q173" s="135">
        <v>0.056</v>
      </c>
      <c r="R173" s="135">
        <f>Q173*H173</f>
        <v>6.272</v>
      </c>
      <c r="S173" s="135">
        <v>0</v>
      </c>
      <c r="T173" s="136">
        <f>S173*H173</f>
        <v>0</v>
      </c>
      <c r="AR173" s="137" t="s">
        <v>104</v>
      </c>
      <c r="AT173" s="137" t="s">
        <v>174</v>
      </c>
      <c r="AU173" s="137" t="s">
        <v>13</v>
      </c>
      <c r="AY173" s="17" t="s">
        <v>171</v>
      </c>
      <c r="BE173" s="138">
        <f>IF(N173="základní",J173,0)</f>
        <v>0</v>
      </c>
      <c r="BF173" s="138">
        <f>IF(N173="snížená",J173,0)</f>
        <v>0</v>
      </c>
      <c r="BG173" s="138">
        <f>IF(N173="zákl. přenesená",J173,0)</f>
        <v>0</v>
      </c>
      <c r="BH173" s="138">
        <f>IF(N173="sníž. přenesená",J173,0)</f>
        <v>0</v>
      </c>
      <c r="BI173" s="138">
        <f>IF(N173="nulová",J173,0)</f>
        <v>0</v>
      </c>
      <c r="BJ173" s="17" t="s">
        <v>19</v>
      </c>
      <c r="BK173" s="138">
        <f>ROUND(I173*H173,2)</f>
        <v>0</v>
      </c>
      <c r="BL173" s="17" t="s">
        <v>104</v>
      </c>
      <c r="BM173" s="137" t="s">
        <v>247</v>
      </c>
    </row>
    <row r="174" spans="2:47" s="1" customFormat="1" ht="48.75">
      <c r="B174" s="29"/>
      <c r="C174" s="471"/>
      <c r="D174" s="314" t="s">
        <v>215</v>
      </c>
      <c r="E174" s="471"/>
      <c r="F174" s="480" t="s">
        <v>248</v>
      </c>
      <c r="G174" s="471"/>
      <c r="H174" s="471"/>
      <c r="I174" s="471"/>
      <c r="J174" s="471"/>
      <c r="L174" s="29"/>
      <c r="M174" s="152"/>
      <c r="N174" s="52"/>
      <c r="O174" s="52"/>
      <c r="P174" s="52"/>
      <c r="Q174" s="52"/>
      <c r="R174" s="52"/>
      <c r="S174" s="52"/>
      <c r="T174" s="53"/>
      <c r="AT174" s="17" t="s">
        <v>215</v>
      </c>
      <c r="AU174" s="17" t="s">
        <v>13</v>
      </c>
    </row>
    <row r="175" spans="2:51" s="12" customFormat="1" ht="12">
      <c r="B175" s="139"/>
      <c r="C175" s="313"/>
      <c r="D175" s="314" t="s">
        <v>180</v>
      </c>
      <c r="E175" s="315" t="s">
        <v>1</v>
      </c>
      <c r="F175" s="316" t="s">
        <v>249</v>
      </c>
      <c r="G175" s="313"/>
      <c r="H175" s="317">
        <v>111.115</v>
      </c>
      <c r="I175" s="313"/>
      <c r="J175" s="313"/>
      <c r="L175" s="139"/>
      <c r="M175" s="144"/>
      <c r="N175" s="145"/>
      <c r="O175" s="145"/>
      <c r="P175" s="145"/>
      <c r="Q175" s="145"/>
      <c r="R175" s="145"/>
      <c r="S175" s="145"/>
      <c r="T175" s="146"/>
      <c r="AT175" s="141" t="s">
        <v>180</v>
      </c>
      <c r="AU175" s="141" t="s">
        <v>13</v>
      </c>
      <c r="AV175" s="12" t="s">
        <v>13</v>
      </c>
      <c r="AW175" s="12" t="s">
        <v>33</v>
      </c>
      <c r="AX175" s="12" t="s">
        <v>77</v>
      </c>
      <c r="AY175" s="141" t="s">
        <v>171</v>
      </c>
    </row>
    <row r="176" spans="2:51" s="12" customFormat="1" ht="12">
      <c r="B176" s="139"/>
      <c r="C176" s="313"/>
      <c r="D176" s="314" t="s">
        <v>180</v>
      </c>
      <c r="E176" s="315" t="s">
        <v>1</v>
      </c>
      <c r="F176" s="316" t="s">
        <v>250</v>
      </c>
      <c r="G176" s="313"/>
      <c r="H176" s="317">
        <v>12.085</v>
      </c>
      <c r="I176" s="313"/>
      <c r="J176" s="313"/>
      <c r="L176" s="139"/>
      <c r="M176" s="144"/>
      <c r="N176" s="145"/>
      <c r="O176" s="145"/>
      <c r="P176" s="145"/>
      <c r="Q176" s="145"/>
      <c r="R176" s="145"/>
      <c r="S176" s="145"/>
      <c r="T176" s="146"/>
      <c r="AT176" s="141" t="s">
        <v>180</v>
      </c>
      <c r="AU176" s="141" t="s">
        <v>13</v>
      </c>
      <c r="AV176" s="12" t="s">
        <v>13</v>
      </c>
      <c r="AW176" s="12" t="s">
        <v>33</v>
      </c>
      <c r="AX176" s="12" t="s">
        <v>77</v>
      </c>
      <c r="AY176" s="141" t="s">
        <v>171</v>
      </c>
    </row>
    <row r="177" spans="2:51" s="12" customFormat="1" ht="12">
      <c r="B177" s="139"/>
      <c r="C177" s="313"/>
      <c r="D177" s="314" t="s">
        <v>180</v>
      </c>
      <c r="E177" s="315" t="s">
        <v>1</v>
      </c>
      <c r="F177" s="316" t="s">
        <v>251</v>
      </c>
      <c r="G177" s="313"/>
      <c r="H177" s="317">
        <v>-11.2</v>
      </c>
      <c r="I177" s="313"/>
      <c r="J177" s="313"/>
      <c r="L177" s="139"/>
      <c r="M177" s="144"/>
      <c r="N177" s="145"/>
      <c r="O177" s="145"/>
      <c r="P177" s="145"/>
      <c r="Q177" s="145"/>
      <c r="R177" s="145"/>
      <c r="S177" s="145"/>
      <c r="T177" s="146"/>
      <c r="AT177" s="141" t="s">
        <v>180</v>
      </c>
      <c r="AU177" s="141" t="s">
        <v>13</v>
      </c>
      <c r="AV177" s="12" t="s">
        <v>13</v>
      </c>
      <c r="AW177" s="12" t="s">
        <v>33</v>
      </c>
      <c r="AX177" s="12" t="s">
        <v>77</v>
      </c>
      <c r="AY177" s="141" t="s">
        <v>171</v>
      </c>
    </row>
    <row r="178" spans="2:51" s="14" customFormat="1" ht="12">
      <c r="B178" s="153"/>
      <c r="C178" s="481"/>
      <c r="D178" s="314" t="s">
        <v>180</v>
      </c>
      <c r="E178" s="482" t="s">
        <v>1</v>
      </c>
      <c r="F178" s="483" t="s">
        <v>252</v>
      </c>
      <c r="G178" s="481"/>
      <c r="H178" s="482" t="s">
        <v>1</v>
      </c>
      <c r="I178" s="481"/>
      <c r="J178" s="481"/>
      <c r="L178" s="153"/>
      <c r="M178" s="155"/>
      <c r="N178" s="156"/>
      <c r="O178" s="156"/>
      <c r="P178" s="156"/>
      <c r="Q178" s="156"/>
      <c r="R178" s="156"/>
      <c r="S178" s="156"/>
      <c r="T178" s="157"/>
      <c r="AT178" s="154" t="s">
        <v>180</v>
      </c>
      <c r="AU178" s="154" t="s">
        <v>13</v>
      </c>
      <c r="AV178" s="14" t="s">
        <v>19</v>
      </c>
      <c r="AW178" s="14" t="s">
        <v>33</v>
      </c>
      <c r="AX178" s="14" t="s">
        <v>77</v>
      </c>
      <c r="AY178" s="154" t="s">
        <v>171</v>
      </c>
    </row>
    <row r="179" spans="2:51" s="13" customFormat="1" ht="12">
      <c r="B179" s="147"/>
      <c r="C179" s="476"/>
      <c r="D179" s="314" t="s">
        <v>180</v>
      </c>
      <c r="E179" s="477" t="s">
        <v>105</v>
      </c>
      <c r="F179" s="478" t="s">
        <v>199</v>
      </c>
      <c r="G179" s="476"/>
      <c r="H179" s="479">
        <v>112</v>
      </c>
      <c r="I179" s="476"/>
      <c r="J179" s="476"/>
      <c r="L179" s="147"/>
      <c r="M179" s="149"/>
      <c r="N179" s="150"/>
      <c r="O179" s="150"/>
      <c r="P179" s="150"/>
      <c r="Q179" s="150"/>
      <c r="R179" s="150"/>
      <c r="S179" s="150"/>
      <c r="T179" s="151"/>
      <c r="AT179" s="148" t="s">
        <v>180</v>
      </c>
      <c r="AU179" s="148" t="s">
        <v>13</v>
      </c>
      <c r="AV179" s="13" t="s">
        <v>104</v>
      </c>
      <c r="AW179" s="13" t="s">
        <v>33</v>
      </c>
      <c r="AX179" s="13" t="s">
        <v>19</v>
      </c>
      <c r="AY179" s="148" t="s">
        <v>171</v>
      </c>
    </row>
    <row r="180" spans="2:65" s="1" customFormat="1" ht="36" customHeight="1">
      <c r="B180" s="126"/>
      <c r="C180" s="318" t="s">
        <v>253</v>
      </c>
      <c r="D180" s="318" t="s">
        <v>220</v>
      </c>
      <c r="E180" s="319" t="s">
        <v>254</v>
      </c>
      <c r="F180" s="320" t="s">
        <v>2103</v>
      </c>
      <c r="G180" s="321" t="s">
        <v>184</v>
      </c>
      <c r="H180" s="322">
        <v>112</v>
      </c>
      <c r="I180" s="300"/>
      <c r="J180" s="323">
        <f>ROUND(I180*H180,2)</f>
        <v>0</v>
      </c>
      <c r="K180" s="158" t="s">
        <v>1</v>
      </c>
      <c r="L180" s="159"/>
      <c r="M180" s="160" t="s">
        <v>1</v>
      </c>
      <c r="N180" s="161" t="s">
        <v>42</v>
      </c>
      <c r="O180" s="135">
        <v>0</v>
      </c>
      <c r="P180" s="135">
        <f>O180*H180</f>
        <v>0</v>
      </c>
      <c r="Q180" s="135">
        <v>0</v>
      </c>
      <c r="R180" s="135">
        <f>Q180*H180</f>
        <v>0</v>
      </c>
      <c r="S180" s="135">
        <v>0</v>
      </c>
      <c r="T180" s="136">
        <f>S180*H180</f>
        <v>0</v>
      </c>
      <c r="AR180" s="137" t="s">
        <v>219</v>
      </c>
      <c r="AT180" s="137" t="s">
        <v>220</v>
      </c>
      <c r="AU180" s="137" t="s">
        <v>13</v>
      </c>
      <c r="AY180" s="17" t="s">
        <v>171</v>
      </c>
      <c r="BE180" s="138">
        <f>IF(N180="základní",J180,0)</f>
        <v>0</v>
      </c>
      <c r="BF180" s="138">
        <f>IF(N180="snížená",J180,0)</f>
        <v>0</v>
      </c>
      <c r="BG180" s="138">
        <f>IF(N180="zákl. přenesená",J180,0)</f>
        <v>0</v>
      </c>
      <c r="BH180" s="138">
        <f>IF(N180="sníž. přenesená",J180,0)</f>
        <v>0</v>
      </c>
      <c r="BI180" s="138">
        <f>IF(N180="nulová",J180,0)</f>
        <v>0</v>
      </c>
      <c r="BJ180" s="17" t="s">
        <v>19</v>
      </c>
      <c r="BK180" s="138">
        <f>ROUND(I180*H180,2)</f>
        <v>0</v>
      </c>
      <c r="BL180" s="17" t="s">
        <v>104</v>
      </c>
      <c r="BM180" s="137" t="s">
        <v>255</v>
      </c>
    </row>
    <row r="181" spans="2:47" s="1" customFormat="1" ht="29.25">
      <c r="B181" s="29"/>
      <c r="C181" s="471"/>
      <c r="D181" s="314" t="s">
        <v>215</v>
      </c>
      <c r="E181" s="471"/>
      <c r="F181" s="480" t="s">
        <v>256</v>
      </c>
      <c r="G181" s="471"/>
      <c r="H181" s="471"/>
      <c r="I181" s="471"/>
      <c r="J181" s="471"/>
      <c r="L181" s="29"/>
      <c r="M181" s="152"/>
      <c r="N181" s="52"/>
      <c r="O181" s="52"/>
      <c r="P181" s="52"/>
      <c r="Q181" s="52"/>
      <c r="R181" s="52"/>
      <c r="S181" s="52"/>
      <c r="T181" s="53"/>
      <c r="AT181" s="17" t="s">
        <v>215</v>
      </c>
      <c r="AU181" s="17" t="s">
        <v>13</v>
      </c>
    </row>
    <row r="182" spans="2:51" s="12" customFormat="1" ht="12">
      <c r="B182" s="139"/>
      <c r="C182" s="313"/>
      <c r="D182" s="314" t="s">
        <v>180</v>
      </c>
      <c r="E182" s="315" t="s">
        <v>1</v>
      </c>
      <c r="F182" s="316" t="s">
        <v>105</v>
      </c>
      <c r="G182" s="313"/>
      <c r="H182" s="317">
        <v>112</v>
      </c>
      <c r="I182" s="313"/>
      <c r="J182" s="313"/>
      <c r="L182" s="139"/>
      <c r="M182" s="144"/>
      <c r="N182" s="145"/>
      <c r="O182" s="145"/>
      <c r="P182" s="145"/>
      <c r="Q182" s="145"/>
      <c r="R182" s="145"/>
      <c r="S182" s="145"/>
      <c r="T182" s="146"/>
      <c r="AT182" s="141" t="s">
        <v>180</v>
      </c>
      <c r="AU182" s="141" t="s">
        <v>13</v>
      </c>
      <c r="AV182" s="12" t="s">
        <v>13</v>
      </c>
      <c r="AW182" s="12" t="s">
        <v>33</v>
      </c>
      <c r="AX182" s="12" t="s">
        <v>19</v>
      </c>
      <c r="AY182" s="141" t="s">
        <v>171</v>
      </c>
    </row>
    <row r="183" spans="2:65" s="1" customFormat="1" ht="24" customHeight="1">
      <c r="B183" s="126"/>
      <c r="C183" s="307" t="s">
        <v>8</v>
      </c>
      <c r="D183" s="307" t="s">
        <v>174</v>
      </c>
      <c r="E183" s="308" t="s">
        <v>257</v>
      </c>
      <c r="F183" s="309" t="s">
        <v>258</v>
      </c>
      <c r="G183" s="310" t="s">
        <v>240</v>
      </c>
      <c r="H183" s="311">
        <v>7</v>
      </c>
      <c r="I183" s="299"/>
      <c r="J183" s="312">
        <f>ROUND(I183*H183,2)</f>
        <v>0</v>
      </c>
      <c r="K183" s="129" t="s">
        <v>1</v>
      </c>
      <c r="L183" s="29"/>
      <c r="M183" s="133" t="s">
        <v>1</v>
      </c>
      <c r="N183" s="134" t="s">
        <v>42</v>
      </c>
      <c r="O183" s="135">
        <v>1.825</v>
      </c>
      <c r="P183" s="135">
        <f>O183*H183</f>
        <v>12.775</v>
      </c>
      <c r="Q183" s="135">
        <v>0</v>
      </c>
      <c r="R183" s="135">
        <f>Q183*H183</f>
        <v>0</v>
      </c>
      <c r="S183" s="135">
        <v>0</v>
      </c>
      <c r="T183" s="136">
        <f>S183*H183</f>
        <v>0</v>
      </c>
      <c r="AR183" s="137" t="s">
        <v>259</v>
      </c>
      <c r="AT183" s="137" t="s">
        <v>174</v>
      </c>
      <c r="AU183" s="137" t="s">
        <v>13</v>
      </c>
      <c r="AY183" s="17" t="s">
        <v>171</v>
      </c>
      <c r="BE183" s="138">
        <f>IF(N183="základní",J183,0)</f>
        <v>0</v>
      </c>
      <c r="BF183" s="138">
        <f>IF(N183="snížená",J183,0)</f>
        <v>0</v>
      </c>
      <c r="BG183" s="138">
        <f>IF(N183="zákl. přenesená",J183,0)</f>
        <v>0</v>
      </c>
      <c r="BH183" s="138">
        <f>IF(N183="sníž. přenesená",J183,0)</f>
        <v>0</v>
      </c>
      <c r="BI183" s="138">
        <f>IF(N183="nulová",J183,0)</f>
        <v>0</v>
      </c>
      <c r="BJ183" s="17" t="s">
        <v>19</v>
      </c>
      <c r="BK183" s="138">
        <f>ROUND(I183*H183,2)</f>
        <v>0</v>
      </c>
      <c r="BL183" s="17" t="s">
        <v>259</v>
      </c>
      <c r="BM183" s="137" t="s">
        <v>260</v>
      </c>
    </row>
    <row r="184" spans="2:65" s="1" customFormat="1" ht="24" customHeight="1">
      <c r="B184" s="126"/>
      <c r="C184" s="318" t="s">
        <v>259</v>
      </c>
      <c r="D184" s="318" t="s">
        <v>220</v>
      </c>
      <c r="E184" s="319" t="s">
        <v>261</v>
      </c>
      <c r="F184" s="320" t="s">
        <v>262</v>
      </c>
      <c r="G184" s="321" t="s">
        <v>240</v>
      </c>
      <c r="H184" s="322">
        <v>2</v>
      </c>
      <c r="I184" s="300"/>
      <c r="J184" s="323">
        <f>ROUND(I184*H184,2)</f>
        <v>0</v>
      </c>
      <c r="K184" s="158" t="s">
        <v>1</v>
      </c>
      <c r="L184" s="159"/>
      <c r="M184" s="160" t="s">
        <v>1</v>
      </c>
      <c r="N184" s="161" t="s">
        <v>42</v>
      </c>
      <c r="O184" s="135">
        <v>0</v>
      </c>
      <c r="P184" s="135">
        <f>O184*H184</f>
        <v>0</v>
      </c>
      <c r="Q184" s="135">
        <v>0.028</v>
      </c>
      <c r="R184" s="135">
        <f>Q184*H184</f>
        <v>0.056</v>
      </c>
      <c r="S184" s="135">
        <v>0</v>
      </c>
      <c r="T184" s="136">
        <f>S184*H184</f>
        <v>0</v>
      </c>
      <c r="AR184" s="137" t="s">
        <v>263</v>
      </c>
      <c r="AT184" s="137" t="s">
        <v>220</v>
      </c>
      <c r="AU184" s="137" t="s">
        <v>13</v>
      </c>
      <c r="AY184" s="17" t="s">
        <v>171</v>
      </c>
      <c r="BE184" s="138">
        <f>IF(N184="základní",J184,0)</f>
        <v>0</v>
      </c>
      <c r="BF184" s="138">
        <f>IF(N184="snížená",J184,0)</f>
        <v>0</v>
      </c>
      <c r="BG184" s="138">
        <f>IF(N184="zákl. přenesená",J184,0)</f>
        <v>0</v>
      </c>
      <c r="BH184" s="138">
        <f>IF(N184="sníž. přenesená",J184,0)</f>
        <v>0</v>
      </c>
      <c r="BI184" s="138">
        <f>IF(N184="nulová",J184,0)</f>
        <v>0</v>
      </c>
      <c r="BJ184" s="17" t="s">
        <v>19</v>
      </c>
      <c r="BK184" s="138">
        <f>ROUND(I184*H184,2)</f>
        <v>0</v>
      </c>
      <c r="BL184" s="17" t="s">
        <v>259</v>
      </c>
      <c r="BM184" s="137" t="s">
        <v>264</v>
      </c>
    </row>
    <row r="185" spans="2:47" s="1" customFormat="1" ht="19.5">
      <c r="B185" s="29"/>
      <c r="C185" s="471"/>
      <c r="D185" s="314" t="s">
        <v>215</v>
      </c>
      <c r="E185" s="471"/>
      <c r="F185" s="480" t="s">
        <v>265</v>
      </c>
      <c r="G185" s="471"/>
      <c r="H185" s="471"/>
      <c r="I185" s="471"/>
      <c r="J185" s="471"/>
      <c r="L185" s="29"/>
      <c r="M185" s="152"/>
      <c r="N185" s="52"/>
      <c r="O185" s="52"/>
      <c r="P185" s="52"/>
      <c r="Q185" s="52"/>
      <c r="R185" s="52"/>
      <c r="S185" s="52"/>
      <c r="T185" s="53"/>
      <c r="AT185" s="17" t="s">
        <v>215</v>
      </c>
      <c r="AU185" s="17" t="s">
        <v>13</v>
      </c>
    </row>
    <row r="186" spans="2:65" s="1" customFormat="1" ht="24" customHeight="1">
      <c r="B186" s="126"/>
      <c r="C186" s="318" t="s">
        <v>266</v>
      </c>
      <c r="D186" s="318" t="s">
        <v>220</v>
      </c>
      <c r="E186" s="319" t="s">
        <v>267</v>
      </c>
      <c r="F186" s="320" t="s">
        <v>268</v>
      </c>
      <c r="G186" s="321" t="s">
        <v>240</v>
      </c>
      <c r="H186" s="322">
        <v>3</v>
      </c>
      <c r="I186" s="300"/>
      <c r="J186" s="323">
        <f>ROUND(I186*H186,2)</f>
        <v>0</v>
      </c>
      <c r="K186" s="158" t="s">
        <v>1</v>
      </c>
      <c r="L186" s="159"/>
      <c r="M186" s="160" t="s">
        <v>1</v>
      </c>
      <c r="N186" s="161" t="s">
        <v>42</v>
      </c>
      <c r="O186" s="135">
        <v>0</v>
      </c>
      <c r="P186" s="135">
        <f>O186*H186</f>
        <v>0</v>
      </c>
      <c r="Q186" s="135">
        <v>0.028</v>
      </c>
      <c r="R186" s="135">
        <f>Q186*H186</f>
        <v>0.084</v>
      </c>
      <c r="S186" s="135">
        <v>0</v>
      </c>
      <c r="T186" s="136">
        <f>S186*H186</f>
        <v>0</v>
      </c>
      <c r="AR186" s="137" t="s">
        <v>263</v>
      </c>
      <c r="AT186" s="137" t="s">
        <v>220</v>
      </c>
      <c r="AU186" s="137" t="s">
        <v>13</v>
      </c>
      <c r="AY186" s="17" t="s">
        <v>171</v>
      </c>
      <c r="BE186" s="138">
        <f>IF(N186="základní",J186,0)</f>
        <v>0</v>
      </c>
      <c r="BF186" s="138">
        <f>IF(N186="snížená",J186,0)</f>
        <v>0</v>
      </c>
      <c r="BG186" s="138">
        <f>IF(N186="zákl. přenesená",J186,0)</f>
        <v>0</v>
      </c>
      <c r="BH186" s="138">
        <f>IF(N186="sníž. přenesená",J186,0)</f>
        <v>0</v>
      </c>
      <c r="BI186" s="138">
        <f>IF(N186="nulová",J186,0)</f>
        <v>0</v>
      </c>
      <c r="BJ186" s="17" t="s">
        <v>19</v>
      </c>
      <c r="BK186" s="138">
        <f>ROUND(I186*H186,2)</f>
        <v>0</v>
      </c>
      <c r="BL186" s="17" t="s">
        <v>259</v>
      </c>
      <c r="BM186" s="137" t="s">
        <v>269</v>
      </c>
    </row>
    <row r="187" spans="2:65" s="1" customFormat="1" ht="24" customHeight="1">
      <c r="B187" s="126"/>
      <c r="C187" s="318" t="s">
        <v>270</v>
      </c>
      <c r="D187" s="318" t="s">
        <v>220</v>
      </c>
      <c r="E187" s="319" t="s">
        <v>271</v>
      </c>
      <c r="F187" s="320" t="s">
        <v>272</v>
      </c>
      <c r="G187" s="321" t="s">
        <v>240</v>
      </c>
      <c r="H187" s="322">
        <v>2</v>
      </c>
      <c r="I187" s="300"/>
      <c r="J187" s="323">
        <f>ROUND(I187*H187,2)</f>
        <v>0</v>
      </c>
      <c r="K187" s="158" t="s">
        <v>1</v>
      </c>
      <c r="L187" s="159"/>
      <c r="M187" s="160" t="s">
        <v>1</v>
      </c>
      <c r="N187" s="161" t="s">
        <v>42</v>
      </c>
      <c r="O187" s="135">
        <v>0</v>
      </c>
      <c r="P187" s="135">
        <f>O187*H187</f>
        <v>0</v>
      </c>
      <c r="Q187" s="135">
        <v>0.028</v>
      </c>
      <c r="R187" s="135">
        <f>Q187*H187</f>
        <v>0.056</v>
      </c>
      <c r="S187" s="135">
        <v>0</v>
      </c>
      <c r="T187" s="136">
        <f>S187*H187</f>
        <v>0</v>
      </c>
      <c r="AR187" s="137" t="s">
        <v>263</v>
      </c>
      <c r="AT187" s="137" t="s">
        <v>220</v>
      </c>
      <c r="AU187" s="137" t="s">
        <v>13</v>
      </c>
      <c r="AY187" s="17" t="s">
        <v>171</v>
      </c>
      <c r="BE187" s="138">
        <f>IF(N187="základní",J187,0)</f>
        <v>0</v>
      </c>
      <c r="BF187" s="138">
        <f>IF(N187="snížená",J187,0)</f>
        <v>0</v>
      </c>
      <c r="BG187" s="138">
        <f>IF(N187="zákl. přenesená",J187,0)</f>
        <v>0</v>
      </c>
      <c r="BH187" s="138">
        <f>IF(N187="sníž. přenesená",J187,0)</f>
        <v>0</v>
      </c>
      <c r="BI187" s="138">
        <f>IF(N187="nulová",J187,0)</f>
        <v>0</v>
      </c>
      <c r="BJ187" s="17" t="s">
        <v>19</v>
      </c>
      <c r="BK187" s="138">
        <f>ROUND(I187*H187,2)</f>
        <v>0</v>
      </c>
      <c r="BL187" s="17" t="s">
        <v>259</v>
      </c>
      <c r="BM187" s="137" t="s">
        <v>273</v>
      </c>
    </row>
    <row r="188" spans="2:65" s="1" customFormat="1" ht="24" customHeight="1">
      <c r="B188" s="126"/>
      <c r="C188" s="307" t="s">
        <v>274</v>
      </c>
      <c r="D188" s="307" t="s">
        <v>174</v>
      </c>
      <c r="E188" s="308" t="s">
        <v>275</v>
      </c>
      <c r="F188" s="309" t="s">
        <v>276</v>
      </c>
      <c r="G188" s="310" t="s">
        <v>240</v>
      </c>
      <c r="H188" s="311">
        <v>2</v>
      </c>
      <c r="I188" s="299"/>
      <c r="J188" s="312">
        <f>ROUND(I188*H188,2)</f>
        <v>0</v>
      </c>
      <c r="K188" s="129" t="s">
        <v>1</v>
      </c>
      <c r="L188" s="29"/>
      <c r="M188" s="133" t="s">
        <v>1</v>
      </c>
      <c r="N188" s="134" t="s">
        <v>42</v>
      </c>
      <c r="O188" s="135">
        <v>0</v>
      </c>
      <c r="P188" s="135">
        <f>O188*H188</f>
        <v>0</v>
      </c>
      <c r="Q188" s="135">
        <v>0.04</v>
      </c>
      <c r="R188" s="135">
        <f>Q188*H188</f>
        <v>0.08</v>
      </c>
      <c r="S188" s="135">
        <v>0</v>
      </c>
      <c r="T188" s="136">
        <f>S188*H188</f>
        <v>0</v>
      </c>
      <c r="AR188" s="137" t="s">
        <v>259</v>
      </c>
      <c r="AT188" s="137" t="s">
        <v>174</v>
      </c>
      <c r="AU188" s="137" t="s">
        <v>13</v>
      </c>
      <c r="AY188" s="17" t="s">
        <v>171</v>
      </c>
      <c r="BE188" s="138">
        <f>IF(N188="základní",J188,0)</f>
        <v>0</v>
      </c>
      <c r="BF188" s="138">
        <f>IF(N188="snížená",J188,0)</f>
        <v>0</v>
      </c>
      <c r="BG188" s="138">
        <f>IF(N188="zákl. přenesená",J188,0)</f>
        <v>0</v>
      </c>
      <c r="BH188" s="138">
        <f>IF(N188="sníž. přenesená",J188,0)</f>
        <v>0</v>
      </c>
      <c r="BI188" s="138">
        <f>IF(N188="nulová",J188,0)</f>
        <v>0</v>
      </c>
      <c r="BJ188" s="17" t="s">
        <v>19</v>
      </c>
      <c r="BK188" s="138">
        <f>ROUND(I188*H188,2)</f>
        <v>0</v>
      </c>
      <c r="BL188" s="17" t="s">
        <v>259</v>
      </c>
      <c r="BM188" s="137" t="s">
        <v>277</v>
      </c>
    </row>
    <row r="189" spans="2:65" s="1" customFormat="1" ht="36" customHeight="1">
      <c r="B189" s="126"/>
      <c r="C189" s="318" t="s">
        <v>278</v>
      </c>
      <c r="D189" s="318" t="s">
        <v>220</v>
      </c>
      <c r="E189" s="319" t="s">
        <v>279</v>
      </c>
      <c r="F189" s="320" t="s">
        <v>280</v>
      </c>
      <c r="G189" s="321" t="s">
        <v>240</v>
      </c>
      <c r="H189" s="322">
        <v>2</v>
      </c>
      <c r="I189" s="300"/>
      <c r="J189" s="323">
        <f>ROUND(I189*H189,2)</f>
        <v>0</v>
      </c>
      <c r="K189" s="158" t="s">
        <v>1</v>
      </c>
      <c r="L189" s="159"/>
      <c r="M189" s="160" t="s">
        <v>1</v>
      </c>
      <c r="N189" s="161" t="s">
        <v>42</v>
      </c>
      <c r="O189" s="135">
        <v>0</v>
      </c>
      <c r="P189" s="135">
        <f>O189*H189</f>
        <v>0</v>
      </c>
      <c r="Q189" s="135">
        <v>0.04</v>
      </c>
      <c r="R189" s="135">
        <f>Q189*H189</f>
        <v>0.08</v>
      </c>
      <c r="S189" s="135">
        <v>0</v>
      </c>
      <c r="T189" s="136">
        <f>S189*H189</f>
        <v>0</v>
      </c>
      <c r="AR189" s="137" t="s">
        <v>263</v>
      </c>
      <c r="AT189" s="137" t="s">
        <v>220</v>
      </c>
      <c r="AU189" s="137" t="s">
        <v>13</v>
      </c>
      <c r="AY189" s="17" t="s">
        <v>171</v>
      </c>
      <c r="BE189" s="138">
        <f>IF(N189="základní",J189,0)</f>
        <v>0</v>
      </c>
      <c r="BF189" s="138">
        <f>IF(N189="snížená",J189,0)</f>
        <v>0</v>
      </c>
      <c r="BG189" s="138">
        <f>IF(N189="zákl. přenesená",J189,0)</f>
        <v>0</v>
      </c>
      <c r="BH189" s="138">
        <f>IF(N189="sníž. přenesená",J189,0)</f>
        <v>0</v>
      </c>
      <c r="BI189" s="138">
        <f>IF(N189="nulová",J189,0)</f>
        <v>0</v>
      </c>
      <c r="BJ189" s="17" t="s">
        <v>19</v>
      </c>
      <c r="BK189" s="138">
        <f>ROUND(I189*H189,2)</f>
        <v>0</v>
      </c>
      <c r="BL189" s="17" t="s">
        <v>259</v>
      </c>
      <c r="BM189" s="137" t="s">
        <v>281</v>
      </c>
    </row>
    <row r="190" spans="2:47" s="1" customFormat="1" ht="19.5">
      <c r="B190" s="29"/>
      <c r="C190" s="471"/>
      <c r="D190" s="314" t="s">
        <v>215</v>
      </c>
      <c r="E190" s="471"/>
      <c r="F190" s="480" t="s">
        <v>282</v>
      </c>
      <c r="G190" s="471"/>
      <c r="H190" s="471"/>
      <c r="I190" s="471"/>
      <c r="J190" s="471"/>
      <c r="L190" s="29"/>
      <c r="M190" s="152"/>
      <c r="N190" s="52"/>
      <c r="O190" s="52"/>
      <c r="P190" s="52"/>
      <c r="Q190" s="52"/>
      <c r="R190" s="52"/>
      <c r="S190" s="52"/>
      <c r="T190" s="53"/>
      <c r="AT190" s="17" t="s">
        <v>215</v>
      </c>
      <c r="AU190" s="17" t="s">
        <v>13</v>
      </c>
    </row>
    <row r="191" spans="2:65" s="1" customFormat="1" ht="24" customHeight="1">
      <c r="B191" s="126"/>
      <c r="C191" s="307" t="s">
        <v>7</v>
      </c>
      <c r="D191" s="307" t="s">
        <v>174</v>
      </c>
      <c r="E191" s="308" t="s">
        <v>283</v>
      </c>
      <c r="F191" s="309" t="s">
        <v>284</v>
      </c>
      <c r="G191" s="310" t="s">
        <v>184</v>
      </c>
      <c r="H191" s="311">
        <v>48</v>
      </c>
      <c r="I191" s="299"/>
      <c r="J191" s="312">
        <f>ROUND(I191*H191,2)</f>
        <v>0</v>
      </c>
      <c r="K191" s="129" t="s">
        <v>190</v>
      </c>
      <c r="L191" s="29"/>
      <c r="M191" s="133" t="s">
        <v>1</v>
      </c>
      <c r="N191" s="134" t="s">
        <v>42</v>
      </c>
      <c r="O191" s="135">
        <v>1.037</v>
      </c>
      <c r="P191" s="135">
        <f>O191*H191</f>
        <v>49.775999999999996</v>
      </c>
      <c r="Q191" s="135">
        <v>5E-05</v>
      </c>
      <c r="R191" s="135">
        <f>Q191*H191</f>
        <v>0.0024000000000000002</v>
      </c>
      <c r="S191" s="135">
        <v>0</v>
      </c>
      <c r="T191" s="136">
        <f>S191*H191</f>
        <v>0</v>
      </c>
      <c r="AR191" s="137" t="s">
        <v>104</v>
      </c>
      <c r="AT191" s="137" t="s">
        <v>174</v>
      </c>
      <c r="AU191" s="137" t="s">
        <v>13</v>
      </c>
      <c r="AY191" s="17" t="s">
        <v>171</v>
      </c>
      <c r="BE191" s="138">
        <f>IF(N191="základní",J191,0)</f>
        <v>0</v>
      </c>
      <c r="BF191" s="138">
        <f>IF(N191="snížená",J191,0)</f>
        <v>0</v>
      </c>
      <c r="BG191" s="138">
        <f>IF(N191="zákl. přenesená",J191,0)</f>
        <v>0</v>
      </c>
      <c r="BH191" s="138">
        <f>IF(N191="sníž. přenesená",J191,0)</f>
        <v>0</v>
      </c>
      <c r="BI191" s="138">
        <f>IF(N191="nulová",J191,0)</f>
        <v>0</v>
      </c>
      <c r="BJ191" s="17" t="s">
        <v>19</v>
      </c>
      <c r="BK191" s="138">
        <f>ROUND(I191*H191,2)</f>
        <v>0</v>
      </c>
      <c r="BL191" s="17" t="s">
        <v>104</v>
      </c>
      <c r="BM191" s="137" t="s">
        <v>285</v>
      </c>
    </row>
    <row r="192" spans="2:51" s="14" customFormat="1" ht="12">
      <c r="B192" s="153"/>
      <c r="C192" s="481"/>
      <c r="D192" s="314" t="s">
        <v>180</v>
      </c>
      <c r="E192" s="482" t="s">
        <v>1</v>
      </c>
      <c r="F192" s="483" t="s">
        <v>286</v>
      </c>
      <c r="G192" s="481"/>
      <c r="H192" s="482" t="s">
        <v>1</v>
      </c>
      <c r="I192" s="481"/>
      <c r="J192" s="481"/>
      <c r="L192" s="153"/>
      <c r="M192" s="155"/>
      <c r="N192" s="156"/>
      <c r="O192" s="156"/>
      <c r="P192" s="156"/>
      <c r="Q192" s="156"/>
      <c r="R192" s="156"/>
      <c r="S192" s="156"/>
      <c r="T192" s="157"/>
      <c r="AT192" s="154" t="s">
        <v>180</v>
      </c>
      <c r="AU192" s="154" t="s">
        <v>13</v>
      </c>
      <c r="AV192" s="14" t="s">
        <v>19</v>
      </c>
      <c r="AW192" s="14" t="s">
        <v>33</v>
      </c>
      <c r="AX192" s="14" t="s">
        <v>77</v>
      </c>
      <c r="AY192" s="154" t="s">
        <v>171</v>
      </c>
    </row>
    <row r="193" spans="2:51" s="12" customFormat="1" ht="12">
      <c r="B193" s="139"/>
      <c r="C193" s="313"/>
      <c r="D193" s="314" t="s">
        <v>180</v>
      </c>
      <c r="E193" s="315" t="s">
        <v>1</v>
      </c>
      <c r="F193" s="316" t="s">
        <v>287</v>
      </c>
      <c r="G193" s="313"/>
      <c r="H193" s="317">
        <v>6.1</v>
      </c>
      <c r="I193" s="313"/>
      <c r="J193" s="313"/>
      <c r="L193" s="139"/>
      <c r="M193" s="144"/>
      <c r="N193" s="145"/>
      <c r="O193" s="145"/>
      <c r="P193" s="145"/>
      <c r="Q193" s="145"/>
      <c r="R193" s="145"/>
      <c r="S193" s="145"/>
      <c r="T193" s="146"/>
      <c r="AT193" s="141" t="s">
        <v>180</v>
      </c>
      <c r="AU193" s="141" t="s">
        <v>13</v>
      </c>
      <c r="AV193" s="12" t="s">
        <v>13</v>
      </c>
      <c r="AW193" s="12" t="s">
        <v>33</v>
      </c>
      <c r="AX193" s="12" t="s">
        <v>77</v>
      </c>
      <c r="AY193" s="141" t="s">
        <v>171</v>
      </c>
    </row>
    <row r="194" spans="2:51" s="12" customFormat="1" ht="12">
      <c r="B194" s="139"/>
      <c r="C194" s="313"/>
      <c r="D194" s="314" t="s">
        <v>180</v>
      </c>
      <c r="E194" s="315" t="s">
        <v>1</v>
      </c>
      <c r="F194" s="316" t="s">
        <v>288</v>
      </c>
      <c r="G194" s="313"/>
      <c r="H194" s="317">
        <v>15.65</v>
      </c>
      <c r="I194" s="313"/>
      <c r="J194" s="313"/>
      <c r="L194" s="139"/>
      <c r="M194" s="144"/>
      <c r="N194" s="145"/>
      <c r="O194" s="145"/>
      <c r="P194" s="145"/>
      <c r="Q194" s="145"/>
      <c r="R194" s="145"/>
      <c r="S194" s="145"/>
      <c r="T194" s="146"/>
      <c r="AT194" s="141" t="s">
        <v>180</v>
      </c>
      <c r="AU194" s="141" t="s">
        <v>13</v>
      </c>
      <c r="AV194" s="12" t="s">
        <v>13</v>
      </c>
      <c r="AW194" s="12" t="s">
        <v>33</v>
      </c>
      <c r="AX194" s="12" t="s">
        <v>77</v>
      </c>
      <c r="AY194" s="141" t="s">
        <v>171</v>
      </c>
    </row>
    <row r="195" spans="2:51" s="12" customFormat="1" ht="12">
      <c r="B195" s="139"/>
      <c r="C195" s="313"/>
      <c r="D195" s="314" t="s">
        <v>180</v>
      </c>
      <c r="E195" s="315" t="s">
        <v>1</v>
      </c>
      <c r="F195" s="316" t="s">
        <v>289</v>
      </c>
      <c r="G195" s="313"/>
      <c r="H195" s="317">
        <v>6.45</v>
      </c>
      <c r="I195" s="313"/>
      <c r="J195" s="313"/>
      <c r="L195" s="139"/>
      <c r="M195" s="144"/>
      <c r="N195" s="145"/>
      <c r="O195" s="145"/>
      <c r="P195" s="145"/>
      <c r="Q195" s="145"/>
      <c r="R195" s="145"/>
      <c r="S195" s="145"/>
      <c r="T195" s="146"/>
      <c r="AT195" s="141" t="s">
        <v>180</v>
      </c>
      <c r="AU195" s="141" t="s">
        <v>13</v>
      </c>
      <c r="AV195" s="12" t="s">
        <v>13</v>
      </c>
      <c r="AW195" s="12" t="s">
        <v>33</v>
      </c>
      <c r="AX195" s="12" t="s">
        <v>77</v>
      </c>
      <c r="AY195" s="141" t="s">
        <v>171</v>
      </c>
    </row>
    <row r="196" spans="2:51" s="12" customFormat="1" ht="12">
      <c r="B196" s="139"/>
      <c r="C196" s="313"/>
      <c r="D196" s="314" t="s">
        <v>180</v>
      </c>
      <c r="E196" s="315" t="s">
        <v>1</v>
      </c>
      <c r="F196" s="316" t="s">
        <v>290</v>
      </c>
      <c r="G196" s="313"/>
      <c r="H196" s="317">
        <v>13</v>
      </c>
      <c r="I196" s="313"/>
      <c r="J196" s="313"/>
      <c r="L196" s="139"/>
      <c r="M196" s="144"/>
      <c r="N196" s="145"/>
      <c r="O196" s="145"/>
      <c r="P196" s="145"/>
      <c r="Q196" s="145"/>
      <c r="R196" s="145"/>
      <c r="S196" s="145"/>
      <c r="T196" s="146"/>
      <c r="AT196" s="141" t="s">
        <v>180</v>
      </c>
      <c r="AU196" s="141" t="s">
        <v>13</v>
      </c>
      <c r="AV196" s="12" t="s">
        <v>13</v>
      </c>
      <c r="AW196" s="12" t="s">
        <v>33</v>
      </c>
      <c r="AX196" s="12" t="s">
        <v>77</v>
      </c>
      <c r="AY196" s="141" t="s">
        <v>171</v>
      </c>
    </row>
    <row r="197" spans="2:51" s="12" customFormat="1" ht="12">
      <c r="B197" s="139"/>
      <c r="C197" s="313"/>
      <c r="D197" s="314" t="s">
        <v>180</v>
      </c>
      <c r="E197" s="315" t="s">
        <v>1</v>
      </c>
      <c r="F197" s="316" t="s">
        <v>291</v>
      </c>
      <c r="G197" s="313"/>
      <c r="H197" s="317">
        <v>3.55</v>
      </c>
      <c r="I197" s="313"/>
      <c r="J197" s="313"/>
      <c r="L197" s="139"/>
      <c r="M197" s="144"/>
      <c r="N197" s="145"/>
      <c r="O197" s="145"/>
      <c r="P197" s="145"/>
      <c r="Q197" s="145"/>
      <c r="R197" s="145"/>
      <c r="S197" s="145"/>
      <c r="T197" s="146"/>
      <c r="AT197" s="141" t="s">
        <v>180</v>
      </c>
      <c r="AU197" s="141" t="s">
        <v>13</v>
      </c>
      <c r="AV197" s="12" t="s">
        <v>13</v>
      </c>
      <c r="AW197" s="12" t="s">
        <v>33</v>
      </c>
      <c r="AX197" s="12" t="s">
        <v>77</v>
      </c>
      <c r="AY197" s="141" t="s">
        <v>171</v>
      </c>
    </row>
    <row r="198" spans="2:51" s="12" customFormat="1" ht="12">
      <c r="B198" s="139"/>
      <c r="C198" s="313"/>
      <c r="D198" s="314" t="s">
        <v>180</v>
      </c>
      <c r="E198" s="315" t="s">
        <v>1</v>
      </c>
      <c r="F198" s="316" t="s">
        <v>292</v>
      </c>
      <c r="G198" s="313"/>
      <c r="H198" s="317">
        <v>1.55</v>
      </c>
      <c r="I198" s="313"/>
      <c r="J198" s="313"/>
      <c r="L198" s="139"/>
      <c r="M198" s="144"/>
      <c r="N198" s="145"/>
      <c r="O198" s="145"/>
      <c r="P198" s="145"/>
      <c r="Q198" s="145"/>
      <c r="R198" s="145"/>
      <c r="S198" s="145"/>
      <c r="T198" s="146"/>
      <c r="AT198" s="141" t="s">
        <v>180</v>
      </c>
      <c r="AU198" s="141" t="s">
        <v>13</v>
      </c>
      <c r="AV198" s="12" t="s">
        <v>13</v>
      </c>
      <c r="AW198" s="12" t="s">
        <v>33</v>
      </c>
      <c r="AX198" s="12" t="s">
        <v>77</v>
      </c>
      <c r="AY198" s="141" t="s">
        <v>171</v>
      </c>
    </row>
    <row r="199" spans="2:51" s="12" customFormat="1" ht="12">
      <c r="B199" s="139"/>
      <c r="C199" s="313"/>
      <c r="D199" s="314" t="s">
        <v>180</v>
      </c>
      <c r="E199" s="315" t="s">
        <v>1</v>
      </c>
      <c r="F199" s="316" t="s">
        <v>293</v>
      </c>
      <c r="G199" s="313"/>
      <c r="H199" s="317">
        <v>1.7</v>
      </c>
      <c r="I199" s="313"/>
      <c r="J199" s="313"/>
      <c r="L199" s="139"/>
      <c r="M199" s="144"/>
      <c r="N199" s="145"/>
      <c r="O199" s="145"/>
      <c r="P199" s="145"/>
      <c r="Q199" s="145"/>
      <c r="R199" s="145"/>
      <c r="S199" s="145"/>
      <c r="T199" s="146"/>
      <c r="AT199" s="141" t="s">
        <v>180</v>
      </c>
      <c r="AU199" s="141" t="s">
        <v>13</v>
      </c>
      <c r="AV199" s="12" t="s">
        <v>13</v>
      </c>
      <c r="AW199" s="12" t="s">
        <v>33</v>
      </c>
      <c r="AX199" s="12" t="s">
        <v>77</v>
      </c>
      <c r="AY199" s="141" t="s">
        <v>171</v>
      </c>
    </row>
    <row r="200" spans="2:51" s="13" customFormat="1" ht="12">
      <c r="B200" s="147"/>
      <c r="C200" s="476"/>
      <c r="D200" s="314" t="s">
        <v>180</v>
      </c>
      <c r="E200" s="477" t="s">
        <v>1</v>
      </c>
      <c r="F200" s="478" t="s">
        <v>199</v>
      </c>
      <c r="G200" s="476"/>
      <c r="H200" s="479">
        <v>48</v>
      </c>
      <c r="I200" s="476"/>
      <c r="J200" s="476"/>
      <c r="L200" s="147"/>
      <c r="M200" s="149"/>
      <c r="N200" s="150"/>
      <c r="O200" s="150"/>
      <c r="P200" s="150"/>
      <c r="Q200" s="150"/>
      <c r="R200" s="150"/>
      <c r="S200" s="150"/>
      <c r="T200" s="151"/>
      <c r="AT200" s="148" t="s">
        <v>180</v>
      </c>
      <c r="AU200" s="148" t="s">
        <v>13</v>
      </c>
      <c r="AV200" s="13" t="s">
        <v>104</v>
      </c>
      <c r="AW200" s="13" t="s">
        <v>33</v>
      </c>
      <c r="AX200" s="13" t="s">
        <v>19</v>
      </c>
      <c r="AY200" s="148" t="s">
        <v>171</v>
      </c>
    </row>
    <row r="201" spans="2:65" s="1" customFormat="1" ht="24" customHeight="1">
      <c r="B201" s="126"/>
      <c r="C201" s="318" t="s">
        <v>294</v>
      </c>
      <c r="D201" s="318" t="s">
        <v>220</v>
      </c>
      <c r="E201" s="319" t="s">
        <v>295</v>
      </c>
      <c r="F201" s="320" t="s">
        <v>296</v>
      </c>
      <c r="G201" s="321" t="s">
        <v>184</v>
      </c>
      <c r="H201" s="322">
        <v>55.2</v>
      </c>
      <c r="I201" s="300"/>
      <c r="J201" s="323">
        <f>ROUND(I201*H201,2)</f>
        <v>0</v>
      </c>
      <c r="K201" s="158" t="s">
        <v>1</v>
      </c>
      <c r="L201" s="159"/>
      <c r="M201" s="160" t="s">
        <v>1</v>
      </c>
      <c r="N201" s="161" t="s">
        <v>42</v>
      </c>
      <c r="O201" s="135">
        <v>0</v>
      </c>
      <c r="P201" s="135">
        <f>O201*H201</f>
        <v>0</v>
      </c>
      <c r="Q201" s="135">
        <v>0.025</v>
      </c>
      <c r="R201" s="135">
        <f>Q201*H201</f>
        <v>1.3800000000000001</v>
      </c>
      <c r="S201" s="135">
        <v>0</v>
      </c>
      <c r="T201" s="136">
        <f>S201*H201</f>
        <v>0</v>
      </c>
      <c r="AR201" s="137" t="s">
        <v>219</v>
      </c>
      <c r="AT201" s="137" t="s">
        <v>220</v>
      </c>
      <c r="AU201" s="137" t="s">
        <v>13</v>
      </c>
      <c r="AY201" s="17" t="s">
        <v>171</v>
      </c>
      <c r="BE201" s="138">
        <f>IF(N201="základní",J201,0)</f>
        <v>0</v>
      </c>
      <c r="BF201" s="138">
        <f>IF(N201="snížená",J201,0)</f>
        <v>0</v>
      </c>
      <c r="BG201" s="138">
        <f>IF(N201="zákl. přenesená",J201,0)</f>
        <v>0</v>
      </c>
      <c r="BH201" s="138">
        <f>IF(N201="sníž. přenesená",J201,0)</f>
        <v>0</v>
      </c>
      <c r="BI201" s="138">
        <f>IF(N201="nulová",J201,0)</f>
        <v>0</v>
      </c>
      <c r="BJ201" s="17" t="s">
        <v>19</v>
      </c>
      <c r="BK201" s="138">
        <f>ROUND(I201*H201,2)</f>
        <v>0</v>
      </c>
      <c r="BL201" s="17" t="s">
        <v>104</v>
      </c>
      <c r="BM201" s="137" t="s">
        <v>297</v>
      </c>
    </row>
    <row r="202" spans="2:47" s="1" customFormat="1" ht="19.5">
      <c r="B202" s="29"/>
      <c r="C202" s="471"/>
      <c r="D202" s="314" t="s">
        <v>215</v>
      </c>
      <c r="E202" s="471"/>
      <c r="F202" s="480" t="s">
        <v>282</v>
      </c>
      <c r="G202" s="471"/>
      <c r="H202" s="471"/>
      <c r="I202" s="471"/>
      <c r="J202" s="471"/>
      <c r="L202" s="29"/>
      <c r="M202" s="152"/>
      <c r="N202" s="52"/>
      <c r="O202" s="52"/>
      <c r="P202" s="52"/>
      <c r="Q202" s="52"/>
      <c r="R202" s="52"/>
      <c r="S202" s="52"/>
      <c r="T202" s="53"/>
      <c r="AT202" s="17" t="s">
        <v>215</v>
      </c>
      <c r="AU202" s="17" t="s">
        <v>13</v>
      </c>
    </row>
    <row r="203" spans="2:51" s="12" customFormat="1" ht="12">
      <c r="B203" s="139"/>
      <c r="C203" s="313"/>
      <c r="D203" s="314" t="s">
        <v>180</v>
      </c>
      <c r="E203" s="313"/>
      <c r="F203" s="316" t="s">
        <v>1897</v>
      </c>
      <c r="G203" s="313"/>
      <c r="H203" s="317">
        <v>55.2</v>
      </c>
      <c r="I203" s="313"/>
      <c r="J203" s="313"/>
      <c r="L203" s="139"/>
      <c r="M203" s="144"/>
      <c r="N203" s="145"/>
      <c r="O203" s="145"/>
      <c r="P203" s="145"/>
      <c r="Q203" s="145"/>
      <c r="R203" s="145"/>
      <c r="S203" s="145"/>
      <c r="T203" s="146"/>
      <c r="AT203" s="141" t="s">
        <v>180</v>
      </c>
      <c r="AU203" s="141" t="s">
        <v>13</v>
      </c>
      <c r="AV203" s="12" t="s">
        <v>13</v>
      </c>
      <c r="AW203" s="12" t="s">
        <v>3</v>
      </c>
      <c r="AX203" s="12" t="s">
        <v>19</v>
      </c>
      <c r="AY203" s="141" t="s">
        <v>171</v>
      </c>
    </row>
    <row r="204" spans="2:65" s="1" customFormat="1" ht="24.75" customHeight="1">
      <c r="B204" s="126"/>
      <c r="C204" s="307" t="s">
        <v>298</v>
      </c>
      <c r="D204" s="307" t="s">
        <v>174</v>
      </c>
      <c r="E204" s="308" t="s">
        <v>299</v>
      </c>
      <c r="F204" s="309" t="s">
        <v>2102</v>
      </c>
      <c r="G204" s="310" t="s">
        <v>300</v>
      </c>
      <c r="H204" s="311">
        <v>1</v>
      </c>
      <c r="I204" s="299"/>
      <c r="J204" s="312">
        <f>ROUND(I204*H204,2)</f>
        <v>0</v>
      </c>
      <c r="K204" s="129" t="s">
        <v>1</v>
      </c>
      <c r="L204" s="29"/>
      <c r="M204" s="133" t="s">
        <v>1</v>
      </c>
      <c r="N204" s="134" t="s">
        <v>42</v>
      </c>
      <c r="O204" s="135">
        <v>0.421</v>
      </c>
      <c r="P204" s="135">
        <f>O204*H204</f>
        <v>0.421</v>
      </c>
      <c r="Q204" s="135">
        <v>0</v>
      </c>
      <c r="R204" s="135">
        <f>Q204*H204</f>
        <v>0</v>
      </c>
      <c r="S204" s="135">
        <v>0</v>
      </c>
      <c r="T204" s="136">
        <f>S204*H204</f>
        <v>0</v>
      </c>
      <c r="AR204" s="137" t="s">
        <v>104</v>
      </c>
      <c r="AT204" s="137" t="s">
        <v>174</v>
      </c>
      <c r="AU204" s="137" t="s">
        <v>13</v>
      </c>
      <c r="AY204" s="17" t="s">
        <v>171</v>
      </c>
      <c r="BE204" s="138">
        <f>IF(N204="základní",J204,0)</f>
        <v>0</v>
      </c>
      <c r="BF204" s="138">
        <f>IF(N204="snížená",J204,0)</f>
        <v>0</v>
      </c>
      <c r="BG204" s="138">
        <f>IF(N204="zákl. přenesená",J204,0)</f>
        <v>0</v>
      </c>
      <c r="BH204" s="138">
        <f>IF(N204="sníž. přenesená",J204,0)</f>
        <v>0</v>
      </c>
      <c r="BI204" s="138">
        <f>IF(N204="nulová",J204,0)</f>
        <v>0</v>
      </c>
      <c r="BJ204" s="17" t="s">
        <v>19</v>
      </c>
      <c r="BK204" s="138">
        <f>ROUND(I204*H204,2)</f>
        <v>0</v>
      </c>
      <c r="BL204" s="17" t="s">
        <v>104</v>
      </c>
      <c r="BM204" s="137" t="s">
        <v>301</v>
      </c>
    </row>
    <row r="205" spans="2:63" s="11" customFormat="1" ht="30" customHeight="1">
      <c r="B205" s="116"/>
      <c r="C205" s="473"/>
      <c r="D205" s="302" t="s">
        <v>76</v>
      </c>
      <c r="E205" s="305" t="s">
        <v>204</v>
      </c>
      <c r="F205" s="305" t="s">
        <v>302</v>
      </c>
      <c r="G205" s="473"/>
      <c r="H205" s="473"/>
      <c r="I205" s="473"/>
      <c r="J205" s="475">
        <f>BK205</f>
        <v>0</v>
      </c>
      <c r="L205" s="116"/>
      <c r="M205" s="119"/>
      <c r="N205" s="120"/>
      <c r="O205" s="120"/>
      <c r="P205" s="121">
        <f>SUM(P206:P245)</f>
        <v>237.480883</v>
      </c>
      <c r="Q205" s="120"/>
      <c r="R205" s="121">
        <f>SUM(R206:R245)</f>
        <v>24.80980655</v>
      </c>
      <c r="S205" s="120"/>
      <c r="T205" s="122">
        <f>SUM(T206:T245)</f>
        <v>0</v>
      </c>
      <c r="AR205" s="117" t="s">
        <v>19</v>
      </c>
      <c r="AT205" s="123" t="s">
        <v>76</v>
      </c>
      <c r="AU205" s="123" t="s">
        <v>19</v>
      </c>
      <c r="AY205" s="117" t="s">
        <v>171</v>
      </c>
      <c r="BK205" s="124">
        <f>SUM(BK206:BK245)</f>
        <v>0</v>
      </c>
    </row>
    <row r="206" spans="2:65" s="1" customFormat="1" ht="16.5" customHeight="1">
      <c r="B206" s="126"/>
      <c r="C206" s="307" t="s">
        <v>303</v>
      </c>
      <c r="D206" s="307" t="s">
        <v>174</v>
      </c>
      <c r="E206" s="308" t="s">
        <v>304</v>
      </c>
      <c r="F206" s="309" t="s">
        <v>305</v>
      </c>
      <c r="G206" s="310" t="s">
        <v>184</v>
      </c>
      <c r="H206" s="311">
        <v>91.33</v>
      </c>
      <c r="I206" s="299"/>
      <c r="J206" s="312">
        <f>ROUND(I206*H206,2)</f>
        <v>0</v>
      </c>
      <c r="K206" s="129" t="s">
        <v>178</v>
      </c>
      <c r="L206" s="29"/>
      <c r="M206" s="133" t="s">
        <v>1</v>
      </c>
      <c r="N206" s="134" t="s">
        <v>42</v>
      </c>
      <c r="O206" s="135">
        <v>0.47</v>
      </c>
      <c r="P206" s="135">
        <f>O206*H206</f>
        <v>42.92509999999999</v>
      </c>
      <c r="Q206" s="135">
        <v>0.01838</v>
      </c>
      <c r="R206" s="135">
        <f>Q206*H206</f>
        <v>1.6786454</v>
      </c>
      <c r="S206" s="135">
        <v>0</v>
      </c>
      <c r="T206" s="136">
        <f>S206*H206</f>
        <v>0</v>
      </c>
      <c r="AR206" s="137" t="s">
        <v>104</v>
      </c>
      <c r="AT206" s="137" t="s">
        <v>174</v>
      </c>
      <c r="AU206" s="137" t="s">
        <v>13</v>
      </c>
      <c r="AY206" s="17" t="s">
        <v>171</v>
      </c>
      <c r="BE206" s="138">
        <f>IF(N206="základní",J206,0)</f>
        <v>0</v>
      </c>
      <c r="BF206" s="138">
        <f>IF(N206="snížená",J206,0)</f>
        <v>0</v>
      </c>
      <c r="BG206" s="138">
        <f>IF(N206="zákl. přenesená",J206,0)</f>
        <v>0</v>
      </c>
      <c r="BH206" s="138">
        <f>IF(N206="sníž. přenesená",J206,0)</f>
        <v>0</v>
      </c>
      <c r="BI206" s="138">
        <f>IF(N206="nulová",J206,0)</f>
        <v>0</v>
      </c>
      <c r="BJ206" s="17" t="s">
        <v>19</v>
      </c>
      <c r="BK206" s="138">
        <f>ROUND(I206*H206,2)</f>
        <v>0</v>
      </c>
      <c r="BL206" s="17" t="s">
        <v>104</v>
      </c>
      <c r="BM206" s="137" t="s">
        <v>306</v>
      </c>
    </row>
    <row r="207" spans="2:51" s="12" customFormat="1" ht="12">
      <c r="B207" s="139"/>
      <c r="C207" s="313"/>
      <c r="D207" s="314" t="s">
        <v>180</v>
      </c>
      <c r="E207" s="315" t="s">
        <v>88</v>
      </c>
      <c r="F207" s="316" t="s">
        <v>307</v>
      </c>
      <c r="G207" s="313"/>
      <c r="H207" s="317">
        <v>91.33</v>
      </c>
      <c r="I207" s="313"/>
      <c r="J207" s="313"/>
      <c r="L207" s="139"/>
      <c r="M207" s="144"/>
      <c r="N207" s="145"/>
      <c r="O207" s="145"/>
      <c r="P207" s="145"/>
      <c r="Q207" s="145"/>
      <c r="R207" s="145"/>
      <c r="S207" s="145"/>
      <c r="T207" s="146"/>
      <c r="AT207" s="141" t="s">
        <v>180</v>
      </c>
      <c r="AU207" s="141" t="s">
        <v>13</v>
      </c>
      <c r="AV207" s="12" t="s">
        <v>13</v>
      </c>
      <c r="AW207" s="12" t="s">
        <v>33</v>
      </c>
      <c r="AX207" s="12" t="s">
        <v>19</v>
      </c>
      <c r="AY207" s="141" t="s">
        <v>171</v>
      </c>
    </row>
    <row r="208" spans="2:65" s="1" customFormat="1" ht="16.5" customHeight="1">
      <c r="B208" s="126"/>
      <c r="C208" s="307" t="s">
        <v>308</v>
      </c>
      <c r="D208" s="307" t="s">
        <v>174</v>
      </c>
      <c r="E208" s="308" t="s">
        <v>309</v>
      </c>
      <c r="F208" s="309" t="s">
        <v>310</v>
      </c>
      <c r="G208" s="310" t="s">
        <v>184</v>
      </c>
      <c r="H208" s="311">
        <v>182.66</v>
      </c>
      <c r="I208" s="299"/>
      <c r="J208" s="312">
        <f>ROUND(I208*H208,2)</f>
        <v>0</v>
      </c>
      <c r="K208" s="129" t="s">
        <v>178</v>
      </c>
      <c r="L208" s="29"/>
      <c r="M208" s="133" t="s">
        <v>1</v>
      </c>
      <c r="N208" s="134" t="s">
        <v>42</v>
      </c>
      <c r="O208" s="135">
        <v>0.09</v>
      </c>
      <c r="P208" s="135">
        <f>O208*H208</f>
        <v>16.4394</v>
      </c>
      <c r="Q208" s="135">
        <v>0.0079</v>
      </c>
      <c r="R208" s="135">
        <f>Q208*H208</f>
        <v>1.443014</v>
      </c>
      <c r="S208" s="135">
        <v>0</v>
      </c>
      <c r="T208" s="136">
        <f>S208*H208</f>
        <v>0</v>
      </c>
      <c r="AR208" s="137" t="s">
        <v>104</v>
      </c>
      <c r="AT208" s="137" t="s">
        <v>174</v>
      </c>
      <c r="AU208" s="137" t="s">
        <v>13</v>
      </c>
      <c r="AY208" s="17" t="s">
        <v>171</v>
      </c>
      <c r="BE208" s="138">
        <f>IF(N208="základní",J208,0)</f>
        <v>0</v>
      </c>
      <c r="BF208" s="138">
        <f>IF(N208="snížená",J208,0)</f>
        <v>0</v>
      </c>
      <c r="BG208" s="138">
        <f>IF(N208="zákl. přenesená",J208,0)</f>
        <v>0</v>
      </c>
      <c r="BH208" s="138">
        <f>IF(N208="sníž. přenesená",J208,0)</f>
        <v>0</v>
      </c>
      <c r="BI208" s="138">
        <f>IF(N208="nulová",J208,0)</f>
        <v>0</v>
      </c>
      <c r="BJ208" s="17" t="s">
        <v>19</v>
      </c>
      <c r="BK208" s="138">
        <f>ROUND(I208*H208,2)</f>
        <v>0</v>
      </c>
      <c r="BL208" s="17" t="s">
        <v>104</v>
      </c>
      <c r="BM208" s="137" t="s">
        <v>311</v>
      </c>
    </row>
    <row r="209" spans="2:51" s="12" customFormat="1" ht="12">
      <c r="B209" s="139"/>
      <c r="C209" s="313"/>
      <c r="D209" s="314" t="s">
        <v>180</v>
      </c>
      <c r="E209" s="315" t="s">
        <v>1</v>
      </c>
      <c r="F209" s="316" t="s">
        <v>312</v>
      </c>
      <c r="G209" s="313"/>
      <c r="H209" s="317">
        <v>182.66</v>
      </c>
      <c r="I209" s="313"/>
      <c r="J209" s="313"/>
      <c r="L209" s="139"/>
      <c r="M209" s="144"/>
      <c r="N209" s="145"/>
      <c r="O209" s="145"/>
      <c r="P209" s="145"/>
      <c r="Q209" s="145"/>
      <c r="R209" s="145"/>
      <c r="S209" s="145"/>
      <c r="T209" s="146"/>
      <c r="AT209" s="141" t="s">
        <v>180</v>
      </c>
      <c r="AU209" s="141" t="s">
        <v>13</v>
      </c>
      <c r="AV209" s="12" t="s">
        <v>13</v>
      </c>
      <c r="AW209" s="12" t="s">
        <v>33</v>
      </c>
      <c r="AX209" s="12" t="s">
        <v>19</v>
      </c>
      <c r="AY209" s="141" t="s">
        <v>171</v>
      </c>
    </row>
    <row r="210" spans="2:65" s="1" customFormat="1" ht="16.5" customHeight="1">
      <c r="B210" s="126"/>
      <c r="C210" s="307" t="s">
        <v>313</v>
      </c>
      <c r="D210" s="307" t="s">
        <v>174</v>
      </c>
      <c r="E210" s="308" t="s">
        <v>314</v>
      </c>
      <c r="F210" s="309" t="s">
        <v>315</v>
      </c>
      <c r="G210" s="310" t="s">
        <v>240</v>
      </c>
      <c r="H210" s="311">
        <v>6</v>
      </c>
      <c r="I210" s="299"/>
      <c r="J210" s="312">
        <f>ROUND(I210*H210,2)</f>
        <v>0</v>
      </c>
      <c r="K210" s="129" t="s">
        <v>190</v>
      </c>
      <c r="L210" s="29"/>
      <c r="M210" s="133" t="s">
        <v>1</v>
      </c>
      <c r="N210" s="134" t="s">
        <v>42</v>
      </c>
      <c r="O210" s="135">
        <v>0.888</v>
      </c>
      <c r="P210" s="135">
        <f>O210*H210</f>
        <v>5.328</v>
      </c>
      <c r="Q210" s="135">
        <v>0.0415</v>
      </c>
      <c r="R210" s="135">
        <f>Q210*H210</f>
        <v>0.249</v>
      </c>
      <c r="S210" s="135">
        <v>0</v>
      </c>
      <c r="T210" s="136">
        <f>S210*H210</f>
        <v>0</v>
      </c>
      <c r="AR210" s="137" t="s">
        <v>104</v>
      </c>
      <c r="AT210" s="137" t="s">
        <v>174</v>
      </c>
      <c r="AU210" s="137" t="s">
        <v>13</v>
      </c>
      <c r="AY210" s="17" t="s">
        <v>171</v>
      </c>
      <c r="BE210" s="138">
        <f>IF(N210="základní",J210,0)</f>
        <v>0</v>
      </c>
      <c r="BF210" s="138">
        <f>IF(N210="snížená",J210,0)</f>
        <v>0</v>
      </c>
      <c r="BG210" s="138">
        <f>IF(N210="zákl. přenesená",J210,0)</f>
        <v>0</v>
      </c>
      <c r="BH210" s="138">
        <f>IF(N210="sníž. přenesená",J210,0)</f>
        <v>0</v>
      </c>
      <c r="BI210" s="138">
        <f>IF(N210="nulová",J210,0)</f>
        <v>0</v>
      </c>
      <c r="BJ210" s="17" t="s">
        <v>19</v>
      </c>
      <c r="BK210" s="138">
        <f>ROUND(I210*H210,2)</f>
        <v>0</v>
      </c>
      <c r="BL210" s="17" t="s">
        <v>104</v>
      </c>
      <c r="BM210" s="137" t="s">
        <v>316</v>
      </c>
    </row>
    <row r="211" spans="2:65" s="1" customFormat="1" ht="16.5" customHeight="1">
      <c r="B211" s="126"/>
      <c r="C211" s="307" t="s">
        <v>317</v>
      </c>
      <c r="D211" s="307" t="s">
        <v>174</v>
      </c>
      <c r="E211" s="308" t="s">
        <v>318</v>
      </c>
      <c r="F211" s="309" t="s">
        <v>319</v>
      </c>
      <c r="G211" s="310" t="s">
        <v>240</v>
      </c>
      <c r="H211" s="311">
        <v>6</v>
      </c>
      <c r="I211" s="299"/>
      <c r="J211" s="312">
        <f>ROUND(I211*H211,2)</f>
        <v>0</v>
      </c>
      <c r="K211" s="129" t="s">
        <v>190</v>
      </c>
      <c r="L211" s="29"/>
      <c r="M211" s="133" t="s">
        <v>1</v>
      </c>
      <c r="N211" s="134" t="s">
        <v>42</v>
      </c>
      <c r="O211" s="135">
        <v>1.908</v>
      </c>
      <c r="P211" s="135">
        <f>O211*H211</f>
        <v>11.448</v>
      </c>
      <c r="Q211" s="135">
        <v>0.147</v>
      </c>
      <c r="R211" s="135">
        <f>Q211*H211</f>
        <v>0.8819999999999999</v>
      </c>
      <c r="S211" s="135">
        <v>0</v>
      </c>
      <c r="T211" s="136">
        <f>S211*H211</f>
        <v>0</v>
      </c>
      <c r="AR211" s="137" t="s">
        <v>104</v>
      </c>
      <c r="AT211" s="137" t="s">
        <v>174</v>
      </c>
      <c r="AU211" s="137" t="s">
        <v>13</v>
      </c>
      <c r="AY211" s="17" t="s">
        <v>171</v>
      </c>
      <c r="BE211" s="138">
        <f>IF(N211="základní",J211,0)</f>
        <v>0</v>
      </c>
      <c r="BF211" s="138">
        <f>IF(N211="snížená",J211,0)</f>
        <v>0</v>
      </c>
      <c r="BG211" s="138">
        <f>IF(N211="zákl. přenesená",J211,0)</f>
        <v>0</v>
      </c>
      <c r="BH211" s="138">
        <f>IF(N211="sníž. přenesená",J211,0)</f>
        <v>0</v>
      </c>
      <c r="BI211" s="138">
        <f>IF(N211="nulová",J211,0)</f>
        <v>0</v>
      </c>
      <c r="BJ211" s="17" t="s">
        <v>19</v>
      </c>
      <c r="BK211" s="138">
        <f>ROUND(I211*H211,2)</f>
        <v>0</v>
      </c>
      <c r="BL211" s="17" t="s">
        <v>104</v>
      </c>
      <c r="BM211" s="137" t="s">
        <v>320</v>
      </c>
    </row>
    <row r="212" spans="2:65" s="1" customFormat="1" ht="24" customHeight="1">
      <c r="B212" s="126"/>
      <c r="C212" s="307" t="s">
        <v>321</v>
      </c>
      <c r="D212" s="307" t="s">
        <v>174</v>
      </c>
      <c r="E212" s="308" t="s">
        <v>322</v>
      </c>
      <c r="F212" s="309" t="s">
        <v>323</v>
      </c>
      <c r="G212" s="310" t="s">
        <v>184</v>
      </c>
      <c r="H212" s="311">
        <v>34.99</v>
      </c>
      <c r="I212" s="299"/>
      <c r="J212" s="312">
        <f>ROUND(I212*H212,2)</f>
        <v>0</v>
      </c>
      <c r="K212" s="129" t="s">
        <v>178</v>
      </c>
      <c r="L212" s="29"/>
      <c r="M212" s="133" t="s">
        <v>1</v>
      </c>
      <c r="N212" s="134" t="s">
        <v>42</v>
      </c>
      <c r="O212" s="135">
        <v>1.355</v>
      </c>
      <c r="P212" s="135">
        <f>O212*H212</f>
        <v>47.41145</v>
      </c>
      <c r="Q212" s="135">
        <v>0.03358</v>
      </c>
      <c r="R212" s="135">
        <f>Q212*H212</f>
        <v>1.1749642</v>
      </c>
      <c r="S212" s="135">
        <v>0</v>
      </c>
      <c r="T212" s="136">
        <f>S212*H212</f>
        <v>0</v>
      </c>
      <c r="AR212" s="137" t="s">
        <v>104</v>
      </c>
      <c r="AT212" s="137" t="s">
        <v>174</v>
      </c>
      <c r="AU212" s="137" t="s">
        <v>13</v>
      </c>
      <c r="AY212" s="17" t="s">
        <v>171</v>
      </c>
      <c r="BE212" s="138">
        <f>IF(N212="základní",J212,0)</f>
        <v>0</v>
      </c>
      <c r="BF212" s="138">
        <f>IF(N212="snížená",J212,0)</f>
        <v>0</v>
      </c>
      <c r="BG212" s="138">
        <f>IF(N212="zákl. přenesená",J212,0)</f>
        <v>0</v>
      </c>
      <c r="BH212" s="138">
        <f>IF(N212="sníž. přenesená",J212,0)</f>
        <v>0</v>
      </c>
      <c r="BI212" s="138">
        <f>IF(N212="nulová",J212,0)</f>
        <v>0</v>
      </c>
      <c r="BJ212" s="17" t="s">
        <v>19</v>
      </c>
      <c r="BK212" s="138">
        <f>ROUND(I212*H212,2)</f>
        <v>0</v>
      </c>
      <c r="BL212" s="17" t="s">
        <v>104</v>
      </c>
      <c r="BM212" s="137" t="s">
        <v>324</v>
      </c>
    </row>
    <row r="213" spans="2:51" s="12" customFormat="1" ht="12">
      <c r="B213" s="139"/>
      <c r="C213" s="313"/>
      <c r="D213" s="314" t="s">
        <v>180</v>
      </c>
      <c r="E213" s="315" t="s">
        <v>1</v>
      </c>
      <c r="F213" s="316" t="s">
        <v>325</v>
      </c>
      <c r="G213" s="313"/>
      <c r="H213" s="317">
        <v>7.375</v>
      </c>
      <c r="I213" s="313"/>
      <c r="J213" s="313"/>
      <c r="L213" s="139"/>
      <c r="M213" s="144"/>
      <c r="N213" s="145"/>
      <c r="O213" s="145"/>
      <c r="P213" s="145"/>
      <c r="Q213" s="145"/>
      <c r="R213" s="145"/>
      <c r="S213" s="145"/>
      <c r="T213" s="146"/>
      <c r="AT213" s="141" t="s">
        <v>180</v>
      </c>
      <c r="AU213" s="141" t="s">
        <v>13</v>
      </c>
      <c r="AV213" s="12" t="s">
        <v>13</v>
      </c>
      <c r="AW213" s="12" t="s">
        <v>33</v>
      </c>
      <c r="AX213" s="12" t="s">
        <v>77</v>
      </c>
      <c r="AY213" s="141" t="s">
        <v>171</v>
      </c>
    </row>
    <row r="214" spans="2:51" s="12" customFormat="1" ht="12">
      <c r="B214" s="139"/>
      <c r="C214" s="313"/>
      <c r="D214" s="314" t="s">
        <v>180</v>
      </c>
      <c r="E214" s="315" t="s">
        <v>1</v>
      </c>
      <c r="F214" s="316" t="s">
        <v>326</v>
      </c>
      <c r="G214" s="313"/>
      <c r="H214" s="317">
        <v>11.055</v>
      </c>
      <c r="I214" s="313"/>
      <c r="J214" s="313"/>
      <c r="L214" s="139"/>
      <c r="M214" s="144"/>
      <c r="N214" s="145"/>
      <c r="O214" s="145"/>
      <c r="P214" s="145"/>
      <c r="Q214" s="145"/>
      <c r="R214" s="145"/>
      <c r="S214" s="145"/>
      <c r="T214" s="146"/>
      <c r="AT214" s="141" t="s">
        <v>180</v>
      </c>
      <c r="AU214" s="141" t="s">
        <v>13</v>
      </c>
      <c r="AV214" s="12" t="s">
        <v>13</v>
      </c>
      <c r="AW214" s="12" t="s">
        <v>33</v>
      </c>
      <c r="AX214" s="12" t="s">
        <v>77</v>
      </c>
      <c r="AY214" s="141" t="s">
        <v>171</v>
      </c>
    </row>
    <row r="215" spans="2:51" s="12" customFormat="1" ht="12">
      <c r="B215" s="139"/>
      <c r="C215" s="313"/>
      <c r="D215" s="314" t="s">
        <v>180</v>
      </c>
      <c r="E215" s="315" t="s">
        <v>1</v>
      </c>
      <c r="F215" s="316" t="s">
        <v>327</v>
      </c>
      <c r="G215" s="313"/>
      <c r="H215" s="317">
        <v>16.56</v>
      </c>
      <c r="I215" s="313"/>
      <c r="J215" s="313"/>
      <c r="L215" s="139"/>
      <c r="M215" s="144"/>
      <c r="N215" s="145"/>
      <c r="O215" s="145"/>
      <c r="P215" s="145"/>
      <c r="Q215" s="145"/>
      <c r="R215" s="145"/>
      <c r="S215" s="145"/>
      <c r="T215" s="146"/>
      <c r="AT215" s="141" t="s">
        <v>180</v>
      </c>
      <c r="AU215" s="141" t="s">
        <v>13</v>
      </c>
      <c r="AV215" s="12" t="s">
        <v>13</v>
      </c>
      <c r="AW215" s="12" t="s">
        <v>33</v>
      </c>
      <c r="AX215" s="12" t="s">
        <v>77</v>
      </c>
      <c r="AY215" s="141" t="s">
        <v>171</v>
      </c>
    </row>
    <row r="216" spans="2:51" s="13" customFormat="1" ht="12">
      <c r="B216" s="147"/>
      <c r="C216" s="476"/>
      <c r="D216" s="314" t="s">
        <v>180</v>
      </c>
      <c r="E216" s="477" t="s">
        <v>1</v>
      </c>
      <c r="F216" s="478" t="s">
        <v>199</v>
      </c>
      <c r="G216" s="476"/>
      <c r="H216" s="479">
        <v>34.99</v>
      </c>
      <c r="I216" s="476"/>
      <c r="J216" s="476"/>
      <c r="L216" s="147"/>
      <c r="M216" s="149"/>
      <c r="N216" s="150"/>
      <c r="O216" s="150"/>
      <c r="P216" s="150"/>
      <c r="Q216" s="150"/>
      <c r="R216" s="150"/>
      <c r="S216" s="150"/>
      <c r="T216" s="151"/>
      <c r="AT216" s="148" t="s">
        <v>180</v>
      </c>
      <c r="AU216" s="148" t="s">
        <v>13</v>
      </c>
      <c r="AV216" s="13" t="s">
        <v>104</v>
      </c>
      <c r="AW216" s="13" t="s">
        <v>33</v>
      </c>
      <c r="AX216" s="13" t="s">
        <v>19</v>
      </c>
      <c r="AY216" s="148" t="s">
        <v>171</v>
      </c>
    </row>
    <row r="217" spans="2:65" s="1" customFormat="1" ht="16.5" customHeight="1">
      <c r="B217" s="126"/>
      <c r="C217" s="307" t="s">
        <v>328</v>
      </c>
      <c r="D217" s="307" t="s">
        <v>174</v>
      </c>
      <c r="E217" s="308" t="s">
        <v>329</v>
      </c>
      <c r="F217" s="309" t="s">
        <v>330</v>
      </c>
      <c r="G217" s="310" t="s">
        <v>184</v>
      </c>
      <c r="H217" s="311">
        <v>76.74</v>
      </c>
      <c r="I217" s="299"/>
      <c r="J217" s="312">
        <f>ROUND(I217*H217,2)</f>
        <v>0</v>
      </c>
      <c r="K217" s="129" t="s">
        <v>190</v>
      </c>
      <c r="L217" s="29"/>
      <c r="M217" s="133" t="s">
        <v>1</v>
      </c>
      <c r="N217" s="134" t="s">
        <v>42</v>
      </c>
      <c r="O217" s="135">
        <v>0.2</v>
      </c>
      <c r="P217" s="135">
        <f>O217*H217</f>
        <v>15.347999999999999</v>
      </c>
      <c r="Q217" s="135">
        <v>0.0052</v>
      </c>
      <c r="R217" s="135">
        <f>Q217*H217</f>
        <v>0.39904799999999996</v>
      </c>
      <c r="S217" s="135">
        <v>0</v>
      </c>
      <c r="T217" s="136">
        <f>S217*H217</f>
        <v>0</v>
      </c>
      <c r="AR217" s="137" t="s">
        <v>104</v>
      </c>
      <c r="AT217" s="137" t="s">
        <v>174</v>
      </c>
      <c r="AU217" s="137" t="s">
        <v>13</v>
      </c>
      <c r="AY217" s="17" t="s">
        <v>171</v>
      </c>
      <c r="BE217" s="138">
        <f>IF(N217="základní",J217,0)</f>
        <v>0</v>
      </c>
      <c r="BF217" s="138">
        <f>IF(N217="snížená",J217,0)</f>
        <v>0</v>
      </c>
      <c r="BG217" s="138">
        <f>IF(N217="zákl. přenesená",J217,0)</f>
        <v>0</v>
      </c>
      <c r="BH217" s="138">
        <f>IF(N217="sníž. přenesená",J217,0)</f>
        <v>0</v>
      </c>
      <c r="BI217" s="138">
        <f>IF(N217="nulová",J217,0)</f>
        <v>0</v>
      </c>
      <c r="BJ217" s="17" t="s">
        <v>19</v>
      </c>
      <c r="BK217" s="138">
        <f>ROUND(I217*H217,2)</f>
        <v>0</v>
      </c>
      <c r="BL217" s="17" t="s">
        <v>104</v>
      </c>
      <c r="BM217" s="137" t="s">
        <v>331</v>
      </c>
    </row>
    <row r="218" spans="2:51" s="12" customFormat="1" ht="12">
      <c r="B218" s="139"/>
      <c r="C218" s="313"/>
      <c r="D218" s="314" t="s">
        <v>180</v>
      </c>
      <c r="E218" s="315" t="s">
        <v>1</v>
      </c>
      <c r="F218" s="316" t="s">
        <v>332</v>
      </c>
      <c r="G218" s="313"/>
      <c r="H218" s="317">
        <v>76.74</v>
      </c>
      <c r="I218" s="313"/>
      <c r="J218" s="313"/>
      <c r="L218" s="139"/>
      <c r="M218" s="144"/>
      <c r="N218" s="145"/>
      <c r="O218" s="145"/>
      <c r="P218" s="145"/>
      <c r="Q218" s="145"/>
      <c r="R218" s="145"/>
      <c r="S218" s="145"/>
      <c r="T218" s="146"/>
      <c r="AT218" s="141" t="s">
        <v>180</v>
      </c>
      <c r="AU218" s="141" t="s">
        <v>13</v>
      </c>
      <c r="AV218" s="12" t="s">
        <v>13</v>
      </c>
      <c r="AW218" s="12" t="s">
        <v>33</v>
      </c>
      <c r="AX218" s="12" t="s">
        <v>19</v>
      </c>
      <c r="AY218" s="141" t="s">
        <v>171</v>
      </c>
    </row>
    <row r="219" spans="2:65" s="1" customFormat="1" ht="16.5" customHeight="1">
      <c r="B219" s="126"/>
      <c r="C219" s="307" t="s">
        <v>333</v>
      </c>
      <c r="D219" s="307" t="s">
        <v>174</v>
      </c>
      <c r="E219" s="308" t="s">
        <v>334</v>
      </c>
      <c r="F219" s="309" t="s">
        <v>335</v>
      </c>
      <c r="G219" s="310" t="s">
        <v>184</v>
      </c>
      <c r="H219" s="311">
        <v>181.807</v>
      </c>
      <c r="I219" s="299"/>
      <c r="J219" s="312">
        <f>ROUND(I219*H219,2)</f>
        <v>0</v>
      </c>
      <c r="K219" s="129" t="s">
        <v>190</v>
      </c>
      <c r="L219" s="29"/>
      <c r="M219" s="133" t="s">
        <v>1</v>
      </c>
      <c r="N219" s="134" t="s">
        <v>42</v>
      </c>
      <c r="O219" s="135">
        <v>0.344</v>
      </c>
      <c r="P219" s="135">
        <f>O219*H219</f>
        <v>62.54160799999999</v>
      </c>
      <c r="Q219" s="135">
        <v>0.017</v>
      </c>
      <c r="R219" s="135">
        <f>Q219*H219</f>
        <v>3.090719</v>
      </c>
      <c r="S219" s="135">
        <v>0</v>
      </c>
      <c r="T219" s="136">
        <f>S219*H219</f>
        <v>0</v>
      </c>
      <c r="AR219" s="137" t="s">
        <v>104</v>
      </c>
      <c r="AT219" s="137" t="s">
        <v>174</v>
      </c>
      <c r="AU219" s="137" t="s">
        <v>13</v>
      </c>
      <c r="AY219" s="17" t="s">
        <v>171</v>
      </c>
      <c r="BE219" s="138">
        <f>IF(N219="základní",J219,0)</f>
        <v>0</v>
      </c>
      <c r="BF219" s="138">
        <f>IF(N219="snížená",J219,0)</f>
        <v>0</v>
      </c>
      <c r="BG219" s="138">
        <f>IF(N219="zákl. přenesená",J219,0)</f>
        <v>0</v>
      </c>
      <c r="BH219" s="138">
        <f>IF(N219="sníž. přenesená",J219,0)</f>
        <v>0</v>
      </c>
      <c r="BI219" s="138">
        <f>IF(N219="nulová",J219,0)</f>
        <v>0</v>
      </c>
      <c r="BJ219" s="17" t="s">
        <v>19</v>
      </c>
      <c r="BK219" s="138">
        <f>ROUND(I219*H219,2)</f>
        <v>0</v>
      </c>
      <c r="BL219" s="17" t="s">
        <v>104</v>
      </c>
      <c r="BM219" s="137" t="s">
        <v>336</v>
      </c>
    </row>
    <row r="220" spans="2:51" s="12" customFormat="1" ht="12">
      <c r="B220" s="139"/>
      <c r="C220" s="313"/>
      <c r="D220" s="314" t="s">
        <v>180</v>
      </c>
      <c r="E220" s="315" t="s">
        <v>1</v>
      </c>
      <c r="F220" s="316" t="s">
        <v>109</v>
      </c>
      <c r="G220" s="313"/>
      <c r="H220" s="317">
        <v>181.807</v>
      </c>
      <c r="I220" s="313"/>
      <c r="J220" s="313"/>
      <c r="L220" s="139"/>
      <c r="M220" s="144"/>
      <c r="N220" s="145"/>
      <c r="O220" s="145"/>
      <c r="P220" s="145"/>
      <c r="Q220" s="145"/>
      <c r="R220" s="145"/>
      <c r="S220" s="145"/>
      <c r="T220" s="146"/>
      <c r="AT220" s="141" t="s">
        <v>180</v>
      </c>
      <c r="AU220" s="141" t="s">
        <v>13</v>
      </c>
      <c r="AV220" s="12" t="s">
        <v>13</v>
      </c>
      <c r="AW220" s="12" t="s">
        <v>33</v>
      </c>
      <c r="AX220" s="12" t="s">
        <v>19</v>
      </c>
      <c r="AY220" s="141" t="s">
        <v>171</v>
      </c>
    </row>
    <row r="221" spans="2:65" s="1" customFormat="1" ht="16.5" customHeight="1">
      <c r="B221" s="126"/>
      <c r="C221" s="307" t="s">
        <v>337</v>
      </c>
      <c r="D221" s="307" t="s">
        <v>174</v>
      </c>
      <c r="E221" s="308" t="s">
        <v>338</v>
      </c>
      <c r="F221" s="309" t="s">
        <v>339</v>
      </c>
      <c r="G221" s="310" t="s">
        <v>184</v>
      </c>
      <c r="H221" s="311">
        <v>181.807</v>
      </c>
      <c r="I221" s="299"/>
      <c r="J221" s="312">
        <f>ROUND(I221*H221,2)</f>
        <v>0</v>
      </c>
      <c r="K221" s="129" t="s">
        <v>190</v>
      </c>
      <c r="L221" s="29"/>
      <c r="M221" s="133" t="s">
        <v>1</v>
      </c>
      <c r="N221" s="134" t="s">
        <v>42</v>
      </c>
      <c r="O221" s="135">
        <v>0.05</v>
      </c>
      <c r="P221" s="135">
        <f>O221*H221</f>
        <v>9.090349999999999</v>
      </c>
      <c r="Q221" s="135">
        <v>0.0062</v>
      </c>
      <c r="R221" s="135">
        <f>Q221*H221</f>
        <v>1.1272034</v>
      </c>
      <c r="S221" s="135">
        <v>0</v>
      </c>
      <c r="T221" s="136">
        <f>S221*H221</f>
        <v>0</v>
      </c>
      <c r="AR221" s="137" t="s">
        <v>104</v>
      </c>
      <c r="AT221" s="137" t="s">
        <v>174</v>
      </c>
      <c r="AU221" s="137" t="s">
        <v>13</v>
      </c>
      <c r="AY221" s="17" t="s">
        <v>171</v>
      </c>
      <c r="BE221" s="138">
        <f>IF(N221="základní",J221,0)</f>
        <v>0</v>
      </c>
      <c r="BF221" s="138">
        <f>IF(N221="snížená",J221,0)</f>
        <v>0</v>
      </c>
      <c r="BG221" s="138">
        <f>IF(N221="zákl. přenesená",J221,0)</f>
        <v>0</v>
      </c>
      <c r="BH221" s="138">
        <f>IF(N221="sníž. přenesená",J221,0)</f>
        <v>0</v>
      </c>
      <c r="BI221" s="138">
        <f>IF(N221="nulová",J221,0)</f>
        <v>0</v>
      </c>
      <c r="BJ221" s="17" t="s">
        <v>19</v>
      </c>
      <c r="BK221" s="138">
        <f>ROUND(I221*H221,2)</f>
        <v>0</v>
      </c>
      <c r="BL221" s="17" t="s">
        <v>104</v>
      </c>
      <c r="BM221" s="137" t="s">
        <v>340</v>
      </c>
    </row>
    <row r="222" spans="2:51" s="12" customFormat="1" ht="12">
      <c r="B222" s="139"/>
      <c r="C222" s="313"/>
      <c r="D222" s="314" t="s">
        <v>180</v>
      </c>
      <c r="E222" s="315" t="s">
        <v>1</v>
      </c>
      <c r="F222" s="316" t="s">
        <v>109</v>
      </c>
      <c r="G222" s="313"/>
      <c r="H222" s="317">
        <v>181.807</v>
      </c>
      <c r="I222" s="313"/>
      <c r="J222" s="313"/>
      <c r="L222" s="139"/>
      <c r="M222" s="144"/>
      <c r="N222" s="145"/>
      <c r="O222" s="145"/>
      <c r="P222" s="145"/>
      <c r="Q222" s="145"/>
      <c r="R222" s="145"/>
      <c r="S222" s="145"/>
      <c r="T222" s="146"/>
      <c r="AT222" s="141" t="s">
        <v>180</v>
      </c>
      <c r="AU222" s="141" t="s">
        <v>13</v>
      </c>
      <c r="AV222" s="12" t="s">
        <v>13</v>
      </c>
      <c r="AW222" s="12" t="s">
        <v>33</v>
      </c>
      <c r="AX222" s="12" t="s">
        <v>19</v>
      </c>
      <c r="AY222" s="141" t="s">
        <v>171</v>
      </c>
    </row>
    <row r="223" spans="2:65" s="1" customFormat="1" ht="16.5" customHeight="1">
      <c r="B223" s="126"/>
      <c r="C223" s="307" t="s">
        <v>263</v>
      </c>
      <c r="D223" s="307" t="s">
        <v>174</v>
      </c>
      <c r="E223" s="308" t="s">
        <v>341</v>
      </c>
      <c r="F223" s="309" t="s">
        <v>342</v>
      </c>
      <c r="G223" s="310" t="s">
        <v>184</v>
      </c>
      <c r="H223" s="311">
        <v>4.405</v>
      </c>
      <c r="I223" s="299"/>
      <c r="J223" s="312">
        <f>ROUND(I223*H223,2)</f>
        <v>0</v>
      </c>
      <c r="K223" s="129" t="s">
        <v>190</v>
      </c>
      <c r="L223" s="29"/>
      <c r="M223" s="133" t="s">
        <v>1</v>
      </c>
      <c r="N223" s="134" t="s">
        <v>42</v>
      </c>
      <c r="O223" s="135">
        <v>1.06</v>
      </c>
      <c r="P223" s="135">
        <f>O223*H223</f>
        <v>4.669300000000001</v>
      </c>
      <c r="Q223" s="135">
        <v>0.00938</v>
      </c>
      <c r="R223" s="135">
        <f>Q223*H223</f>
        <v>0.0413189</v>
      </c>
      <c r="S223" s="135">
        <v>0</v>
      </c>
      <c r="T223" s="136">
        <f>S223*H223</f>
        <v>0</v>
      </c>
      <c r="AR223" s="137" t="s">
        <v>104</v>
      </c>
      <c r="AT223" s="137" t="s">
        <v>174</v>
      </c>
      <c r="AU223" s="137" t="s">
        <v>13</v>
      </c>
      <c r="AY223" s="17" t="s">
        <v>171</v>
      </c>
      <c r="BE223" s="138">
        <f>IF(N223="základní",J223,0)</f>
        <v>0</v>
      </c>
      <c r="BF223" s="138">
        <f>IF(N223="snížená",J223,0)</f>
        <v>0</v>
      </c>
      <c r="BG223" s="138">
        <f>IF(N223="zákl. přenesená",J223,0)</f>
        <v>0</v>
      </c>
      <c r="BH223" s="138">
        <f>IF(N223="sníž. přenesená",J223,0)</f>
        <v>0</v>
      </c>
      <c r="BI223" s="138">
        <f>IF(N223="nulová",J223,0)</f>
        <v>0</v>
      </c>
      <c r="BJ223" s="17" t="s">
        <v>19</v>
      </c>
      <c r="BK223" s="138">
        <f>ROUND(I223*H223,2)</f>
        <v>0</v>
      </c>
      <c r="BL223" s="17" t="s">
        <v>104</v>
      </c>
      <c r="BM223" s="137" t="s">
        <v>343</v>
      </c>
    </row>
    <row r="224" spans="2:51" s="12" customFormat="1" ht="12">
      <c r="B224" s="139"/>
      <c r="C224" s="313"/>
      <c r="D224" s="314" t="s">
        <v>180</v>
      </c>
      <c r="E224" s="315" t="s">
        <v>107</v>
      </c>
      <c r="F224" s="316" t="s">
        <v>344</v>
      </c>
      <c r="G224" s="313"/>
      <c r="H224" s="317">
        <v>4.405</v>
      </c>
      <c r="I224" s="313"/>
      <c r="J224" s="313"/>
      <c r="L224" s="139"/>
      <c r="M224" s="144"/>
      <c r="N224" s="145"/>
      <c r="O224" s="145"/>
      <c r="P224" s="145"/>
      <c r="Q224" s="145"/>
      <c r="R224" s="145"/>
      <c r="S224" s="145"/>
      <c r="T224" s="146"/>
      <c r="AT224" s="141" t="s">
        <v>180</v>
      </c>
      <c r="AU224" s="141" t="s">
        <v>13</v>
      </c>
      <c r="AV224" s="12" t="s">
        <v>13</v>
      </c>
      <c r="AW224" s="12" t="s">
        <v>33</v>
      </c>
      <c r="AX224" s="12" t="s">
        <v>19</v>
      </c>
      <c r="AY224" s="141" t="s">
        <v>171</v>
      </c>
    </row>
    <row r="225" spans="2:65" s="1" customFormat="1" ht="16.5" customHeight="1">
      <c r="B225" s="126"/>
      <c r="C225" s="318" t="s">
        <v>345</v>
      </c>
      <c r="D225" s="318" t="s">
        <v>220</v>
      </c>
      <c r="E225" s="319" t="s">
        <v>346</v>
      </c>
      <c r="F225" s="320" t="s">
        <v>347</v>
      </c>
      <c r="G225" s="321" t="s">
        <v>184</v>
      </c>
      <c r="H225" s="322">
        <v>4.846</v>
      </c>
      <c r="I225" s="300"/>
      <c r="J225" s="323">
        <f>ROUND(I225*H225,2)</f>
        <v>0</v>
      </c>
      <c r="K225" s="158" t="s">
        <v>190</v>
      </c>
      <c r="L225" s="159"/>
      <c r="M225" s="160" t="s">
        <v>1</v>
      </c>
      <c r="N225" s="161" t="s">
        <v>42</v>
      </c>
      <c r="O225" s="135">
        <v>0</v>
      </c>
      <c r="P225" s="135">
        <f>O225*H225</f>
        <v>0</v>
      </c>
      <c r="Q225" s="135">
        <v>0.0135</v>
      </c>
      <c r="R225" s="135">
        <f>Q225*H225</f>
        <v>0.065421</v>
      </c>
      <c r="S225" s="135">
        <v>0</v>
      </c>
      <c r="T225" s="136">
        <f>S225*H225</f>
        <v>0</v>
      </c>
      <c r="AR225" s="137" t="s">
        <v>219</v>
      </c>
      <c r="AT225" s="137" t="s">
        <v>220</v>
      </c>
      <c r="AU225" s="137" t="s">
        <v>13</v>
      </c>
      <c r="AY225" s="17" t="s">
        <v>171</v>
      </c>
      <c r="BE225" s="138">
        <f>IF(N225="základní",J225,0)</f>
        <v>0</v>
      </c>
      <c r="BF225" s="138">
        <f>IF(N225="snížená",J225,0)</f>
        <v>0</v>
      </c>
      <c r="BG225" s="138">
        <f>IF(N225="zákl. přenesená",J225,0)</f>
        <v>0</v>
      </c>
      <c r="BH225" s="138">
        <f>IF(N225="sníž. přenesená",J225,0)</f>
        <v>0</v>
      </c>
      <c r="BI225" s="138">
        <f>IF(N225="nulová",J225,0)</f>
        <v>0</v>
      </c>
      <c r="BJ225" s="17" t="s">
        <v>19</v>
      </c>
      <c r="BK225" s="138">
        <f>ROUND(I225*H225,2)</f>
        <v>0</v>
      </c>
      <c r="BL225" s="17" t="s">
        <v>104</v>
      </c>
      <c r="BM225" s="137" t="s">
        <v>348</v>
      </c>
    </row>
    <row r="226" spans="2:51" s="12" customFormat="1" ht="12">
      <c r="B226" s="139"/>
      <c r="C226" s="313"/>
      <c r="D226" s="314" t="s">
        <v>180</v>
      </c>
      <c r="E226" s="313"/>
      <c r="F226" s="316" t="s">
        <v>349</v>
      </c>
      <c r="G226" s="313"/>
      <c r="H226" s="317">
        <v>4.846</v>
      </c>
      <c r="I226" s="313"/>
      <c r="J226" s="313"/>
      <c r="L226" s="139"/>
      <c r="M226" s="144"/>
      <c r="N226" s="145"/>
      <c r="O226" s="145"/>
      <c r="P226" s="145"/>
      <c r="Q226" s="145"/>
      <c r="R226" s="145"/>
      <c r="S226" s="145"/>
      <c r="T226" s="146"/>
      <c r="AT226" s="141" t="s">
        <v>180</v>
      </c>
      <c r="AU226" s="141" t="s">
        <v>13</v>
      </c>
      <c r="AV226" s="12" t="s">
        <v>13</v>
      </c>
      <c r="AW226" s="12" t="s">
        <v>3</v>
      </c>
      <c r="AX226" s="12" t="s">
        <v>19</v>
      </c>
      <c r="AY226" s="141" t="s">
        <v>171</v>
      </c>
    </row>
    <row r="227" spans="2:65" s="1" customFormat="1" ht="16.5" customHeight="1">
      <c r="B227" s="126"/>
      <c r="C227" s="307" t="s">
        <v>350</v>
      </c>
      <c r="D227" s="307" t="s">
        <v>174</v>
      </c>
      <c r="E227" s="308" t="s">
        <v>351</v>
      </c>
      <c r="F227" s="309" t="s">
        <v>352</v>
      </c>
      <c r="G227" s="310" t="s">
        <v>184</v>
      </c>
      <c r="H227" s="311">
        <v>4.405</v>
      </c>
      <c r="I227" s="299"/>
      <c r="J227" s="312">
        <f>ROUND(I227*H227,2)</f>
        <v>0</v>
      </c>
      <c r="K227" s="129" t="s">
        <v>1</v>
      </c>
      <c r="L227" s="29"/>
      <c r="M227" s="133" t="s">
        <v>1</v>
      </c>
      <c r="N227" s="134" t="s">
        <v>42</v>
      </c>
      <c r="O227" s="135">
        <v>0.33</v>
      </c>
      <c r="P227" s="135">
        <f>O227*H227</f>
        <v>1.45365</v>
      </c>
      <c r="Q227" s="135">
        <v>0.00489</v>
      </c>
      <c r="R227" s="135">
        <f>Q227*H227</f>
        <v>0.021540450000000003</v>
      </c>
      <c r="S227" s="135">
        <v>0</v>
      </c>
      <c r="T227" s="136">
        <f>S227*H227</f>
        <v>0</v>
      </c>
      <c r="AR227" s="137" t="s">
        <v>104</v>
      </c>
      <c r="AT227" s="137" t="s">
        <v>174</v>
      </c>
      <c r="AU227" s="137" t="s">
        <v>13</v>
      </c>
      <c r="AY227" s="17" t="s">
        <v>171</v>
      </c>
      <c r="BE227" s="138">
        <f>IF(N227="základní",J227,0)</f>
        <v>0</v>
      </c>
      <c r="BF227" s="138">
        <f>IF(N227="snížená",J227,0)</f>
        <v>0</v>
      </c>
      <c r="BG227" s="138">
        <f>IF(N227="zákl. přenesená",J227,0)</f>
        <v>0</v>
      </c>
      <c r="BH227" s="138">
        <f>IF(N227="sníž. přenesená",J227,0)</f>
        <v>0</v>
      </c>
      <c r="BI227" s="138">
        <f>IF(N227="nulová",J227,0)</f>
        <v>0</v>
      </c>
      <c r="BJ227" s="17" t="s">
        <v>19</v>
      </c>
      <c r="BK227" s="138">
        <f>ROUND(I227*H227,2)</f>
        <v>0</v>
      </c>
      <c r="BL227" s="17" t="s">
        <v>104</v>
      </c>
      <c r="BM227" s="137" t="s">
        <v>353</v>
      </c>
    </row>
    <row r="228" spans="2:51" s="12" customFormat="1" ht="12">
      <c r="B228" s="139"/>
      <c r="C228" s="313"/>
      <c r="D228" s="314" t="s">
        <v>180</v>
      </c>
      <c r="E228" s="315" t="s">
        <v>1</v>
      </c>
      <c r="F228" s="316" t="s">
        <v>344</v>
      </c>
      <c r="G228" s="313"/>
      <c r="H228" s="317">
        <v>4.405</v>
      </c>
      <c r="I228" s="313"/>
      <c r="J228" s="313"/>
      <c r="L228" s="139"/>
      <c r="M228" s="144"/>
      <c r="N228" s="145"/>
      <c r="O228" s="145"/>
      <c r="P228" s="145"/>
      <c r="Q228" s="145"/>
      <c r="R228" s="145"/>
      <c r="S228" s="145"/>
      <c r="T228" s="146"/>
      <c r="AT228" s="141" t="s">
        <v>180</v>
      </c>
      <c r="AU228" s="141" t="s">
        <v>13</v>
      </c>
      <c r="AV228" s="12" t="s">
        <v>13</v>
      </c>
      <c r="AW228" s="12" t="s">
        <v>33</v>
      </c>
      <c r="AX228" s="12" t="s">
        <v>19</v>
      </c>
      <c r="AY228" s="141" t="s">
        <v>171</v>
      </c>
    </row>
    <row r="229" spans="2:65" s="1" customFormat="1" ht="16.5" customHeight="1">
      <c r="B229" s="126"/>
      <c r="C229" s="307" t="s">
        <v>354</v>
      </c>
      <c r="D229" s="307" t="s">
        <v>174</v>
      </c>
      <c r="E229" s="308" t="s">
        <v>355</v>
      </c>
      <c r="F229" s="309" t="s">
        <v>356</v>
      </c>
      <c r="G229" s="310" t="s">
        <v>184</v>
      </c>
      <c r="H229" s="311">
        <v>8.235</v>
      </c>
      <c r="I229" s="299"/>
      <c r="J229" s="312">
        <f>ROUND(I229*H229,2)</f>
        <v>0</v>
      </c>
      <c r="K229" s="129" t="s">
        <v>1</v>
      </c>
      <c r="L229" s="29"/>
      <c r="M229" s="133" t="s">
        <v>1</v>
      </c>
      <c r="N229" s="134" t="s">
        <v>42</v>
      </c>
      <c r="O229" s="135">
        <v>0.245</v>
      </c>
      <c r="P229" s="135">
        <f>O229*H229</f>
        <v>2.017575</v>
      </c>
      <c r="Q229" s="135">
        <v>0.00478</v>
      </c>
      <c r="R229" s="135">
        <f>Q229*H229</f>
        <v>0.039363300000000004</v>
      </c>
      <c r="S229" s="135">
        <v>0</v>
      </c>
      <c r="T229" s="136">
        <f>S229*H229</f>
        <v>0</v>
      </c>
      <c r="AR229" s="137" t="s">
        <v>104</v>
      </c>
      <c r="AT229" s="137" t="s">
        <v>174</v>
      </c>
      <c r="AU229" s="137" t="s">
        <v>13</v>
      </c>
      <c r="AY229" s="17" t="s">
        <v>171</v>
      </c>
      <c r="BE229" s="138">
        <f>IF(N229="základní",J229,0)</f>
        <v>0</v>
      </c>
      <c r="BF229" s="138">
        <f>IF(N229="snížená",J229,0)</f>
        <v>0</v>
      </c>
      <c r="BG229" s="138">
        <f>IF(N229="zákl. přenesená",J229,0)</f>
        <v>0</v>
      </c>
      <c r="BH229" s="138">
        <f>IF(N229="sníž. přenesená",J229,0)</f>
        <v>0</v>
      </c>
      <c r="BI229" s="138">
        <f>IF(N229="nulová",J229,0)</f>
        <v>0</v>
      </c>
      <c r="BJ229" s="17" t="s">
        <v>19</v>
      </c>
      <c r="BK229" s="138">
        <f>ROUND(I229*H229,2)</f>
        <v>0</v>
      </c>
      <c r="BL229" s="17" t="s">
        <v>104</v>
      </c>
      <c r="BM229" s="137" t="s">
        <v>357</v>
      </c>
    </row>
    <row r="230" spans="2:51" s="12" customFormat="1" ht="12">
      <c r="B230" s="139"/>
      <c r="C230" s="313"/>
      <c r="D230" s="314" t="s">
        <v>180</v>
      </c>
      <c r="E230" s="315" t="s">
        <v>1</v>
      </c>
      <c r="F230" s="316" t="s">
        <v>358</v>
      </c>
      <c r="G230" s="313"/>
      <c r="H230" s="317">
        <v>8.235</v>
      </c>
      <c r="I230" s="313"/>
      <c r="J230" s="313"/>
      <c r="L230" s="139"/>
      <c r="M230" s="144"/>
      <c r="N230" s="145"/>
      <c r="O230" s="145"/>
      <c r="P230" s="145"/>
      <c r="Q230" s="145"/>
      <c r="R230" s="145"/>
      <c r="S230" s="145"/>
      <c r="T230" s="146"/>
      <c r="AT230" s="141" t="s">
        <v>180</v>
      </c>
      <c r="AU230" s="141" t="s">
        <v>13</v>
      </c>
      <c r="AV230" s="12" t="s">
        <v>13</v>
      </c>
      <c r="AW230" s="12" t="s">
        <v>33</v>
      </c>
      <c r="AX230" s="12" t="s">
        <v>77</v>
      </c>
      <c r="AY230" s="141" t="s">
        <v>171</v>
      </c>
    </row>
    <row r="231" spans="2:51" s="13" customFormat="1" ht="12">
      <c r="B231" s="147"/>
      <c r="C231" s="476"/>
      <c r="D231" s="314" t="s">
        <v>180</v>
      </c>
      <c r="E231" s="477" t="s">
        <v>1</v>
      </c>
      <c r="F231" s="478" t="s">
        <v>199</v>
      </c>
      <c r="G231" s="476"/>
      <c r="H231" s="479">
        <v>8.235</v>
      </c>
      <c r="I231" s="476"/>
      <c r="J231" s="476"/>
      <c r="L231" s="147"/>
      <c r="M231" s="149"/>
      <c r="N231" s="150"/>
      <c r="O231" s="150"/>
      <c r="P231" s="150"/>
      <c r="Q231" s="150"/>
      <c r="R231" s="150"/>
      <c r="S231" s="150"/>
      <c r="T231" s="151"/>
      <c r="AT231" s="148" t="s">
        <v>180</v>
      </c>
      <c r="AU231" s="148" t="s">
        <v>13</v>
      </c>
      <c r="AV231" s="13" t="s">
        <v>104</v>
      </c>
      <c r="AW231" s="13" t="s">
        <v>33</v>
      </c>
      <c r="AX231" s="13" t="s">
        <v>19</v>
      </c>
      <c r="AY231" s="148" t="s">
        <v>171</v>
      </c>
    </row>
    <row r="232" spans="2:65" s="1" customFormat="1" ht="16.5" customHeight="1">
      <c r="B232" s="126"/>
      <c r="C232" s="307" t="s">
        <v>359</v>
      </c>
      <c r="D232" s="307" t="s">
        <v>174</v>
      </c>
      <c r="E232" s="308" t="s">
        <v>360</v>
      </c>
      <c r="F232" s="309" t="s">
        <v>361</v>
      </c>
      <c r="G232" s="310" t="s">
        <v>177</v>
      </c>
      <c r="H232" s="311">
        <v>0.585</v>
      </c>
      <c r="I232" s="299"/>
      <c r="J232" s="312">
        <f>ROUND(I232*H232,2)</f>
        <v>0</v>
      </c>
      <c r="K232" s="129" t="s">
        <v>178</v>
      </c>
      <c r="L232" s="29"/>
      <c r="M232" s="133" t="s">
        <v>1</v>
      </c>
      <c r="N232" s="134" t="s">
        <v>42</v>
      </c>
      <c r="O232" s="135">
        <v>5.33</v>
      </c>
      <c r="P232" s="135">
        <f>O232*H232</f>
        <v>3.1180499999999998</v>
      </c>
      <c r="Q232" s="135">
        <v>2.25634</v>
      </c>
      <c r="R232" s="135">
        <f>Q232*H232</f>
        <v>1.3199588999999998</v>
      </c>
      <c r="S232" s="135">
        <v>0</v>
      </c>
      <c r="T232" s="136">
        <f>S232*H232</f>
        <v>0</v>
      </c>
      <c r="AR232" s="137" t="s">
        <v>104</v>
      </c>
      <c r="AT232" s="137" t="s">
        <v>174</v>
      </c>
      <c r="AU232" s="137" t="s">
        <v>13</v>
      </c>
      <c r="AY232" s="17" t="s">
        <v>171</v>
      </c>
      <c r="BE232" s="138">
        <f>IF(N232="základní",J232,0)</f>
        <v>0</v>
      </c>
      <c r="BF232" s="138">
        <f>IF(N232="snížená",J232,0)</f>
        <v>0</v>
      </c>
      <c r="BG232" s="138">
        <f>IF(N232="zákl. přenesená",J232,0)</f>
        <v>0</v>
      </c>
      <c r="BH232" s="138">
        <f>IF(N232="sníž. přenesená",J232,0)</f>
        <v>0</v>
      </c>
      <c r="BI232" s="138">
        <f>IF(N232="nulová",J232,0)</f>
        <v>0</v>
      </c>
      <c r="BJ232" s="17" t="s">
        <v>19</v>
      </c>
      <c r="BK232" s="138">
        <f>ROUND(I232*H232,2)</f>
        <v>0</v>
      </c>
      <c r="BL232" s="17" t="s">
        <v>104</v>
      </c>
      <c r="BM232" s="137" t="s">
        <v>362</v>
      </c>
    </row>
    <row r="233" spans="2:51" s="12" customFormat="1" ht="12">
      <c r="B233" s="139"/>
      <c r="C233" s="313"/>
      <c r="D233" s="314" t="s">
        <v>180</v>
      </c>
      <c r="E233" s="315" t="s">
        <v>1</v>
      </c>
      <c r="F233" s="316" t="s">
        <v>363</v>
      </c>
      <c r="G233" s="313"/>
      <c r="H233" s="317">
        <v>0.382</v>
      </c>
      <c r="I233" s="313"/>
      <c r="J233" s="313"/>
      <c r="L233" s="139"/>
      <c r="M233" s="144"/>
      <c r="N233" s="145"/>
      <c r="O233" s="145"/>
      <c r="P233" s="145"/>
      <c r="Q233" s="145"/>
      <c r="R233" s="145"/>
      <c r="S233" s="145"/>
      <c r="T233" s="146"/>
      <c r="AT233" s="141" t="s">
        <v>180</v>
      </c>
      <c r="AU233" s="141" t="s">
        <v>13</v>
      </c>
      <c r="AV233" s="12" t="s">
        <v>13</v>
      </c>
      <c r="AW233" s="12" t="s">
        <v>33</v>
      </c>
      <c r="AX233" s="12" t="s">
        <v>77</v>
      </c>
      <c r="AY233" s="141" t="s">
        <v>171</v>
      </c>
    </row>
    <row r="234" spans="2:51" s="12" customFormat="1" ht="12">
      <c r="B234" s="139"/>
      <c r="C234" s="313"/>
      <c r="D234" s="314" t="s">
        <v>180</v>
      </c>
      <c r="E234" s="315" t="s">
        <v>1</v>
      </c>
      <c r="F234" s="316" t="s">
        <v>364</v>
      </c>
      <c r="G234" s="313"/>
      <c r="H234" s="317">
        <v>0.203</v>
      </c>
      <c r="I234" s="313"/>
      <c r="J234" s="313"/>
      <c r="L234" s="139"/>
      <c r="M234" s="144"/>
      <c r="N234" s="145"/>
      <c r="O234" s="145"/>
      <c r="P234" s="145"/>
      <c r="Q234" s="145"/>
      <c r="R234" s="145"/>
      <c r="S234" s="145"/>
      <c r="T234" s="146"/>
      <c r="AT234" s="141" t="s">
        <v>180</v>
      </c>
      <c r="AU234" s="141" t="s">
        <v>13</v>
      </c>
      <c r="AV234" s="12" t="s">
        <v>13</v>
      </c>
      <c r="AW234" s="12" t="s">
        <v>33</v>
      </c>
      <c r="AX234" s="12" t="s">
        <v>77</v>
      </c>
      <c r="AY234" s="141" t="s">
        <v>171</v>
      </c>
    </row>
    <row r="235" spans="2:51" s="13" customFormat="1" ht="12">
      <c r="B235" s="147"/>
      <c r="C235" s="476"/>
      <c r="D235" s="314" t="s">
        <v>180</v>
      </c>
      <c r="E235" s="477" t="s">
        <v>1</v>
      </c>
      <c r="F235" s="478" t="s">
        <v>199</v>
      </c>
      <c r="G235" s="476"/>
      <c r="H235" s="479">
        <v>0.585</v>
      </c>
      <c r="I235" s="476"/>
      <c r="J235" s="476"/>
      <c r="L235" s="147"/>
      <c r="M235" s="149"/>
      <c r="N235" s="150"/>
      <c r="O235" s="150"/>
      <c r="P235" s="150"/>
      <c r="Q235" s="150"/>
      <c r="R235" s="150"/>
      <c r="S235" s="150"/>
      <c r="T235" s="151"/>
      <c r="AT235" s="148" t="s">
        <v>180</v>
      </c>
      <c r="AU235" s="148" t="s">
        <v>13</v>
      </c>
      <c r="AV235" s="13" t="s">
        <v>104</v>
      </c>
      <c r="AW235" s="13" t="s">
        <v>33</v>
      </c>
      <c r="AX235" s="13" t="s">
        <v>19</v>
      </c>
      <c r="AY235" s="148" t="s">
        <v>171</v>
      </c>
    </row>
    <row r="236" spans="2:65" s="1" customFormat="1" ht="16.5" customHeight="1">
      <c r="B236" s="126"/>
      <c r="C236" s="307" t="s">
        <v>365</v>
      </c>
      <c r="D236" s="307" t="s">
        <v>174</v>
      </c>
      <c r="E236" s="308" t="s">
        <v>366</v>
      </c>
      <c r="F236" s="309" t="s">
        <v>367</v>
      </c>
      <c r="G236" s="310" t="s">
        <v>184</v>
      </c>
      <c r="H236" s="311">
        <v>2.2</v>
      </c>
      <c r="I236" s="299"/>
      <c r="J236" s="312">
        <f>ROUND(I236*H236,2)</f>
        <v>0</v>
      </c>
      <c r="K236" s="129" t="s">
        <v>178</v>
      </c>
      <c r="L236" s="29"/>
      <c r="M236" s="133" t="s">
        <v>1</v>
      </c>
      <c r="N236" s="134" t="s">
        <v>42</v>
      </c>
      <c r="O236" s="135">
        <v>0.447</v>
      </c>
      <c r="P236" s="135">
        <f>O236*H236</f>
        <v>0.9834</v>
      </c>
      <c r="Q236" s="135">
        <v>0.084</v>
      </c>
      <c r="R236" s="135">
        <f>Q236*H236</f>
        <v>0.18480000000000002</v>
      </c>
      <c r="S236" s="135">
        <v>0</v>
      </c>
      <c r="T236" s="136">
        <f>S236*H236</f>
        <v>0</v>
      </c>
      <c r="AR236" s="137" t="s">
        <v>104</v>
      </c>
      <c r="AT236" s="137" t="s">
        <v>174</v>
      </c>
      <c r="AU236" s="137" t="s">
        <v>13</v>
      </c>
      <c r="AY236" s="17" t="s">
        <v>171</v>
      </c>
      <c r="BE236" s="138">
        <f>IF(N236="základní",J236,0)</f>
        <v>0</v>
      </c>
      <c r="BF236" s="138">
        <f>IF(N236="snížená",J236,0)</f>
        <v>0</v>
      </c>
      <c r="BG236" s="138">
        <f>IF(N236="zákl. přenesená",J236,0)</f>
        <v>0</v>
      </c>
      <c r="BH236" s="138">
        <f>IF(N236="sníž. přenesená",J236,0)</f>
        <v>0</v>
      </c>
      <c r="BI236" s="138">
        <f>IF(N236="nulová",J236,0)</f>
        <v>0</v>
      </c>
      <c r="BJ236" s="17" t="s">
        <v>19</v>
      </c>
      <c r="BK236" s="138">
        <f>ROUND(I236*H236,2)</f>
        <v>0</v>
      </c>
      <c r="BL236" s="17" t="s">
        <v>104</v>
      </c>
      <c r="BM236" s="137" t="s">
        <v>368</v>
      </c>
    </row>
    <row r="237" spans="2:65" s="1" customFormat="1" ht="16.5" customHeight="1">
      <c r="B237" s="126"/>
      <c r="C237" s="307" t="s">
        <v>369</v>
      </c>
      <c r="D237" s="307" t="s">
        <v>174</v>
      </c>
      <c r="E237" s="308" t="s">
        <v>370</v>
      </c>
      <c r="F237" s="309" t="s">
        <v>371</v>
      </c>
      <c r="G237" s="310" t="s">
        <v>240</v>
      </c>
      <c r="H237" s="311">
        <v>3</v>
      </c>
      <c r="I237" s="299"/>
      <c r="J237" s="312">
        <f>ROUND(I237*H237,2)</f>
        <v>0</v>
      </c>
      <c r="K237" s="129" t="s">
        <v>178</v>
      </c>
      <c r="L237" s="29"/>
      <c r="M237" s="133" t="s">
        <v>1</v>
      </c>
      <c r="N237" s="134" t="s">
        <v>42</v>
      </c>
      <c r="O237" s="135">
        <v>0.754</v>
      </c>
      <c r="P237" s="135">
        <f>O237*H237</f>
        <v>2.262</v>
      </c>
      <c r="Q237" s="135">
        <v>0.01698</v>
      </c>
      <c r="R237" s="135">
        <f>Q237*H237</f>
        <v>0.05094</v>
      </c>
      <c r="S237" s="135">
        <v>0</v>
      </c>
      <c r="T237" s="136">
        <f>S237*H237</f>
        <v>0</v>
      </c>
      <c r="AR237" s="137" t="s">
        <v>104</v>
      </c>
      <c r="AT237" s="137" t="s">
        <v>174</v>
      </c>
      <c r="AU237" s="137" t="s">
        <v>13</v>
      </c>
      <c r="AY237" s="17" t="s">
        <v>171</v>
      </c>
      <c r="BE237" s="138">
        <f>IF(N237="základní",J237,0)</f>
        <v>0</v>
      </c>
      <c r="BF237" s="138">
        <f>IF(N237="snížená",J237,0)</f>
        <v>0</v>
      </c>
      <c r="BG237" s="138">
        <f>IF(N237="zákl. přenesená",J237,0)</f>
        <v>0</v>
      </c>
      <c r="BH237" s="138">
        <f>IF(N237="sníž. přenesená",J237,0)</f>
        <v>0</v>
      </c>
      <c r="BI237" s="138">
        <f>IF(N237="nulová",J237,0)</f>
        <v>0</v>
      </c>
      <c r="BJ237" s="17" t="s">
        <v>19</v>
      </c>
      <c r="BK237" s="138">
        <f>ROUND(I237*H237,2)</f>
        <v>0</v>
      </c>
      <c r="BL237" s="17" t="s">
        <v>104</v>
      </c>
      <c r="BM237" s="137" t="s">
        <v>372</v>
      </c>
    </row>
    <row r="238" spans="2:51" s="12" customFormat="1" ht="12">
      <c r="B238" s="139"/>
      <c r="C238" s="313"/>
      <c r="D238" s="314" t="s">
        <v>180</v>
      </c>
      <c r="E238" s="315" t="s">
        <v>1</v>
      </c>
      <c r="F238" s="316" t="s">
        <v>172</v>
      </c>
      <c r="G238" s="313"/>
      <c r="H238" s="317">
        <v>3</v>
      </c>
      <c r="I238" s="313"/>
      <c r="J238" s="313"/>
      <c r="L238" s="139"/>
      <c r="M238" s="144"/>
      <c r="N238" s="145"/>
      <c r="O238" s="145"/>
      <c r="P238" s="145"/>
      <c r="Q238" s="145"/>
      <c r="R238" s="145"/>
      <c r="S238" s="145"/>
      <c r="T238" s="146"/>
      <c r="AT238" s="141" t="s">
        <v>180</v>
      </c>
      <c r="AU238" s="141" t="s">
        <v>13</v>
      </c>
      <c r="AV238" s="12" t="s">
        <v>13</v>
      </c>
      <c r="AW238" s="12" t="s">
        <v>33</v>
      </c>
      <c r="AX238" s="12" t="s">
        <v>77</v>
      </c>
      <c r="AY238" s="141" t="s">
        <v>171</v>
      </c>
    </row>
    <row r="239" spans="2:51" s="13" customFormat="1" ht="12">
      <c r="B239" s="147"/>
      <c r="C239" s="476"/>
      <c r="D239" s="314" t="s">
        <v>180</v>
      </c>
      <c r="E239" s="477" t="s">
        <v>1</v>
      </c>
      <c r="F239" s="478" t="s">
        <v>199</v>
      </c>
      <c r="G239" s="476"/>
      <c r="H239" s="479">
        <v>3</v>
      </c>
      <c r="I239" s="476"/>
      <c r="J239" s="476"/>
      <c r="L239" s="147"/>
      <c r="M239" s="149"/>
      <c r="N239" s="150"/>
      <c r="O239" s="150"/>
      <c r="P239" s="150"/>
      <c r="Q239" s="150"/>
      <c r="R239" s="150"/>
      <c r="S239" s="150"/>
      <c r="T239" s="151"/>
      <c r="AT239" s="148" t="s">
        <v>180</v>
      </c>
      <c r="AU239" s="148" t="s">
        <v>13</v>
      </c>
      <c r="AV239" s="13" t="s">
        <v>104</v>
      </c>
      <c r="AW239" s="13" t="s">
        <v>33</v>
      </c>
      <c r="AX239" s="13" t="s">
        <v>19</v>
      </c>
      <c r="AY239" s="148" t="s">
        <v>171</v>
      </c>
    </row>
    <row r="240" spans="2:65" s="1" customFormat="1" ht="16.5" customHeight="1">
      <c r="B240" s="126"/>
      <c r="C240" s="318" t="s">
        <v>373</v>
      </c>
      <c r="D240" s="318" t="s">
        <v>220</v>
      </c>
      <c r="E240" s="319" t="s">
        <v>374</v>
      </c>
      <c r="F240" s="320" t="s">
        <v>375</v>
      </c>
      <c r="G240" s="321" t="s">
        <v>240</v>
      </c>
      <c r="H240" s="322">
        <v>1</v>
      </c>
      <c r="I240" s="300"/>
      <c r="J240" s="323">
        <f aca="true" t="shared" si="0" ref="J240:J245">ROUND(I240*H240,2)</f>
        <v>0</v>
      </c>
      <c r="K240" s="158" t="s">
        <v>1</v>
      </c>
      <c r="L240" s="159"/>
      <c r="M240" s="160" t="s">
        <v>1</v>
      </c>
      <c r="N240" s="161" t="s">
        <v>42</v>
      </c>
      <c r="O240" s="135">
        <v>0</v>
      </c>
      <c r="P240" s="135">
        <f aca="true" t="shared" si="1" ref="P240:P245">O240*H240</f>
        <v>0</v>
      </c>
      <c r="Q240" s="135">
        <v>0.0135</v>
      </c>
      <c r="R240" s="135">
        <f aca="true" t="shared" si="2" ref="R240:R245">Q240*H240</f>
        <v>0.0135</v>
      </c>
      <c r="S240" s="135">
        <v>0</v>
      </c>
      <c r="T240" s="136">
        <f aca="true" t="shared" si="3" ref="T240:T245">S240*H240</f>
        <v>0</v>
      </c>
      <c r="AR240" s="137" t="s">
        <v>219</v>
      </c>
      <c r="AT240" s="137" t="s">
        <v>220</v>
      </c>
      <c r="AU240" s="137" t="s">
        <v>13</v>
      </c>
      <c r="AY240" s="17" t="s">
        <v>171</v>
      </c>
      <c r="BE240" s="138">
        <f aca="true" t="shared" si="4" ref="BE240:BE245">IF(N240="základní",J240,0)</f>
        <v>0</v>
      </c>
      <c r="BF240" s="138">
        <f aca="true" t="shared" si="5" ref="BF240:BF245">IF(N240="snížená",J240,0)</f>
        <v>0</v>
      </c>
      <c r="BG240" s="138">
        <f aca="true" t="shared" si="6" ref="BG240:BG245">IF(N240="zákl. přenesená",J240,0)</f>
        <v>0</v>
      </c>
      <c r="BH240" s="138">
        <f aca="true" t="shared" si="7" ref="BH240:BH245">IF(N240="sníž. přenesená",J240,0)</f>
        <v>0</v>
      </c>
      <c r="BI240" s="138">
        <f aca="true" t="shared" si="8" ref="BI240:BI245">IF(N240="nulová",J240,0)</f>
        <v>0</v>
      </c>
      <c r="BJ240" s="17" t="s">
        <v>19</v>
      </c>
      <c r="BK240" s="138">
        <f aca="true" t="shared" si="9" ref="BK240:BK245">ROUND(I240*H240,2)</f>
        <v>0</v>
      </c>
      <c r="BL240" s="17" t="s">
        <v>104</v>
      </c>
      <c r="BM240" s="137" t="s">
        <v>376</v>
      </c>
    </row>
    <row r="241" spans="2:65" s="1" customFormat="1" ht="16.5" customHeight="1">
      <c r="B241" s="126"/>
      <c r="C241" s="318" t="s">
        <v>377</v>
      </c>
      <c r="D241" s="318" t="s">
        <v>220</v>
      </c>
      <c r="E241" s="319" t="s">
        <v>378</v>
      </c>
      <c r="F241" s="320" t="s">
        <v>379</v>
      </c>
      <c r="G241" s="321" t="s">
        <v>240</v>
      </c>
      <c r="H241" s="322">
        <v>1</v>
      </c>
      <c r="I241" s="300"/>
      <c r="J241" s="323">
        <f t="shared" si="0"/>
        <v>0</v>
      </c>
      <c r="K241" s="158" t="s">
        <v>1</v>
      </c>
      <c r="L241" s="159"/>
      <c r="M241" s="160" t="s">
        <v>1</v>
      </c>
      <c r="N241" s="161" t="s">
        <v>42</v>
      </c>
      <c r="O241" s="135">
        <v>0</v>
      </c>
      <c r="P241" s="135">
        <f t="shared" si="1"/>
        <v>0</v>
      </c>
      <c r="Q241" s="135">
        <v>0.0141</v>
      </c>
      <c r="R241" s="135">
        <f t="shared" si="2"/>
        <v>0.0141</v>
      </c>
      <c r="S241" s="135">
        <v>0</v>
      </c>
      <c r="T241" s="136">
        <f t="shared" si="3"/>
        <v>0</v>
      </c>
      <c r="AR241" s="137" t="s">
        <v>219</v>
      </c>
      <c r="AT241" s="137" t="s">
        <v>220</v>
      </c>
      <c r="AU241" s="137" t="s">
        <v>13</v>
      </c>
      <c r="AY241" s="17" t="s">
        <v>171</v>
      </c>
      <c r="BE241" s="138">
        <f t="shared" si="4"/>
        <v>0</v>
      </c>
      <c r="BF241" s="138">
        <f t="shared" si="5"/>
        <v>0</v>
      </c>
      <c r="BG241" s="138">
        <f t="shared" si="6"/>
        <v>0</v>
      </c>
      <c r="BH241" s="138">
        <f t="shared" si="7"/>
        <v>0</v>
      </c>
      <c r="BI241" s="138">
        <f t="shared" si="8"/>
        <v>0</v>
      </c>
      <c r="BJ241" s="17" t="s">
        <v>19</v>
      </c>
      <c r="BK241" s="138">
        <f t="shared" si="9"/>
        <v>0</v>
      </c>
      <c r="BL241" s="17" t="s">
        <v>104</v>
      </c>
      <c r="BM241" s="137" t="s">
        <v>380</v>
      </c>
    </row>
    <row r="242" spans="2:65" s="1" customFormat="1" ht="16.5" customHeight="1">
      <c r="B242" s="126"/>
      <c r="C242" s="318" t="s">
        <v>381</v>
      </c>
      <c r="D242" s="318" t="s">
        <v>220</v>
      </c>
      <c r="E242" s="319" t="s">
        <v>382</v>
      </c>
      <c r="F242" s="320" t="s">
        <v>383</v>
      </c>
      <c r="G242" s="321" t="s">
        <v>240</v>
      </c>
      <c r="H242" s="322">
        <v>1</v>
      </c>
      <c r="I242" s="300"/>
      <c r="J242" s="323">
        <f t="shared" si="0"/>
        <v>0</v>
      </c>
      <c r="K242" s="158" t="s">
        <v>1</v>
      </c>
      <c r="L242" s="159"/>
      <c r="M242" s="160" t="s">
        <v>1</v>
      </c>
      <c r="N242" s="161" t="s">
        <v>42</v>
      </c>
      <c r="O242" s="135">
        <v>0</v>
      </c>
      <c r="P242" s="135">
        <f t="shared" si="1"/>
        <v>0</v>
      </c>
      <c r="Q242" s="135">
        <v>0.0135</v>
      </c>
      <c r="R242" s="135">
        <f t="shared" si="2"/>
        <v>0.0135</v>
      </c>
      <c r="S242" s="135">
        <v>0</v>
      </c>
      <c r="T242" s="136">
        <f t="shared" si="3"/>
        <v>0</v>
      </c>
      <c r="AR242" s="137" t="s">
        <v>219</v>
      </c>
      <c r="AT242" s="137" t="s">
        <v>220</v>
      </c>
      <c r="AU242" s="137" t="s">
        <v>13</v>
      </c>
      <c r="AY242" s="17" t="s">
        <v>171</v>
      </c>
      <c r="BE242" s="138">
        <f t="shared" si="4"/>
        <v>0</v>
      </c>
      <c r="BF242" s="138">
        <f t="shared" si="5"/>
        <v>0</v>
      </c>
      <c r="BG242" s="138">
        <f t="shared" si="6"/>
        <v>0</v>
      </c>
      <c r="BH242" s="138">
        <f t="shared" si="7"/>
        <v>0</v>
      </c>
      <c r="BI242" s="138">
        <f t="shared" si="8"/>
        <v>0</v>
      </c>
      <c r="BJ242" s="17" t="s">
        <v>19</v>
      </c>
      <c r="BK242" s="138">
        <f t="shared" si="9"/>
        <v>0</v>
      </c>
      <c r="BL242" s="17" t="s">
        <v>104</v>
      </c>
      <c r="BM242" s="137" t="s">
        <v>384</v>
      </c>
    </row>
    <row r="243" spans="2:65" s="1" customFormat="1" ht="36" customHeight="1">
      <c r="B243" s="126"/>
      <c r="C243" s="307" t="s">
        <v>385</v>
      </c>
      <c r="D243" s="307" t="s">
        <v>174</v>
      </c>
      <c r="E243" s="308" t="s">
        <v>386</v>
      </c>
      <c r="F243" s="309" t="s">
        <v>387</v>
      </c>
      <c r="G243" s="310" t="s">
        <v>184</v>
      </c>
      <c r="H243" s="311">
        <v>5</v>
      </c>
      <c r="I243" s="299"/>
      <c r="J243" s="312">
        <f t="shared" si="0"/>
        <v>0</v>
      </c>
      <c r="K243" s="129" t="s">
        <v>1</v>
      </c>
      <c r="L243" s="29"/>
      <c r="M243" s="133" t="s">
        <v>1</v>
      </c>
      <c r="N243" s="134" t="s">
        <v>42</v>
      </c>
      <c r="O243" s="135">
        <v>2.317</v>
      </c>
      <c r="P243" s="135">
        <f t="shared" si="1"/>
        <v>11.585</v>
      </c>
      <c r="Q243" s="135">
        <v>2.6</v>
      </c>
      <c r="R243" s="135">
        <f t="shared" si="2"/>
        <v>13</v>
      </c>
      <c r="S243" s="135">
        <v>0</v>
      </c>
      <c r="T243" s="136">
        <f t="shared" si="3"/>
        <v>0</v>
      </c>
      <c r="AR243" s="137" t="s">
        <v>104</v>
      </c>
      <c r="AT243" s="137" t="s">
        <v>174</v>
      </c>
      <c r="AU243" s="137" t="s">
        <v>13</v>
      </c>
      <c r="AY243" s="17" t="s">
        <v>171</v>
      </c>
      <c r="BE243" s="138">
        <f t="shared" si="4"/>
        <v>0</v>
      </c>
      <c r="BF243" s="138">
        <f t="shared" si="5"/>
        <v>0</v>
      </c>
      <c r="BG243" s="138">
        <f t="shared" si="6"/>
        <v>0</v>
      </c>
      <c r="BH243" s="138">
        <f t="shared" si="7"/>
        <v>0</v>
      </c>
      <c r="BI243" s="138">
        <f t="shared" si="8"/>
        <v>0</v>
      </c>
      <c r="BJ243" s="17" t="s">
        <v>19</v>
      </c>
      <c r="BK243" s="138">
        <f t="shared" si="9"/>
        <v>0</v>
      </c>
      <c r="BL243" s="17" t="s">
        <v>104</v>
      </c>
      <c r="BM243" s="137" t="s">
        <v>388</v>
      </c>
    </row>
    <row r="244" spans="2:65" s="1" customFormat="1" ht="24" customHeight="1">
      <c r="B244" s="126"/>
      <c r="C244" s="307" t="s">
        <v>389</v>
      </c>
      <c r="D244" s="307" t="s">
        <v>174</v>
      </c>
      <c r="E244" s="308" t="s">
        <v>390</v>
      </c>
      <c r="F244" s="309" t="s">
        <v>391</v>
      </c>
      <c r="G244" s="310" t="s">
        <v>392</v>
      </c>
      <c r="H244" s="311">
        <v>1</v>
      </c>
      <c r="I244" s="299"/>
      <c r="J244" s="312">
        <f t="shared" si="0"/>
        <v>0</v>
      </c>
      <c r="K244" s="129" t="s">
        <v>1</v>
      </c>
      <c r="L244" s="29"/>
      <c r="M244" s="133" t="s">
        <v>1</v>
      </c>
      <c r="N244" s="134" t="s">
        <v>42</v>
      </c>
      <c r="O244" s="135">
        <v>0</v>
      </c>
      <c r="P244" s="135">
        <f t="shared" si="1"/>
        <v>0</v>
      </c>
      <c r="Q244" s="135">
        <v>0</v>
      </c>
      <c r="R244" s="135">
        <f t="shared" si="2"/>
        <v>0</v>
      </c>
      <c r="S244" s="135">
        <v>0</v>
      </c>
      <c r="T244" s="136">
        <f t="shared" si="3"/>
        <v>0</v>
      </c>
      <c r="AR244" s="137" t="s">
        <v>104</v>
      </c>
      <c r="AT244" s="137" t="s">
        <v>174</v>
      </c>
      <c r="AU244" s="137" t="s">
        <v>13</v>
      </c>
      <c r="AY244" s="17" t="s">
        <v>171</v>
      </c>
      <c r="BE244" s="138">
        <f t="shared" si="4"/>
        <v>0</v>
      </c>
      <c r="BF244" s="138">
        <f t="shared" si="5"/>
        <v>0</v>
      </c>
      <c r="BG244" s="138">
        <f t="shared" si="6"/>
        <v>0</v>
      </c>
      <c r="BH244" s="138">
        <f t="shared" si="7"/>
        <v>0</v>
      </c>
      <c r="BI244" s="138">
        <f t="shared" si="8"/>
        <v>0</v>
      </c>
      <c r="BJ244" s="17" t="s">
        <v>19</v>
      </c>
      <c r="BK244" s="138">
        <f t="shared" si="9"/>
        <v>0</v>
      </c>
      <c r="BL244" s="17" t="s">
        <v>104</v>
      </c>
      <c r="BM244" s="137" t="s">
        <v>393</v>
      </c>
    </row>
    <row r="245" spans="2:65" s="1" customFormat="1" ht="21" customHeight="1">
      <c r="B245" s="126"/>
      <c r="C245" s="307" t="s">
        <v>394</v>
      </c>
      <c r="D245" s="307" t="s">
        <v>174</v>
      </c>
      <c r="E245" s="308" t="s">
        <v>395</v>
      </c>
      <c r="F245" s="309" t="s">
        <v>396</v>
      </c>
      <c r="G245" s="310" t="s">
        <v>240</v>
      </c>
      <c r="H245" s="311">
        <v>1</v>
      </c>
      <c r="I245" s="299"/>
      <c r="J245" s="312">
        <f t="shared" si="0"/>
        <v>0</v>
      </c>
      <c r="K245" s="129" t="s">
        <v>1</v>
      </c>
      <c r="L245" s="29"/>
      <c r="M245" s="133" t="s">
        <v>1</v>
      </c>
      <c r="N245" s="134" t="s">
        <v>42</v>
      </c>
      <c r="O245" s="135">
        <v>0.86</v>
      </c>
      <c r="P245" s="135">
        <f t="shared" si="1"/>
        <v>0.86</v>
      </c>
      <c r="Q245" s="135">
        <v>0.00077</v>
      </c>
      <c r="R245" s="135">
        <f t="shared" si="2"/>
        <v>0.00077</v>
      </c>
      <c r="S245" s="135">
        <v>0</v>
      </c>
      <c r="T245" s="136">
        <f t="shared" si="3"/>
        <v>0</v>
      </c>
      <c r="AR245" s="137" t="s">
        <v>259</v>
      </c>
      <c r="AT245" s="137" t="s">
        <v>174</v>
      </c>
      <c r="AU245" s="137" t="s">
        <v>13</v>
      </c>
      <c r="AY245" s="17" t="s">
        <v>171</v>
      </c>
      <c r="BE245" s="138">
        <f t="shared" si="4"/>
        <v>0</v>
      </c>
      <c r="BF245" s="138">
        <f t="shared" si="5"/>
        <v>0</v>
      </c>
      <c r="BG245" s="138">
        <f t="shared" si="6"/>
        <v>0</v>
      </c>
      <c r="BH245" s="138">
        <f t="shared" si="7"/>
        <v>0</v>
      </c>
      <c r="BI245" s="138">
        <f t="shared" si="8"/>
        <v>0</v>
      </c>
      <c r="BJ245" s="17" t="s">
        <v>19</v>
      </c>
      <c r="BK245" s="138">
        <f t="shared" si="9"/>
        <v>0</v>
      </c>
      <c r="BL245" s="17" t="s">
        <v>259</v>
      </c>
      <c r="BM245" s="137" t="s">
        <v>397</v>
      </c>
    </row>
    <row r="246" spans="2:63" s="11" customFormat="1" ht="25.5" customHeight="1">
      <c r="B246" s="116"/>
      <c r="C246" s="473"/>
      <c r="D246" s="302" t="s">
        <v>76</v>
      </c>
      <c r="E246" s="305" t="s">
        <v>225</v>
      </c>
      <c r="F246" s="305" t="s">
        <v>398</v>
      </c>
      <c r="G246" s="473"/>
      <c r="H246" s="473"/>
      <c r="I246" s="473"/>
      <c r="J246" s="475">
        <f>BK246</f>
        <v>0</v>
      </c>
      <c r="L246" s="116"/>
      <c r="M246" s="119"/>
      <c r="N246" s="120"/>
      <c r="O246" s="120"/>
      <c r="P246" s="121">
        <f>SUM(P247:P319)</f>
        <v>361.59229899999997</v>
      </c>
      <c r="Q246" s="120"/>
      <c r="R246" s="121">
        <f>SUM(R247:R319)</f>
        <v>0.00807</v>
      </c>
      <c r="S246" s="120"/>
      <c r="T246" s="122">
        <f>SUM(T247:T319)</f>
        <v>41.02687570000001</v>
      </c>
      <c r="AR246" s="117" t="s">
        <v>19</v>
      </c>
      <c r="AT246" s="123" t="s">
        <v>76</v>
      </c>
      <c r="AU246" s="123" t="s">
        <v>19</v>
      </c>
      <c r="AY246" s="117" t="s">
        <v>171</v>
      </c>
      <c r="BK246" s="124">
        <f>SUM(BK247:BK319)</f>
        <v>0</v>
      </c>
    </row>
    <row r="247" spans="2:65" s="1" customFormat="1" ht="16.5" customHeight="1">
      <c r="B247" s="126"/>
      <c r="C247" s="307" t="s">
        <v>399</v>
      </c>
      <c r="D247" s="307" t="s">
        <v>174</v>
      </c>
      <c r="E247" s="308" t="s">
        <v>400</v>
      </c>
      <c r="F247" s="309" t="s">
        <v>401</v>
      </c>
      <c r="G247" s="310" t="s">
        <v>402</v>
      </c>
      <c r="H247" s="311">
        <v>8</v>
      </c>
      <c r="I247" s="299"/>
      <c r="J247" s="312">
        <f>ROUND(I247*H247,2)</f>
        <v>0</v>
      </c>
      <c r="K247" s="129" t="s">
        <v>1</v>
      </c>
      <c r="L247" s="29"/>
      <c r="M247" s="133" t="s">
        <v>1</v>
      </c>
      <c r="N247" s="134" t="s">
        <v>42</v>
      </c>
      <c r="O247" s="135">
        <v>0.105</v>
      </c>
      <c r="P247" s="135">
        <f>O247*H247</f>
        <v>0.84</v>
      </c>
      <c r="Q247" s="135">
        <v>0.00013</v>
      </c>
      <c r="R247" s="135">
        <f>Q247*H247</f>
        <v>0.00104</v>
      </c>
      <c r="S247" s="135">
        <v>0</v>
      </c>
      <c r="T247" s="136">
        <f>S247*H247</f>
        <v>0</v>
      </c>
      <c r="AR247" s="137" t="s">
        <v>104</v>
      </c>
      <c r="AT247" s="137" t="s">
        <v>174</v>
      </c>
      <c r="AU247" s="137" t="s">
        <v>13</v>
      </c>
      <c r="AY247" s="17" t="s">
        <v>171</v>
      </c>
      <c r="BE247" s="138">
        <f>IF(N247="základní",J247,0)</f>
        <v>0</v>
      </c>
      <c r="BF247" s="138">
        <f>IF(N247="snížená",J247,0)</f>
        <v>0</v>
      </c>
      <c r="BG247" s="138">
        <f>IF(N247="zákl. přenesená",J247,0)</f>
        <v>0</v>
      </c>
      <c r="BH247" s="138">
        <f>IF(N247="sníž. přenesená",J247,0)</f>
        <v>0</v>
      </c>
      <c r="BI247" s="138">
        <f>IF(N247="nulová",J247,0)</f>
        <v>0</v>
      </c>
      <c r="BJ247" s="17" t="s">
        <v>19</v>
      </c>
      <c r="BK247" s="138">
        <f>ROUND(I247*H247,2)</f>
        <v>0</v>
      </c>
      <c r="BL247" s="17" t="s">
        <v>104</v>
      </c>
      <c r="BM247" s="137" t="s">
        <v>403</v>
      </c>
    </row>
    <row r="248" spans="2:65" s="1" customFormat="1" ht="16.5" customHeight="1">
      <c r="B248" s="126"/>
      <c r="C248" s="307" t="s">
        <v>404</v>
      </c>
      <c r="D248" s="307" t="s">
        <v>174</v>
      </c>
      <c r="E248" s="308" t="s">
        <v>405</v>
      </c>
      <c r="F248" s="309" t="s">
        <v>406</v>
      </c>
      <c r="G248" s="310" t="s">
        <v>402</v>
      </c>
      <c r="H248" s="311">
        <v>3</v>
      </c>
      <c r="I248" s="299"/>
      <c r="J248" s="312">
        <f>ROUND(I248*H248,2)</f>
        <v>0</v>
      </c>
      <c r="K248" s="129" t="s">
        <v>1</v>
      </c>
      <c r="L248" s="29"/>
      <c r="M248" s="133" t="s">
        <v>1</v>
      </c>
      <c r="N248" s="134" t="s">
        <v>42</v>
      </c>
      <c r="O248" s="135">
        <v>0.126</v>
      </c>
      <c r="P248" s="135">
        <f>O248*H248</f>
        <v>0.378</v>
      </c>
      <c r="Q248" s="135">
        <v>0.00021</v>
      </c>
      <c r="R248" s="135">
        <f>Q248*H248</f>
        <v>0.00063</v>
      </c>
      <c r="S248" s="135">
        <v>0</v>
      </c>
      <c r="T248" s="136">
        <f>S248*H248</f>
        <v>0</v>
      </c>
      <c r="AR248" s="137" t="s">
        <v>104</v>
      </c>
      <c r="AT248" s="137" t="s">
        <v>174</v>
      </c>
      <c r="AU248" s="137" t="s">
        <v>13</v>
      </c>
      <c r="AY248" s="17" t="s">
        <v>171</v>
      </c>
      <c r="BE248" s="138">
        <f>IF(N248="základní",J248,0)</f>
        <v>0</v>
      </c>
      <c r="BF248" s="138">
        <f>IF(N248="snížená",J248,0)</f>
        <v>0</v>
      </c>
      <c r="BG248" s="138">
        <f>IF(N248="zákl. přenesená",J248,0)</f>
        <v>0</v>
      </c>
      <c r="BH248" s="138">
        <f>IF(N248="sníž. přenesená",J248,0)</f>
        <v>0</v>
      </c>
      <c r="BI248" s="138">
        <f>IF(N248="nulová",J248,0)</f>
        <v>0</v>
      </c>
      <c r="BJ248" s="17" t="s">
        <v>19</v>
      </c>
      <c r="BK248" s="138">
        <f>ROUND(I248*H248,2)</f>
        <v>0</v>
      </c>
      <c r="BL248" s="17" t="s">
        <v>104</v>
      </c>
      <c r="BM248" s="137" t="s">
        <v>407</v>
      </c>
    </row>
    <row r="249" spans="2:65" s="1" customFormat="1" ht="16.5" customHeight="1">
      <c r="B249" s="126"/>
      <c r="C249" s="307" t="s">
        <v>408</v>
      </c>
      <c r="D249" s="307" t="s">
        <v>174</v>
      </c>
      <c r="E249" s="308" t="s">
        <v>409</v>
      </c>
      <c r="F249" s="309" t="s">
        <v>410</v>
      </c>
      <c r="G249" s="310" t="s">
        <v>184</v>
      </c>
      <c r="H249" s="311">
        <v>160</v>
      </c>
      <c r="I249" s="299"/>
      <c r="J249" s="312">
        <f>ROUND(I249*H249,2)</f>
        <v>0</v>
      </c>
      <c r="K249" s="129" t="s">
        <v>178</v>
      </c>
      <c r="L249" s="29"/>
      <c r="M249" s="133" t="s">
        <v>1</v>
      </c>
      <c r="N249" s="134" t="s">
        <v>42</v>
      </c>
      <c r="O249" s="135">
        <v>0.308</v>
      </c>
      <c r="P249" s="135">
        <f>O249*H249</f>
        <v>49.28</v>
      </c>
      <c r="Q249" s="135">
        <v>4E-05</v>
      </c>
      <c r="R249" s="135">
        <f>Q249*H249</f>
        <v>0.0064</v>
      </c>
      <c r="S249" s="135">
        <v>0</v>
      </c>
      <c r="T249" s="136">
        <f>S249*H249</f>
        <v>0</v>
      </c>
      <c r="AR249" s="137" t="s">
        <v>104</v>
      </c>
      <c r="AT249" s="137" t="s">
        <v>174</v>
      </c>
      <c r="AU249" s="137" t="s">
        <v>13</v>
      </c>
      <c r="AY249" s="17" t="s">
        <v>171</v>
      </c>
      <c r="BE249" s="138">
        <f>IF(N249="základní",J249,0)</f>
        <v>0</v>
      </c>
      <c r="BF249" s="138">
        <f>IF(N249="snížená",J249,0)</f>
        <v>0</v>
      </c>
      <c r="BG249" s="138">
        <f>IF(N249="zákl. přenesená",J249,0)</f>
        <v>0</v>
      </c>
      <c r="BH249" s="138">
        <f>IF(N249="sníž. přenesená",J249,0)</f>
        <v>0</v>
      </c>
      <c r="BI249" s="138">
        <f>IF(N249="nulová",J249,0)</f>
        <v>0</v>
      </c>
      <c r="BJ249" s="17" t="s">
        <v>19</v>
      </c>
      <c r="BK249" s="138">
        <f>ROUND(I249*H249,2)</f>
        <v>0</v>
      </c>
      <c r="BL249" s="17" t="s">
        <v>104</v>
      </c>
      <c r="BM249" s="137" t="s">
        <v>411</v>
      </c>
    </row>
    <row r="250" spans="2:65" s="1" customFormat="1" ht="16.5" customHeight="1">
      <c r="B250" s="126"/>
      <c r="C250" s="307" t="s">
        <v>412</v>
      </c>
      <c r="D250" s="307" t="s">
        <v>174</v>
      </c>
      <c r="E250" s="308" t="s">
        <v>413</v>
      </c>
      <c r="F250" s="309" t="s">
        <v>414</v>
      </c>
      <c r="G250" s="310" t="s">
        <v>184</v>
      </c>
      <c r="H250" s="311">
        <v>83.306</v>
      </c>
      <c r="I250" s="299"/>
      <c r="J250" s="312">
        <f>ROUND(I250*H250,2)</f>
        <v>0</v>
      </c>
      <c r="K250" s="129" t="s">
        <v>207</v>
      </c>
      <c r="L250" s="29"/>
      <c r="M250" s="133" t="s">
        <v>1</v>
      </c>
      <c r="N250" s="134" t="s">
        <v>42</v>
      </c>
      <c r="O250" s="135">
        <v>0.162</v>
      </c>
      <c r="P250" s="135">
        <f>O250*H250</f>
        <v>13.495572</v>
      </c>
      <c r="Q250" s="135">
        <v>0</v>
      </c>
      <c r="R250" s="135">
        <f>Q250*H250</f>
        <v>0</v>
      </c>
      <c r="S250" s="135">
        <v>0.035</v>
      </c>
      <c r="T250" s="136">
        <f>S250*H250</f>
        <v>2.9157100000000002</v>
      </c>
      <c r="AR250" s="137" t="s">
        <v>104</v>
      </c>
      <c r="AT250" s="137" t="s">
        <v>174</v>
      </c>
      <c r="AU250" s="137" t="s">
        <v>13</v>
      </c>
      <c r="AY250" s="17" t="s">
        <v>171</v>
      </c>
      <c r="BE250" s="138">
        <f>IF(N250="základní",J250,0)</f>
        <v>0</v>
      </c>
      <c r="BF250" s="138">
        <f>IF(N250="snížená",J250,0)</f>
        <v>0</v>
      </c>
      <c r="BG250" s="138">
        <f>IF(N250="zákl. přenesená",J250,0)</f>
        <v>0</v>
      </c>
      <c r="BH250" s="138">
        <f>IF(N250="sníž. přenesená",J250,0)</f>
        <v>0</v>
      </c>
      <c r="BI250" s="138">
        <f>IF(N250="nulová",J250,0)</f>
        <v>0</v>
      </c>
      <c r="BJ250" s="17" t="s">
        <v>19</v>
      </c>
      <c r="BK250" s="138">
        <f>ROUND(I250*H250,2)</f>
        <v>0</v>
      </c>
      <c r="BL250" s="17" t="s">
        <v>104</v>
      </c>
      <c r="BM250" s="137" t="s">
        <v>415</v>
      </c>
    </row>
    <row r="251" spans="2:51" s="12" customFormat="1" ht="12">
      <c r="B251" s="139"/>
      <c r="C251" s="313"/>
      <c r="D251" s="314" t="s">
        <v>180</v>
      </c>
      <c r="E251" s="315" t="s">
        <v>1</v>
      </c>
      <c r="F251" s="316" t="s">
        <v>416</v>
      </c>
      <c r="G251" s="313"/>
      <c r="H251" s="317">
        <v>77.686</v>
      </c>
      <c r="I251" s="313"/>
      <c r="J251" s="313"/>
      <c r="L251" s="139"/>
      <c r="M251" s="144"/>
      <c r="N251" s="145"/>
      <c r="O251" s="145"/>
      <c r="P251" s="145"/>
      <c r="Q251" s="145"/>
      <c r="R251" s="145"/>
      <c r="S251" s="145"/>
      <c r="T251" s="146"/>
      <c r="AT251" s="141" t="s">
        <v>180</v>
      </c>
      <c r="AU251" s="141" t="s">
        <v>13</v>
      </c>
      <c r="AV251" s="12" t="s">
        <v>13</v>
      </c>
      <c r="AW251" s="12" t="s">
        <v>33</v>
      </c>
      <c r="AX251" s="12" t="s">
        <v>77</v>
      </c>
      <c r="AY251" s="141" t="s">
        <v>171</v>
      </c>
    </row>
    <row r="252" spans="2:51" s="12" customFormat="1" ht="12">
      <c r="B252" s="139"/>
      <c r="C252" s="313"/>
      <c r="D252" s="314" t="s">
        <v>180</v>
      </c>
      <c r="E252" s="315" t="s">
        <v>1</v>
      </c>
      <c r="F252" s="316" t="s">
        <v>417</v>
      </c>
      <c r="G252" s="313"/>
      <c r="H252" s="317">
        <v>5.62</v>
      </c>
      <c r="I252" s="313"/>
      <c r="J252" s="313"/>
      <c r="L252" s="139"/>
      <c r="M252" s="144"/>
      <c r="N252" s="145"/>
      <c r="O252" s="145"/>
      <c r="P252" s="145"/>
      <c r="Q252" s="145"/>
      <c r="R252" s="145"/>
      <c r="S252" s="145"/>
      <c r="T252" s="146"/>
      <c r="AT252" s="141" t="s">
        <v>180</v>
      </c>
      <c r="AU252" s="141" t="s">
        <v>13</v>
      </c>
      <c r="AV252" s="12" t="s">
        <v>13</v>
      </c>
      <c r="AW252" s="12" t="s">
        <v>33</v>
      </c>
      <c r="AX252" s="12" t="s">
        <v>77</v>
      </c>
      <c r="AY252" s="141" t="s">
        <v>171</v>
      </c>
    </row>
    <row r="253" spans="2:51" s="13" customFormat="1" ht="12">
      <c r="B253" s="147"/>
      <c r="C253" s="476"/>
      <c r="D253" s="314" t="s">
        <v>180</v>
      </c>
      <c r="E253" s="477" t="s">
        <v>1</v>
      </c>
      <c r="F253" s="478" t="s">
        <v>199</v>
      </c>
      <c r="G253" s="476"/>
      <c r="H253" s="479">
        <v>83.306</v>
      </c>
      <c r="I253" s="476"/>
      <c r="J253" s="476"/>
      <c r="L253" s="147"/>
      <c r="M253" s="149"/>
      <c r="N253" s="150"/>
      <c r="O253" s="150"/>
      <c r="P253" s="150"/>
      <c r="Q253" s="150"/>
      <c r="R253" s="150"/>
      <c r="S253" s="150"/>
      <c r="T253" s="151"/>
      <c r="AT253" s="148" t="s">
        <v>180</v>
      </c>
      <c r="AU253" s="148" t="s">
        <v>13</v>
      </c>
      <c r="AV253" s="13" t="s">
        <v>104</v>
      </c>
      <c r="AW253" s="13" t="s">
        <v>33</v>
      </c>
      <c r="AX253" s="13" t="s">
        <v>19</v>
      </c>
      <c r="AY253" s="148" t="s">
        <v>171</v>
      </c>
    </row>
    <row r="254" spans="2:65" s="1" customFormat="1" ht="16.5" customHeight="1">
      <c r="B254" s="126"/>
      <c r="C254" s="307" t="s">
        <v>418</v>
      </c>
      <c r="D254" s="307" t="s">
        <v>174</v>
      </c>
      <c r="E254" s="308" t="s">
        <v>419</v>
      </c>
      <c r="F254" s="309" t="s">
        <v>420</v>
      </c>
      <c r="G254" s="310" t="s">
        <v>184</v>
      </c>
      <c r="H254" s="311">
        <v>19.27</v>
      </c>
      <c r="I254" s="299"/>
      <c r="J254" s="312">
        <f>ROUND(I254*H254,2)</f>
        <v>0</v>
      </c>
      <c r="K254" s="129" t="s">
        <v>190</v>
      </c>
      <c r="L254" s="29"/>
      <c r="M254" s="133" t="s">
        <v>1</v>
      </c>
      <c r="N254" s="134" t="s">
        <v>42</v>
      </c>
      <c r="O254" s="135">
        <v>0.255</v>
      </c>
      <c r="P254" s="135">
        <f>O254*H254</f>
        <v>4.91385</v>
      </c>
      <c r="Q254" s="135">
        <v>0</v>
      </c>
      <c r="R254" s="135">
        <f>Q254*H254</f>
        <v>0</v>
      </c>
      <c r="S254" s="135">
        <v>0.0043</v>
      </c>
      <c r="T254" s="136">
        <f>S254*H254</f>
        <v>0.082861</v>
      </c>
      <c r="AR254" s="137" t="s">
        <v>259</v>
      </c>
      <c r="AT254" s="137" t="s">
        <v>174</v>
      </c>
      <c r="AU254" s="137" t="s">
        <v>13</v>
      </c>
      <c r="AY254" s="17" t="s">
        <v>171</v>
      </c>
      <c r="BE254" s="138">
        <f>IF(N254="základní",J254,0)</f>
        <v>0</v>
      </c>
      <c r="BF254" s="138">
        <f>IF(N254="snížená",J254,0)</f>
        <v>0</v>
      </c>
      <c r="BG254" s="138">
        <f>IF(N254="zákl. přenesená",J254,0)</f>
        <v>0</v>
      </c>
      <c r="BH254" s="138">
        <f>IF(N254="sníž. přenesená",J254,0)</f>
        <v>0</v>
      </c>
      <c r="BI254" s="138">
        <f>IF(N254="nulová",J254,0)</f>
        <v>0</v>
      </c>
      <c r="BJ254" s="17" t="s">
        <v>19</v>
      </c>
      <c r="BK254" s="138">
        <f>ROUND(I254*H254,2)</f>
        <v>0</v>
      </c>
      <c r="BL254" s="17" t="s">
        <v>259</v>
      </c>
      <c r="BM254" s="137" t="s">
        <v>421</v>
      </c>
    </row>
    <row r="255" spans="2:51" s="12" customFormat="1" ht="12">
      <c r="B255" s="139"/>
      <c r="C255" s="313"/>
      <c r="D255" s="314" t="s">
        <v>180</v>
      </c>
      <c r="E255" s="315" t="s">
        <v>1</v>
      </c>
      <c r="F255" s="316" t="s">
        <v>422</v>
      </c>
      <c r="G255" s="313"/>
      <c r="H255" s="317">
        <v>19.27</v>
      </c>
      <c r="I255" s="313"/>
      <c r="J255" s="313"/>
      <c r="L255" s="139"/>
      <c r="M255" s="144"/>
      <c r="N255" s="145"/>
      <c r="O255" s="145"/>
      <c r="P255" s="145"/>
      <c r="Q255" s="145"/>
      <c r="R255" s="145"/>
      <c r="S255" s="145"/>
      <c r="T255" s="146"/>
      <c r="AT255" s="141" t="s">
        <v>180</v>
      </c>
      <c r="AU255" s="141" t="s">
        <v>13</v>
      </c>
      <c r="AV255" s="12" t="s">
        <v>13</v>
      </c>
      <c r="AW255" s="12" t="s">
        <v>33</v>
      </c>
      <c r="AX255" s="12" t="s">
        <v>19</v>
      </c>
      <c r="AY255" s="141" t="s">
        <v>171</v>
      </c>
    </row>
    <row r="256" spans="2:65" s="1" customFormat="1" ht="16.5" customHeight="1">
      <c r="B256" s="126"/>
      <c r="C256" s="307" t="s">
        <v>423</v>
      </c>
      <c r="D256" s="307" t="s">
        <v>174</v>
      </c>
      <c r="E256" s="308" t="s">
        <v>424</v>
      </c>
      <c r="F256" s="309" t="s">
        <v>425</v>
      </c>
      <c r="G256" s="310" t="s">
        <v>184</v>
      </c>
      <c r="H256" s="311">
        <v>19.27</v>
      </c>
      <c r="I256" s="299"/>
      <c r="J256" s="312">
        <f>ROUND(I256*H256,2)</f>
        <v>0</v>
      </c>
      <c r="K256" s="129" t="s">
        <v>190</v>
      </c>
      <c r="L256" s="29"/>
      <c r="M256" s="133" t="s">
        <v>1</v>
      </c>
      <c r="N256" s="134" t="s">
        <v>42</v>
      </c>
      <c r="O256" s="135">
        <v>0.42</v>
      </c>
      <c r="P256" s="135">
        <f>O256*H256</f>
        <v>8.093399999999999</v>
      </c>
      <c r="Q256" s="135">
        <v>0</v>
      </c>
      <c r="R256" s="135">
        <f>Q256*H256</f>
        <v>0</v>
      </c>
      <c r="S256" s="135">
        <v>0</v>
      </c>
      <c r="T256" s="136">
        <f>S256*H256</f>
        <v>0</v>
      </c>
      <c r="AR256" s="137" t="s">
        <v>259</v>
      </c>
      <c r="AT256" s="137" t="s">
        <v>174</v>
      </c>
      <c r="AU256" s="137" t="s">
        <v>13</v>
      </c>
      <c r="AY256" s="17" t="s">
        <v>171</v>
      </c>
      <c r="BE256" s="138">
        <f>IF(N256="základní",J256,0)</f>
        <v>0</v>
      </c>
      <c r="BF256" s="138">
        <f>IF(N256="snížená",J256,0)</f>
        <v>0</v>
      </c>
      <c r="BG256" s="138">
        <f>IF(N256="zákl. přenesená",J256,0)</f>
        <v>0</v>
      </c>
      <c r="BH256" s="138">
        <f>IF(N256="sníž. přenesená",J256,0)</f>
        <v>0</v>
      </c>
      <c r="BI256" s="138">
        <f>IF(N256="nulová",J256,0)</f>
        <v>0</v>
      </c>
      <c r="BJ256" s="17" t="s">
        <v>19</v>
      </c>
      <c r="BK256" s="138">
        <f>ROUND(I256*H256,2)</f>
        <v>0</v>
      </c>
      <c r="BL256" s="17" t="s">
        <v>259</v>
      </c>
      <c r="BM256" s="137" t="s">
        <v>426</v>
      </c>
    </row>
    <row r="257" spans="2:65" s="1" customFormat="1" ht="16.5" customHeight="1">
      <c r="B257" s="126"/>
      <c r="C257" s="307" t="s">
        <v>427</v>
      </c>
      <c r="D257" s="307" t="s">
        <v>174</v>
      </c>
      <c r="E257" s="308" t="s">
        <v>428</v>
      </c>
      <c r="F257" s="309" t="s">
        <v>429</v>
      </c>
      <c r="G257" s="310" t="s">
        <v>184</v>
      </c>
      <c r="H257" s="311">
        <v>4.987</v>
      </c>
      <c r="I257" s="299"/>
      <c r="J257" s="312">
        <f>ROUND(I257*H257,2)</f>
        <v>0</v>
      </c>
      <c r="K257" s="129" t="s">
        <v>1</v>
      </c>
      <c r="L257" s="29"/>
      <c r="M257" s="133" t="s">
        <v>1</v>
      </c>
      <c r="N257" s="134" t="s">
        <v>42</v>
      </c>
      <c r="O257" s="135">
        <v>0.471</v>
      </c>
      <c r="P257" s="135">
        <f>O257*H257</f>
        <v>2.348877</v>
      </c>
      <c r="Q257" s="135">
        <v>0</v>
      </c>
      <c r="R257" s="135">
        <f>Q257*H257</f>
        <v>0</v>
      </c>
      <c r="S257" s="135">
        <v>0.038</v>
      </c>
      <c r="T257" s="136">
        <f>S257*H257</f>
        <v>0.189506</v>
      </c>
      <c r="AR257" s="137" t="s">
        <v>104</v>
      </c>
      <c r="AT257" s="137" t="s">
        <v>174</v>
      </c>
      <c r="AU257" s="137" t="s">
        <v>13</v>
      </c>
      <c r="AY257" s="17" t="s">
        <v>171</v>
      </c>
      <c r="BE257" s="138">
        <f>IF(N257="základní",J257,0)</f>
        <v>0</v>
      </c>
      <c r="BF257" s="138">
        <f>IF(N257="snížená",J257,0)</f>
        <v>0</v>
      </c>
      <c r="BG257" s="138">
        <f>IF(N257="zákl. přenesená",J257,0)</f>
        <v>0</v>
      </c>
      <c r="BH257" s="138">
        <f>IF(N257="sníž. přenesená",J257,0)</f>
        <v>0</v>
      </c>
      <c r="BI257" s="138">
        <f>IF(N257="nulová",J257,0)</f>
        <v>0</v>
      </c>
      <c r="BJ257" s="17" t="s">
        <v>19</v>
      </c>
      <c r="BK257" s="138">
        <f>ROUND(I257*H257,2)</f>
        <v>0</v>
      </c>
      <c r="BL257" s="17" t="s">
        <v>104</v>
      </c>
      <c r="BM257" s="137" t="s">
        <v>430</v>
      </c>
    </row>
    <row r="258" spans="2:51" s="12" customFormat="1" ht="12">
      <c r="B258" s="139"/>
      <c r="C258" s="313"/>
      <c r="D258" s="314" t="s">
        <v>180</v>
      </c>
      <c r="E258" s="315" t="s">
        <v>1</v>
      </c>
      <c r="F258" s="316" t="s">
        <v>1898</v>
      </c>
      <c r="G258" s="313"/>
      <c r="H258" s="317">
        <v>4.987</v>
      </c>
      <c r="I258" s="313"/>
      <c r="J258" s="313"/>
      <c r="L258" s="139"/>
      <c r="M258" s="144"/>
      <c r="N258" s="145"/>
      <c r="O258" s="145"/>
      <c r="P258" s="145"/>
      <c r="Q258" s="145"/>
      <c r="R258" s="145"/>
      <c r="S258" s="145"/>
      <c r="T258" s="146"/>
      <c r="AT258" s="141" t="s">
        <v>180</v>
      </c>
      <c r="AU258" s="141" t="s">
        <v>13</v>
      </c>
      <c r="AV258" s="12" t="s">
        <v>13</v>
      </c>
      <c r="AW258" s="12" t="s">
        <v>33</v>
      </c>
      <c r="AX258" s="12" t="s">
        <v>19</v>
      </c>
      <c r="AY258" s="141" t="s">
        <v>171</v>
      </c>
    </row>
    <row r="259" spans="2:65" s="1" customFormat="1" ht="16.5" customHeight="1">
      <c r="B259" s="126"/>
      <c r="C259" s="307" t="s">
        <v>431</v>
      </c>
      <c r="D259" s="307" t="s">
        <v>174</v>
      </c>
      <c r="E259" s="308" t="s">
        <v>432</v>
      </c>
      <c r="F259" s="309" t="s">
        <v>433</v>
      </c>
      <c r="G259" s="310" t="s">
        <v>184</v>
      </c>
      <c r="H259" s="311">
        <v>78.55</v>
      </c>
      <c r="I259" s="299"/>
      <c r="J259" s="312">
        <f>ROUND(I259*H259,2)</f>
        <v>0</v>
      </c>
      <c r="K259" s="129" t="s">
        <v>1</v>
      </c>
      <c r="L259" s="29"/>
      <c r="M259" s="133" t="s">
        <v>1</v>
      </c>
      <c r="N259" s="134" t="s">
        <v>42</v>
      </c>
      <c r="O259" s="135">
        <v>0.204</v>
      </c>
      <c r="P259" s="135">
        <f>O259*H259</f>
        <v>16.024199999999997</v>
      </c>
      <c r="Q259" s="135">
        <v>0</v>
      </c>
      <c r="R259" s="135">
        <f>Q259*H259</f>
        <v>0</v>
      </c>
      <c r="S259" s="135">
        <v>0.01172</v>
      </c>
      <c r="T259" s="136">
        <f>S259*H259</f>
        <v>0.9206059999999999</v>
      </c>
      <c r="AR259" s="137" t="s">
        <v>259</v>
      </c>
      <c r="AT259" s="137" t="s">
        <v>174</v>
      </c>
      <c r="AU259" s="137" t="s">
        <v>13</v>
      </c>
      <c r="AY259" s="17" t="s">
        <v>171</v>
      </c>
      <c r="BE259" s="138">
        <f>IF(N259="základní",J259,0)</f>
        <v>0</v>
      </c>
      <c r="BF259" s="138">
        <f>IF(N259="snížená",J259,0)</f>
        <v>0</v>
      </c>
      <c r="BG259" s="138">
        <f>IF(N259="zákl. přenesená",J259,0)</f>
        <v>0</v>
      </c>
      <c r="BH259" s="138">
        <f>IF(N259="sníž. přenesená",J259,0)</f>
        <v>0</v>
      </c>
      <c r="BI259" s="138">
        <f>IF(N259="nulová",J259,0)</f>
        <v>0</v>
      </c>
      <c r="BJ259" s="17" t="s">
        <v>19</v>
      </c>
      <c r="BK259" s="138">
        <f>ROUND(I259*H259,2)</f>
        <v>0</v>
      </c>
      <c r="BL259" s="17" t="s">
        <v>259</v>
      </c>
      <c r="BM259" s="137" t="s">
        <v>434</v>
      </c>
    </row>
    <row r="260" spans="2:51" s="12" customFormat="1" ht="12">
      <c r="B260" s="139"/>
      <c r="C260" s="313"/>
      <c r="D260" s="314" t="s">
        <v>180</v>
      </c>
      <c r="E260" s="315" t="s">
        <v>1</v>
      </c>
      <c r="F260" s="316" t="s">
        <v>435</v>
      </c>
      <c r="G260" s="313"/>
      <c r="H260" s="317">
        <v>78.55</v>
      </c>
      <c r="I260" s="313"/>
      <c r="J260" s="313"/>
      <c r="L260" s="139"/>
      <c r="M260" s="144"/>
      <c r="N260" s="145"/>
      <c r="O260" s="145"/>
      <c r="P260" s="145"/>
      <c r="Q260" s="145"/>
      <c r="R260" s="145"/>
      <c r="S260" s="145"/>
      <c r="T260" s="146"/>
      <c r="AT260" s="141" t="s">
        <v>180</v>
      </c>
      <c r="AU260" s="141" t="s">
        <v>13</v>
      </c>
      <c r="AV260" s="12" t="s">
        <v>13</v>
      </c>
      <c r="AW260" s="12" t="s">
        <v>33</v>
      </c>
      <c r="AX260" s="12" t="s">
        <v>19</v>
      </c>
      <c r="AY260" s="141" t="s">
        <v>171</v>
      </c>
    </row>
    <row r="261" spans="2:65" s="1" customFormat="1" ht="16.5" customHeight="1">
      <c r="B261" s="126"/>
      <c r="C261" s="307" t="s">
        <v>436</v>
      </c>
      <c r="D261" s="307" t="s">
        <v>174</v>
      </c>
      <c r="E261" s="308" t="s">
        <v>437</v>
      </c>
      <c r="F261" s="309" t="s">
        <v>438</v>
      </c>
      <c r="G261" s="310" t="s">
        <v>240</v>
      </c>
      <c r="H261" s="311">
        <v>10</v>
      </c>
      <c r="I261" s="299"/>
      <c r="J261" s="312">
        <f>ROUND(I261*H261,2)</f>
        <v>0</v>
      </c>
      <c r="K261" s="129" t="s">
        <v>190</v>
      </c>
      <c r="L261" s="29"/>
      <c r="M261" s="133" t="s">
        <v>1</v>
      </c>
      <c r="N261" s="134" t="s">
        <v>42</v>
      </c>
      <c r="O261" s="135">
        <v>0.05</v>
      </c>
      <c r="P261" s="135">
        <f>O261*H261</f>
        <v>0.5</v>
      </c>
      <c r="Q261" s="135">
        <v>0</v>
      </c>
      <c r="R261" s="135">
        <f>Q261*H261</f>
        <v>0</v>
      </c>
      <c r="S261" s="135">
        <v>0.024</v>
      </c>
      <c r="T261" s="136">
        <f>S261*H261</f>
        <v>0.24</v>
      </c>
      <c r="AR261" s="137" t="s">
        <v>259</v>
      </c>
      <c r="AT261" s="137" t="s">
        <v>174</v>
      </c>
      <c r="AU261" s="137" t="s">
        <v>13</v>
      </c>
      <c r="AY261" s="17" t="s">
        <v>171</v>
      </c>
      <c r="BE261" s="138">
        <f>IF(N261="základní",J261,0)</f>
        <v>0</v>
      </c>
      <c r="BF261" s="138">
        <f>IF(N261="snížená",J261,0)</f>
        <v>0</v>
      </c>
      <c r="BG261" s="138">
        <f>IF(N261="zákl. přenesená",J261,0)</f>
        <v>0</v>
      </c>
      <c r="BH261" s="138">
        <f>IF(N261="sníž. přenesená",J261,0)</f>
        <v>0</v>
      </c>
      <c r="BI261" s="138">
        <f>IF(N261="nulová",J261,0)</f>
        <v>0</v>
      </c>
      <c r="BJ261" s="17" t="s">
        <v>19</v>
      </c>
      <c r="BK261" s="138">
        <f>ROUND(I261*H261,2)</f>
        <v>0</v>
      </c>
      <c r="BL261" s="17" t="s">
        <v>259</v>
      </c>
      <c r="BM261" s="137" t="s">
        <v>439</v>
      </c>
    </row>
    <row r="262" spans="2:51" s="12" customFormat="1" ht="12">
      <c r="B262" s="139"/>
      <c r="C262" s="313"/>
      <c r="D262" s="314" t="s">
        <v>180</v>
      </c>
      <c r="E262" s="315" t="s">
        <v>1</v>
      </c>
      <c r="F262" s="316" t="s">
        <v>24</v>
      </c>
      <c r="G262" s="313"/>
      <c r="H262" s="317">
        <v>10</v>
      </c>
      <c r="I262" s="313"/>
      <c r="J262" s="313"/>
      <c r="L262" s="139"/>
      <c r="M262" s="144"/>
      <c r="N262" s="145"/>
      <c r="O262" s="145"/>
      <c r="P262" s="145"/>
      <c r="Q262" s="145"/>
      <c r="R262" s="145"/>
      <c r="S262" s="145"/>
      <c r="T262" s="146"/>
      <c r="AT262" s="141" t="s">
        <v>180</v>
      </c>
      <c r="AU262" s="141" t="s">
        <v>13</v>
      </c>
      <c r="AV262" s="12" t="s">
        <v>13</v>
      </c>
      <c r="AW262" s="12" t="s">
        <v>33</v>
      </c>
      <c r="AX262" s="12" t="s">
        <v>19</v>
      </c>
      <c r="AY262" s="141" t="s">
        <v>171</v>
      </c>
    </row>
    <row r="263" spans="2:65" s="1" customFormat="1" ht="16.5" customHeight="1">
      <c r="B263" s="126"/>
      <c r="C263" s="307" t="s">
        <v>440</v>
      </c>
      <c r="D263" s="307" t="s">
        <v>174</v>
      </c>
      <c r="E263" s="308" t="s">
        <v>441</v>
      </c>
      <c r="F263" s="309" t="s">
        <v>442</v>
      </c>
      <c r="G263" s="310" t="s">
        <v>184</v>
      </c>
      <c r="H263" s="311">
        <v>13.8</v>
      </c>
      <c r="I263" s="299"/>
      <c r="J263" s="312">
        <f>ROUND(I263*H263,2)</f>
        <v>0</v>
      </c>
      <c r="K263" s="129" t="s">
        <v>190</v>
      </c>
      <c r="L263" s="29"/>
      <c r="M263" s="133" t="s">
        <v>1</v>
      </c>
      <c r="N263" s="134" t="s">
        <v>42</v>
      </c>
      <c r="O263" s="135">
        <v>0.939</v>
      </c>
      <c r="P263" s="135">
        <f>O263*H263</f>
        <v>12.9582</v>
      </c>
      <c r="Q263" s="135">
        <v>0</v>
      </c>
      <c r="R263" s="135">
        <f>Q263*H263</f>
        <v>0</v>
      </c>
      <c r="S263" s="135">
        <v>0.076</v>
      </c>
      <c r="T263" s="136">
        <f>S263*H263</f>
        <v>1.0488</v>
      </c>
      <c r="AR263" s="137" t="s">
        <v>104</v>
      </c>
      <c r="AT263" s="137" t="s">
        <v>174</v>
      </c>
      <c r="AU263" s="137" t="s">
        <v>13</v>
      </c>
      <c r="AY263" s="17" t="s">
        <v>171</v>
      </c>
      <c r="BE263" s="138">
        <f>IF(N263="základní",J263,0)</f>
        <v>0</v>
      </c>
      <c r="BF263" s="138">
        <f>IF(N263="snížená",J263,0)</f>
        <v>0</v>
      </c>
      <c r="BG263" s="138">
        <f>IF(N263="zákl. přenesená",J263,0)</f>
        <v>0</v>
      </c>
      <c r="BH263" s="138">
        <f>IF(N263="sníž. přenesená",J263,0)</f>
        <v>0</v>
      </c>
      <c r="BI263" s="138">
        <f>IF(N263="nulová",J263,0)</f>
        <v>0</v>
      </c>
      <c r="BJ263" s="17" t="s">
        <v>19</v>
      </c>
      <c r="BK263" s="138">
        <f>ROUND(I263*H263,2)</f>
        <v>0</v>
      </c>
      <c r="BL263" s="17" t="s">
        <v>104</v>
      </c>
      <c r="BM263" s="137" t="s">
        <v>443</v>
      </c>
    </row>
    <row r="264" spans="2:51" s="12" customFormat="1" ht="12">
      <c r="B264" s="139"/>
      <c r="C264" s="313"/>
      <c r="D264" s="314" t="s">
        <v>180</v>
      </c>
      <c r="E264" s="315" t="s">
        <v>1</v>
      </c>
      <c r="F264" s="316" t="s">
        <v>444</v>
      </c>
      <c r="G264" s="313"/>
      <c r="H264" s="317">
        <v>13.8</v>
      </c>
      <c r="I264" s="313"/>
      <c r="J264" s="313"/>
      <c r="L264" s="139"/>
      <c r="M264" s="144"/>
      <c r="N264" s="145"/>
      <c r="O264" s="145"/>
      <c r="P264" s="145"/>
      <c r="Q264" s="145"/>
      <c r="R264" s="145"/>
      <c r="S264" s="145"/>
      <c r="T264" s="146"/>
      <c r="AT264" s="141" t="s">
        <v>180</v>
      </c>
      <c r="AU264" s="141" t="s">
        <v>13</v>
      </c>
      <c r="AV264" s="12" t="s">
        <v>13</v>
      </c>
      <c r="AW264" s="12" t="s">
        <v>33</v>
      </c>
      <c r="AX264" s="12" t="s">
        <v>19</v>
      </c>
      <c r="AY264" s="141" t="s">
        <v>171</v>
      </c>
    </row>
    <row r="265" spans="2:65" s="1" customFormat="1" ht="16.5" customHeight="1">
      <c r="B265" s="126"/>
      <c r="C265" s="307" t="s">
        <v>445</v>
      </c>
      <c r="D265" s="307" t="s">
        <v>174</v>
      </c>
      <c r="E265" s="308" t="s">
        <v>446</v>
      </c>
      <c r="F265" s="309" t="s">
        <v>447</v>
      </c>
      <c r="G265" s="310" t="s">
        <v>184</v>
      </c>
      <c r="H265" s="311">
        <v>19.17</v>
      </c>
      <c r="I265" s="299"/>
      <c r="J265" s="312">
        <f>ROUND(I265*H265,2)</f>
        <v>0</v>
      </c>
      <c r="K265" s="129" t="s">
        <v>178</v>
      </c>
      <c r="L265" s="29"/>
      <c r="M265" s="133" t="s">
        <v>1</v>
      </c>
      <c r="N265" s="134" t="s">
        <v>42</v>
      </c>
      <c r="O265" s="135">
        <v>0.245</v>
      </c>
      <c r="P265" s="135">
        <f>O265*H265</f>
        <v>4.69665</v>
      </c>
      <c r="Q265" s="135">
        <v>0</v>
      </c>
      <c r="R265" s="135">
        <f>Q265*H265</f>
        <v>0</v>
      </c>
      <c r="S265" s="135">
        <v>0.131</v>
      </c>
      <c r="T265" s="136">
        <f>S265*H265</f>
        <v>2.51127</v>
      </c>
      <c r="AR265" s="137" t="s">
        <v>104</v>
      </c>
      <c r="AT265" s="137" t="s">
        <v>174</v>
      </c>
      <c r="AU265" s="137" t="s">
        <v>13</v>
      </c>
      <c r="AY265" s="17" t="s">
        <v>171</v>
      </c>
      <c r="BE265" s="138">
        <f>IF(N265="základní",J265,0)</f>
        <v>0</v>
      </c>
      <c r="BF265" s="138">
        <f>IF(N265="snížená",J265,0)</f>
        <v>0</v>
      </c>
      <c r="BG265" s="138">
        <f>IF(N265="zákl. přenesená",J265,0)</f>
        <v>0</v>
      </c>
      <c r="BH265" s="138">
        <f>IF(N265="sníž. přenesená",J265,0)</f>
        <v>0</v>
      </c>
      <c r="BI265" s="138">
        <f>IF(N265="nulová",J265,0)</f>
        <v>0</v>
      </c>
      <c r="BJ265" s="17" t="s">
        <v>19</v>
      </c>
      <c r="BK265" s="138">
        <f>ROUND(I265*H265,2)</f>
        <v>0</v>
      </c>
      <c r="BL265" s="17" t="s">
        <v>104</v>
      </c>
      <c r="BM265" s="137" t="s">
        <v>448</v>
      </c>
    </row>
    <row r="266" spans="2:47" s="1" customFormat="1" ht="19.5">
      <c r="B266" s="29"/>
      <c r="C266" s="471"/>
      <c r="D266" s="314" t="s">
        <v>215</v>
      </c>
      <c r="E266" s="471"/>
      <c r="F266" s="480" t="s">
        <v>449</v>
      </c>
      <c r="G266" s="471"/>
      <c r="H266" s="471"/>
      <c r="I266" s="471"/>
      <c r="J266" s="471"/>
      <c r="L266" s="29"/>
      <c r="M266" s="152"/>
      <c r="N266" s="52"/>
      <c r="O266" s="52"/>
      <c r="P266" s="52"/>
      <c r="Q266" s="52"/>
      <c r="R266" s="52"/>
      <c r="S266" s="52"/>
      <c r="T266" s="53"/>
      <c r="AT266" s="17" t="s">
        <v>215</v>
      </c>
      <c r="AU266" s="17" t="s">
        <v>13</v>
      </c>
    </row>
    <row r="267" spans="2:51" s="12" customFormat="1" ht="12">
      <c r="B267" s="139"/>
      <c r="C267" s="313"/>
      <c r="D267" s="314" t="s">
        <v>180</v>
      </c>
      <c r="E267" s="315" t="s">
        <v>1</v>
      </c>
      <c r="F267" s="316" t="s">
        <v>450</v>
      </c>
      <c r="G267" s="313"/>
      <c r="H267" s="317">
        <v>19.17</v>
      </c>
      <c r="I267" s="313"/>
      <c r="J267" s="313"/>
      <c r="L267" s="139"/>
      <c r="M267" s="144"/>
      <c r="N267" s="145"/>
      <c r="O267" s="145"/>
      <c r="P267" s="145"/>
      <c r="Q267" s="145"/>
      <c r="R267" s="145"/>
      <c r="S267" s="145"/>
      <c r="T267" s="146"/>
      <c r="AT267" s="141" t="s">
        <v>180</v>
      </c>
      <c r="AU267" s="141" t="s">
        <v>13</v>
      </c>
      <c r="AV267" s="12" t="s">
        <v>13</v>
      </c>
      <c r="AW267" s="12" t="s">
        <v>33</v>
      </c>
      <c r="AX267" s="12" t="s">
        <v>77</v>
      </c>
      <c r="AY267" s="141" t="s">
        <v>171</v>
      </c>
    </row>
    <row r="268" spans="2:51" s="13" customFormat="1" ht="12">
      <c r="B268" s="147"/>
      <c r="C268" s="476"/>
      <c r="D268" s="314" t="s">
        <v>180</v>
      </c>
      <c r="E268" s="477" t="s">
        <v>1</v>
      </c>
      <c r="F268" s="478" t="s">
        <v>199</v>
      </c>
      <c r="G268" s="476"/>
      <c r="H268" s="479">
        <v>19.17</v>
      </c>
      <c r="I268" s="476"/>
      <c r="J268" s="476"/>
      <c r="L268" s="147"/>
      <c r="M268" s="149"/>
      <c r="N268" s="150"/>
      <c r="O268" s="150"/>
      <c r="P268" s="150"/>
      <c r="Q268" s="150"/>
      <c r="R268" s="150"/>
      <c r="S268" s="150"/>
      <c r="T268" s="151"/>
      <c r="AT268" s="148" t="s">
        <v>180</v>
      </c>
      <c r="AU268" s="148" t="s">
        <v>13</v>
      </c>
      <c r="AV268" s="13" t="s">
        <v>104</v>
      </c>
      <c r="AW268" s="13" t="s">
        <v>33</v>
      </c>
      <c r="AX268" s="13" t="s">
        <v>19</v>
      </c>
      <c r="AY268" s="148" t="s">
        <v>171</v>
      </c>
    </row>
    <row r="269" spans="2:65" s="1" customFormat="1" ht="16.5" customHeight="1">
      <c r="B269" s="126"/>
      <c r="C269" s="307" t="s">
        <v>451</v>
      </c>
      <c r="D269" s="307" t="s">
        <v>174</v>
      </c>
      <c r="E269" s="308" t="s">
        <v>452</v>
      </c>
      <c r="F269" s="309" t="s">
        <v>453</v>
      </c>
      <c r="G269" s="310" t="s">
        <v>184</v>
      </c>
      <c r="H269" s="311">
        <v>86.135</v>
      </c>
      <c r="I269" s="299"/>
      <c r="J269" s="312">
        <f>ROUND(I269*H269,2)</f>
        <v>0</v>
      </c>
      <c r="K269" s="129" t="s">
        <v>178</v>
      </c>
      <c r="L269" s="29"/>
      <c r="M269" s="133" t="s">
        <v>1</v>
      </c>
      <c r="N269" s="134" t="s">
        <v>42</v>
      </c>
      <c r="O269" s="135">
        <v>0.284</v>
      </c>
      <c r="P269" s="135">
        <f>O269*H269</f>
        <v>24.462339999999998</v>
      </c>
      <c r="Q269" s="135">
        <v>0</v>
      </c>
      <c r="R269" s="135">
        <f>Q269*H269</f>
        <v>0</v>
      </c>
      <c r="S269" s="135">
        <v>0.2061</v>
      </c>
      <c r="T269" s="136">
        <f>S269*H269</f>
        <v>17.752423500000003</v>
      </c>
      <c r="AR269" s="137" t="s">
        <v>104</v>
      </c>
      <c r="AT269" s="137" t="s">
        <v>174</v>
      </c>
      <c r="AU269" s="137" t="s">
        <v>13</v>
      </c>
      <c r="AY269" s="17" t="s">
        <v>171</v>
      </c>
      <c r="BE269" s="138">
        <f>IF(N269="základní",J269,0)</f>
        <v>0</v>
      </c>
      <c r="BF269" s="138">
        <f>IF(N269="snížená",J269,0)</f>
        <v>0</v>
      </c>
      <c r="BG269" s="138">
        <f>IF(N269="zákl. přenesená",J269,0)</f>
        <v>0</v>
      </c>
      <c r="BH269" s="138">
        <f>IF(N269="sníž. přenesená",J269,0)</f>
        <v>0</v>
      </c>
      <c r="BI269" s="138">
        <f>IF(N269="nulová",J269,0)</f>
        <v>0</v>
      </c>
      <c r="BJ269" s="17" t="s">
        <v>19</v>
      </c>
      <c r="BK269" s="138">
        <f>ROUND(I269*H269,2)</f>
        <v>0</v>
      </c>
      <c r="BL269" s="17" t="s">
        <v>104</v>
      </c>
      <c r="BM269" s="137" t="s">
        <v>454</v>
      </c>
    </row>
    <row r="270" spans="2:47" s="1" customFormat="1" ht="19.5">
      <c r="B270" s="29"/>
      <c r="C270" s="471"/>
      <c r="D270" s="314" t="s">
        <v>215</v>
      </c>
      <c r="E270" s="471"/>
      <c r="F270" s="480" t="s">
        <v>449</v>
      </c>
      <c r="G270" s="471"/>
      <c r="H270" s="471"/>
      <c r="I270" s="471"/>
      <c r="J270" s="471"/>
      <c r="L270" s="29"/>
      <c r="M270" s="152"/>
      <c r="N270" s="52"/>
      <c r="O270" s="52"/>
      <c r="P270" s="52"/>
      <c r="Q270" s="52"/>
      <c r="R270" s="52"/>
      <c r="S270" s="52"/>
      <c r="T270" s="53"/>
      <c r="AT270" s="17" t="s">
        <v>215</v>
      </c>
      <c r="AU270" s="17" t="s">
        <v>13</v>
      </c>
    </row>
    <row r="271" spans="2:51" s="12" customFormat="1" ht="12">
      <c r="B271" s="139"/>
      <c r="C271" s="313"/>
      <c r="D271" s="314" t="s">
        <v>180</v>
      </c>
      <c r="E271" s="315" t="s">
        <v>1</v>
      </c>
      <c r="F271" s="316" t="s">
        <v>455</v>
      </c>
      <c r="G271" s="313"/>
      <c r="H271" s="317">
        <v>64.135</v>
      </c>
      <c r="I271" s="313"/>
      <c r="J271" s="313"/>
      <c r="L271" s="139"/>
      <c r="M271" s="144"/>
      <c r="N271" s="145"/>
      <c r="O271" s="145"/>
      <c r="P271" s="145"/>
      <c r="Q271" s="145"/>
      <c r="R271" s="145"/>
      <c r="S271" s="145"/>
      <c r="T271" s="146"/>
      <c r="AT271" s="141" t="s">
        <v>180</v>
      </c>
      <c r="AU271" s="141" t="s">
        <v>13</v>
      </c>
      <c r="AV271" s="12" t="s">
        <v>13</v>
      </c>
      <c r="AW271" s="12" t="s">
        <v>33</v>
      </c>
      <c r="AX271" s="12" t="s">
        <v>77</v>
      </c>
      <c r="AY271" s="141" t="s">
        <v>171</v>
      </c>
    </row>
    <row r="272" spans="2:51" s="12" customFormat="1" ht="12">
      <c r="B272" s="139"/>
      <c r="C272" s="313"/>
      <c r="D272" s="314" t="s">
        <v>180</v>
      </c>
      <c r="E272" s="315" t="s">
        <v>1</v>
      </c>
      <c r="F272" s="316" t="s">
        <v>456</v>
      </c>
      <c r="G272" s="313"/>
      <c r="H272" s="317">
        <v>22</v>
      </c>
      <c r="I272" s="313"/>
      <c r="J272" s="313"/>
      <c r="L272" s="139"/>
      <c r="M272" s="144"/>
      <c r="N272" s="145"/>
      <c r="O272" s="145"/>
      <c r="P272" s="145"/>
      <c r="Q272" s="145"/>
      <c r="R272" s="145"/>
      <c r="S272" s="145"/>
      <c r="T272" s="146"/>
      <c r="AT272" s="141" t="s">
        <v>180</v>
      </c>
      <c r="AU272" s="141" t="s">
        <v>13</v>
      </c>
      <c r="AV272" s="12" t="s">
        <v>13</v>
      </c>
      <c r="AW272" s="12" t="s">
        <v>33</v>
      </c>
      <c r="AX272" s="12" t="s">
        <v>77</v>
      </c>
      <c r="AY272" s="141" t="s">
        <v>171</v>
      </c>
    </row>
    <row r="273" spans="2:51" s="13" customFormat="1" ht="12">
      <c r="B273" s="147"/>
      <c r="C273" s="476"/>
      <c r="D273" s="314" t="s">
        <v>180</v>
      </c>
      <c r="E273" s="477" t="s">
        <v>1</v>
      </c>
      <c r="F273" s="478" t="s">
        <v>199</v>
      </c>
      <c r="G273" s="476"/>
      <c r="H273" s="479">
        <v>86.135</v>
      </c>
      <c r="I273" s="476"/>
      <c r="J273" s="476"/>
      <c r="L273" s="147"/>
      <c r="M273" s="149"/>
      <c r="N273" s="150"/>
      <c r="O273" s="150"/>
      <c r="P273" s="150"/>
      <c r="Q273" s="150"/>
      <c r="R273" s="150"/>
      <c r="S273" s="150"/>
      <c r="T273" s="151"/>
      <c r="AT273" s="148" t="s">
        <v>180</v>
      </c>
      <c r="AU273" s="148" t="s">
        <v>13</v>
      </c>
      <c r="AV273" s="13" t="s">
        <v>104</v>
      </c>
      <c r="AW273" s="13" t="s">
        <v>33</v>
      </c>
      <c r="AX273" s="13" t="s">
        <v>19</v>
      </c>
      <c r="AY273" s="148" t="s">
        <v>171</v>
      </c>
    </row>
    <row r="274" spans="2:65" s="1" customFormat="1" ht="16.5" customHeight="1">
      <c r="B274" s="126"/>
      <c r="C274" s="307" t="s">
        <v>457</v>
      </c>
      <c r="D274" s="307" t="s">
        <v>174</v>
      </c>
      <c r="E274" s="308" t="s">
        <v>458</v>
      </c>
      <c r="F274" s="309" t="s">
        <v>459</v>
      </c>
      <c r="G274" s="310" t="s">
        <v>184</v>
      </c>
      <c r="H274" s="311">
        <v>5.4</v>
      </c>
      <c r="I274" s="299"/>
      <c r="J274" s="312">
        <f>ROUND(I274*H274,2)</f>
        <v>0</v>
      </c>
      <c r="K274" s="129" t="s">
        <v>207</v>
      </c>
      <c r="L274" s="29"/>
      <c r="M274" s="133" t="s">
        <v>1</v>
      </c>
      <c r="N274" s="134" t="s">
        <v>42</v>
      </c>
      <c r="O274" s="135">
        <v>0.43</v>
      </c>
      <c r="P274" s="135">
        <f>O274*H274</f>
        <v>2.322</v>
      </c>
      <c r="Q274" s="135">
        <v>0</v>
      </c>
      <c r="R274" s="135">
        <f>Q274*H274</f>
        <v>0</v>
      </c>
      <c r="S274" s="135">
        <v>0.27</v>
      </c>
      <c r="T274" s="136">
        <f>S274*H274</f>
        <v>1.4580000000000002</v>
      </c>
      <c r="AR274" s="137" t="s">
        <v>104</v>
      </c>
      <c r="AT274" s="137" t="s">
        <v>174</v>
      </c>
      <c r="AU274" s="137" t="s">
        <v>13</v>
      </c>
      <c r="AY274" s="17" t="s">
        <v>171</v>
      </c>
      <c r="BE274" s="138">
        <f>IF(N274="základní",J274,0)</f>
        <v>0</v>
      </c>
      <c r="BF274" s="138">
        <f>IF(N274="snížená",J274,0)</f>
        <v>0</v>
      </c>
      <c r="BG274" s="138">
        <f>IF(N274="zákl. přenesená",J274,0)</f>
        <v>0</v>
      </c>
      <c r="BH274" s="138">
        <f>IF(N274="sníž. přenesená",J274,0)</f>
        <v>0</v>
      </c>
      <c r="BI274" s="138">
        <f>IF(N274="nulová",J274,0)</f>
        <v>0</v>
      </c>
      <c r="BJ274" s="17" t="s">
        <v>19</v>
      </c>
      <c r="BK274" s="138">
        <f>ROUND(I274*H274,2)</f>
        <v>0</v>
      </c>
      <c r="BL274" s="17" t="s">
        <v>104</v>
      </c>
      <c r="BM274" s="137" t="s">
        <v>460</v>
      </c>
    </row>
    <row r="275" spans="2:51" s="12" customFormat="1" ht="12">
      <c r="B275" s="139"/>
      <c r="C275" s="313"/>
      <c r="D275" s="314" t="s">
        <v>180</v>
      </c>
      <c r="E275" s="315" t="s">
        <v>1</v>
      </c>
      <c r="F275" s="316" t="s">
        <v>461</v>
      </c>
      <c r="G275" s="313"/>
      <c r="H275" s="317">
        <v>5.4</v>
      </c>
      <c r="I275" s="313"/>
      <c r="J275" s="313"/>
      <c r="L275" s="139"/>
      <c r="M275" s="144"/>
      <c r="N275" s="145"/>
      <c r="O275" s="145"/>
      <c r="P275" s="145"/>
      <c r="Q275" s="145"/>
      <c r="R275" s="145"/>
      <c r="S275" s="145"/>
      <c r="T275" s="146"/>
      <c r="AT275" s="141" t="s">
        <v>180</v>
      </c>
      <c r="AU275" s="141" t="s">
        <v>13</v>
      </c>
      <c r="AV275" s="12" t="s">
        <v>13</v>
      </c>
      <c r="AW275" s="12" t="s">
        <v>33</v>
      </c>
      <c r="AX275" s="12" t="s">
        <v>19</v>
      </c>
      <c r="AY275" s="141" t="s">
        <v>171</v>
      </c>
    </row>
    <row r="276" spans="2:65" s="1" customFormat="1" ht="16.5" customHeight="1">
      <c r="B276" s="126"/>
      <c r="C276" s="307" t="s">
        <v>462</v>
      </c>
      <c r="D276" s="307" t="s">
        <v>174</v>
      </c>
      <c r="E276" s="308" t="s">
        <v>463</v>
      </c>
      <c r="F276" s="309" t="s">
        <v>464</v>
      </c>
      <c r="G276" s="310" t="s">
        <v>240</v>
      </c>
      <c r="H276" s="311">
        <v>8</v>
      </c>
      <c r="I276" s="299"/>
      <c r="J276" s="312">
        <f>ROUND(I276*H276,2)</f>
        <v>0</v>
      </c>
      <c r="K276" s="129" t="s">
        <v>178</v>
      </c>
      <c r="L276" s="29"/>
      <c r="M276" s="133" t="s">
        <v>1</v>
      </c>
      <c r="N276" s="134" t="s">
        <v>42</v>
      </c>
      <c r="O276" s="135">
        <v>0.213</v>
      </c>
      <c r="P276" s="135">
        <f>O276*H276</f>
        <v>1.704</v>
      </c>
      <c r="Q276" s="135">
        <v>0</v>
      </c>
      <c r="R276" s="135">
        <f>Q276*H276</f>
        <v>0</v>
      </c>
      <c r="S276" s="135">
        <v>0.025</v>
      </c>
      <c r="T276" s="136">
        <f>S276*H276</f>
        <v>0.2</v>
      </c>
      <c r="AR276" s="137" t="s">
        <v>104</v>
      </c>
      <c r="AT276" s="137" t="s">
        <v>174</v>
      </c>
      <c r="AU276" s="137" t="s">
        <v>13</v>
      </c>
      <c r="AY276" s="17" t="s">
        <v>171</v>
      </c>
      <c r="BE276" s="138">
        <f>IF(N276="základní",J276,0)</f>
        <v>0</v>
      </c>
      <c r="BF276" s="138">
        <f>IF(N276="snížená",J276,0)</f>
        <v>0</v>
      </c>
      <c r="BG276" s="138">
        <f>IF(N276="zákl. přenesená",J276,0)</f>
        <v>0</v>
      </c>
      <c r="BH276" s="138">
        <f>IF(N276="sníž. přenesená",J276,0)</f>
        <v>0</v>
      </c>
      <c r="BI276" s="138">
        <f>IF(N276="nulová",J276,0)</f>
        <v>0</v>
      </c>
      <c r="BJ276" s="17" t="s">
        <v>19</v>
      </c>
      <c r="BK276" s="138">
        <f>ROUND(I276*H276,2)</f>
        <v>0</v>
      </c>
      <c r="BL276" s="17" t="s">
        <v>104</v>
      </c>
      <c r="BM276" s="137" t="s">
        <v>465</v>
      </c>
    </row>
    <row r="277" spans="2:65" s="1" customFormat="1" ht="16.5" customHeight="1">
      <c r="B277" s="126"/>
      <c r="C277" s="307" t="s">
        <v>466</v>
      </c>
      <c r="D277" s="307" t="s">
        <v>174</v>
      </c>
      <c r="E277" s="308" t="s">
        <v>467</v>
      </c>
      <c r="F277" s="309" t="s">
        <v>468</v>
      </c>
      <c r="G277" s="310" t="s">
        <v>240</v>
      </c>
      <c r="H277" s="311">
        <v>7</v>
      </c>
      <c r="I277" s="299"/>
      <c r="J277" s="312">
        <f>ROUND(I277*H277,2)</f>
        <v>0</v>
      </c>
      <c r="K277" s="129" t="s">
        <v>178</v>
      </c>
      <c r="L277" s="29"/>
      <c r="M277" s="133" t="s">
        <v>1</v>
      </c>
      <c r="N277" s="134" t="s">
        <v>42</v>
      </c>
      <c r="O277" s="135">
        <v>0.813</v>
      </c>
      <c r="P277" s="135">
        <f>O277*H277</f>
        <v>5.691</v>
      </c>
      <c r="Q277" s="135">
        <v>0</v>
      </c>
      <c r="R277" s="135">
        <f>Q277*H277</f>
        <v>0</v>
      </c>
      <c r="S277" s="135">
        <v>0.138</v>
      </c>
      <c r="T277" s="136">
        <f>S277*H277</f>
        <v>0.9660000000000001</v>
      </c>
      <c r="AR277" s="137" t="s">
        <v>104</v>
      </c>
      <c r="AT277" s="137" t="s">
        <v>174</v>
      </c>
      <c r="AU277" s="137" t="s">
        <v>13</v>
      </c>
      <c r="AY277" s="17" t="s">
        <v>171</v>
      </c>
      <c r="BE277" s="138">
        <f>IF(N277="základní",J277,0)</f>
        <v>0</v>
      </c>
      <c r="BF277" s="138">
        <f>IF(N277="snížená",J277,0)</f>
        <v>0</v>
      </c>
      <c r="BG277" s="138">
        <f>IF(N277="zákl. přenesená",J277,0)</f>
        <v>0</v>
      </c>
      <c r="BH277" s="138">
        <f>IF(N277="sníž. přenesená",J277,0)</f>
        <v>0</v>
      </c>
      <c r="BI277" s="138">
        <f>IF(N277="nulová",J277,0)</f>
        <v>0</v>
      </c>
      <c r="BJ277" s="17" t="s">
        <v>19</v>
      </c>
      <c r="BK277" s="138">
        <f>ROUND(I277*H277,2)</f>
        <v>0</v>
      </c>
      <c r="BL277" s="17" t="s">
        <v>104</v>
      </c>
      <c r="BM277" s="137" t="s">
        <v>469</v>
      </c>
    </row>
    <row r="278" spans="2:65" s="1" customFormat="1" ht="16.5" customHeight="1">
      <c r="B278" s="126"/>
      <c r="C278" s="307" t="s">
        <v>470</v>
      </c>
      <c r="D278" s="307" t="s">
        <v>174</v>
      </c>
      <c r="E278" s="308" t="s">
        <v>471</v>
      </c>
      <c r="F278" s="309" t="s">
        <v>472</v>
      </c>
      <c r="G278" s="310" t="s">
        <v>184</v>
      </c>
      <c r="H278" s="311">
        <v>16.968</v>
      </c>
      <c r="I278" s="299"/>
      <c r="J278" s="312">
        <f>ROUND(I278*H278,2)</f>
        <v>0</v>
      </c>
      <c r="K278" s="129" t="s">
        <v>178</v>
      </c>
      <c r="L278" s="29"/>
      <c r="M278" s="133" t="s">
        <v>1</v>
      </c>
      <c r="N278" s="134" t="s">
        <v>42</v>
      </c>
      <c r="O278" s="135">
        <v>0.59</v>
      </c>
      <c r="P278" s="135">
        <f>O278*H278</f>
        <v>10.01112</v>
      </c>
      <c r="Q278" s="135">
        <v>0</v>
      </c>
      <c r="R278" s="135">
        <f>Q278*H278</f>
        <v>0</v>
      </c>
      <c r="S278" s="135">
        <v>0.059</v>
      </c>
      <c r="T278" s="136">
        <f>S278*H278</f>
        <v>1.001112</v>
      </c>
      <c r="AR278" s="137" t="s">
        <v>104</v>
      </c>
      <c r="AT278" s="137" t="s">
        <v>174</v>
      </c>
      <c r="AU278" s="137" t="s">
        <v>13</v>
      </c>
      <c r="AY278" s="17" t="s">
        <v>171</v>
      </c>
      <c r="BE278" s="138">
        <f>IF(N278="základní",J278,0)</f>
        <v>0</v>
      </c>
      <c r="BF278" s="138">
        <f>IF(N278="snížená",J278,0)</f>
        <v>0</v>
      </c>
      <c r="BG278" s="138">
        <f>IF(N278="zákl. přenesená",J278,0)</f>
        <v>0</v>
      </c>
      <c r="BH278" s="138">
        <f>IF(N278="sníž. přenesená",J278,0)</f>
        <v>0</v>
      </c>
      <c r="BI278" s="138">
        <f>IF(N278="nulová",J278,0)</f>
        <v>0</v>
      </c>
      <c r="BJ278" s="17" t="s">
        <v>19</v>
      </c>
      <c r="BK278" s="138">
        <f>ROUND(I278*H278,2)</f>
        <v>0</v>
      </c>
      <c r="BL278" s="17" t="s">
        <v>104</v>
      </c>
      <c r="BM278" s="137" t="s">
        <v>473</v>
      </c>
    </row>
    <row r="279" spans="2:51" s="12" customFormat="1" ht="12">
      <c r="B279" s="139"/>
      <c r="C279" s="313"/>
      <c r="D279" s="314" t="s">
        <v>180</v>
      </c>
      <c r="E279" s="315" t="s">
        <v>1</v>
      </c>
      <c r="F279" s="316" t="s">
        <v>474</v>
      </c>
      <c r="G279" s="313"/>
      <c r="H279" s="317">
        <v>7.74</v>
      </c>
      <c r="I279" s="313"/>
      <c r="J279" s="313"/>
      <c r="L279" s="139"/>
      <c r="M279" s="144"/>
      <c r="N279" s="145"/>
      <c r="O279" s="145"/>
      <c r="P279" s="145"/>
      <c r="Q279" s="145"/>
      <c r="R279" s="145"/>
      <c r="S279" s="145"/>
      <c r="T279" s="146"/>
      <c r="AT279" s="141" t="s">
        <v>180</v>
      </c>
      <c r="AU279" s="141" t="s">
        <v>13</v>
      </c>
      <c r="AV279" s="12" t="s">
        <v>13</v>
      </c>
      <c r="AW279" s="12" t="s">
        <v>33</v>
      </c>
      <c r="AX279" s="12" t="s">
        <v>77</v>
      </c>
      <c r="AY279" s="141" t="s">
        <v>171</v>
      </c>
    </row>
    <row r="280" spans="2:51" s="12" customFormat="1" ht="12">
      <c r="B280" s="139"/>
      <c r="C280" s="313"/>
      <c r="D280" s="314" t="s">
        <v>180</v>
      </c>
      <c r="E280" s="315" t="s">
        <v>1</v>
      </c>
      <c r="F280" s="316" t="s">
        <v>475</v>
      </c>
      <c r="G280" s="313"/>
      <c r="H280" s="317">
        <v>9.228</v>
      </c>
      <c r="I280" s="313"/>
      <c r="J280" s="313"/>
      <c r="L280" s="139"/>
      <c r="M280" s="144"/>
      <c r="N280" s="145"/>
      <c r="O280" s="145"/>
      <c r="P280" s="145"/>
      <c r="Q280" s="145"/>
      <c r="R280" s="145"/>
      <c r="S280" s="145"/>
      <c r="T280" s="146"/>
      <c r="AT280" s="141" t="s">
        <v>180</v>
      </c>
      <c r="AU280" s="141" t="s">
        <v>13</v>
      </c>
      <c r="AV280" s="12" t="s">
        <v>13</v>
      </c>
      <c r="AW280" s="12" t="s">
        <v>33</v>
      </c>
      <c r="AX280" s="12" t="s">
        <v>77</v>
      </c>
      <c r="AY280" s="141" t="s">
        <v>171</v>
      </c>
    </row>
    <row r="281" spans="2:51" s="13" customFormat="1" ht="12">
      <c r="B281" s="147"/>
      <c r="C281" s="476"/>
      <c r="D281" s="314" t="s">
        <v>180</v>
      </c>
      <c r="E281" s="477" t="s">
        <v>1</v>
      </c>
      <c r="F281" s="478" t="s">
        <v>199</v>
      </c>
      <c r="G281" s="476"/>
      <c r="H281" s="479">
        <v>16.968</v>
      </c>
      <c r="I281" s="476"/>
      <c r="J281" s="476"/>
      <c r="L281" s="147"/>
      <c r="M281" s="149"/>
      <c r="N281" s="150"/>
      <c r="O281" s="150"/>
      <c r="P281" s="150"/>
      <c r="Q281" s="150"/>
      <c r="R281" s="150"/>
      <c r="S281" s="150"/>
      <c r="T281" s="151"/>
      <c r="AT281" s="148" t="s">
        <v>180</v>
      </c>
      <c r="AU281" s="148" t="s">
        <v>13</v>
      </c>
      <c r="AV281" s="13" t="s">
        <v>104</v>
      </c>
      <c r="AW281" s="13" t="s">
        <v>33</v>
      </c>
      <c r="AX281" s="13" t="s">
        <v>19</v>
      </c>
      <c r="AY281" s="148" t="s">
        <v>171</v>
      </c>
    </row>
    <row r="282" spans="2:65" s="1" customFormat="1" ht="16.5" customHeight="1">
      <c r="B282" s="126"/>
      <c r="C282" s="307" t="s">
        <v>476</v>
      </c>
      <c r="D282" s="307" t="s">
        <v>174</v>
      </c>
      <c r="E282" s="308" t="s">
        <v>477</v>
      </c>
      <c r="F282" s="309" t="s">
        <v>478</v>
      </c>
      <c r="G282" s="310" t="s">
        <v>177</v>
      </c>
      <c r="H282" s="311">
        <v>1.1</v>
      </c>
      <c r="I282" s="299"/>
      <c r="J282" s="312">
        <f>ROUND(I282*H282,2)</f>
        <v>0</v>
      </c>
      <c r="K282" s="129" t="s">
        <v>1</v>
      </c>
      <c r="L282" s="29"/>
      <c r="M282" s="133" t="s">
        <v>1</v>
      </c>
      <c r="N282" s="134" t="s">
        <v>42</v>
      </c>
      <c r="O282" s="135">
        <v>8.426</v>
      </c>
      <c r="P282" s="135">
        <f>O282*H282</f>
        <v>9.268600000000001</v>
      </c>
      <c r="Q282" s="135">
        <v>0</v>
      </c>
      <c r="R282" s="135">
        <f>Q282*H282</f>
        <v>0</v>
      </c>
      <c r="S282" s="135">
        <v>1.2</v>
      </c>
      <c r="T282" s="136">
        <f>S282*H282</f>
        <v>1.32</v>
      </c>
      <c r="AR282" s="137" t="s">
        <v>104</v>
      </c>
      <c r="AT282" s="137" t="s">
        <v>174</v>
      </c>
      <c r="AU282" s="137" t="s">
        <v>13</v>
      </c>
      <c r="AY282" s="17" t="s">
        <v>171</v>
      </c>
      <c r="BE282" s="138">
        <f>IF(N282="základní",J282,0)</f>
        <v>0</v>
      </c>
      <c r="BF282" s="138">
        <f>IF(N282="snížená",J282,0)</f>
        <v>0</v>
      </c>
      <c r="BG282" s="138">
        <f>IF(N282="zákl. přenesená",J282,0)</f>
        <v>0</v>
      </c>
      <c r="BH282" s="138">
        <f>IF(N282="sníž. přenesená",J282,0)</f>
        <v>0</v>
      </c>
      <c r="BI282" s="138">
        <f>IF(N282="nulová",J282,0)</f>
        <v>0</v>
      </c>
      <c r="BJ282" s="17" t="s">
        <v>19</v>
      </c>
      <c r="BK282" s="138">
        <f>ROUND(I282*H282,2)</f>
        <v>0</v>
      </c>
      <c r="BL282" s="17" t="s">
        <v>104</v>
      </c>
      <c r="BM282" s="137" t="s">
        <v>479</v>
      </c>
    </row>
    <row r="283" spans="2:51" s="12" customFormat="1" ht="12">
      <c r="B283" s="139"/>
      <c r="C283" s="313"/>
      <c r="D283" s="314" t="s">
        <v>180</v>
      </c>
      <c r="E283" s="315" t="s">
        <v>1</v>
      </c>
      <c r="F283" s="316" t="s">
        <v>480</v>
      </c>
      <c r="G283" s="313"/>
      <c r="H283" s="317">
        <v>1.1</v>
      </c>
      <c r="I283" s="313"/>
      <c r="J283" s="313"/>
      <c r="L283" s="139"/>
      <c r="M283" s="144"/>
      <c r="N283" s="145"/>
      <c r="O283" s="145"/>
      <c r="P283" s="145"/>
      <c r="Q283" s="145"/>
      <c r="R283" s="145"/>
      <c r="S283" s="145"/>
      <c r="T283" s="146"/>
      <c r="AT283" s="141" t="s">
        <v>180</v>
      </c>
      <c r="AU283" s="141" t="s">
        <v>13</v>
      </c>
      <c r="AV283" s="12" t="s">
        <v>13</v>
      </c>
      <c r="AW283" s="12" t="s">
        <v>33</v>
      </c>
      <c r="AX283" s="12" t="s">
        <v>19</v>
      </c>
      <c r="AY283" s="141" t="s">
        <v>171</v>
      </c>
    </row>
    <row r="284" spans="2:65" s="1" customFormat="1" ht="16.5" customHeight="1">
      <c r="B284" s="126"/>
      <c r="C284" s="307" t="s">
        <v>481</v>
      </c>
      <c r="D284" s="307" t="s">
        <v>174</v>
      </c>
      <c r="E284" s="308" t="s">
        <v>482</v>
      </c>
      <c r="F284" s="309" t="s">
        <v>483</v>
      </c>
      <c r="G284" s="310" t="s">
        <v>484</v>
      </c>
      <c r="H284" s="311">
        <v>57.63</v>
      </c>
      <c r="I284" s="299"/>
      <c r="J284" s="312">
        <f>ROUND(I284*H284,2)</f>
        <v>0</v>
      </c>
      <c r="K284" s="129" t="s">
        <v>190</v>
      </c>
      <c r="L284" s="29"/>
      <c r="M284" s="133" t="s">
        <v>1</v>
      </c>
      <c r="N284" s="134" t="s">
        <v>42</v>
      </c>
      <c r="O284" s="135">
        <v>0.511</v>
      </c>
      <c r="P284" s="135">
        <f>O284*H284</f>
        <v>29.44893</v>
      </c>
      <c r="Q284" s="135">
        <v>0</v>
      </c>
      <c r="R284" s="135">
        <f>Q284*H284</f>
        <v>0</v>
      </c>
      <c r="S284" s="135">
        <v>0</v>
      </c>
      <c r="T284" s="136">
        <f>S284*H284</f>
        <v>0</v>
      </c>
      <c r="AR284" s="137" t="s">
        <v>104</v>
      </c>
      <c r="AT284" s="137" t="s">
        <v>174</v>
      </c>
      <c r="AU284" s="137" t="s">
        <v>13</v>
      </c>
      <c r="AY284" s="17" t="s">
        <v>171</v>
      </c>
      <c r="BE284" s="138">
        <f>IF(N284="základní",J284,0)</f>
        <v>0</v>
      </c>
      <c r="BF284" s="138">
        <f>IF(N284="snížená",J284,0)</f>
        <v>0</v>
      </c>
      <c r="BG284" s="138">
        <f>IF(N284="zákl. přenesená",J284,0)</f>
        <v>0</v>
      </c>
      <c r="BH284" s="138">
        <f>IF(N284="sníž. přenesená",J284,0)</f>
        <v>0</v>
      </c>
      <c r="BI284" s="138">
        <f>IF(N284="nulová",J284,0)</f>
        <v>0</v>
      </c>
      <c r="BJ284" s="17" t="s">
        <v>19</v>
      </c>
      <c r="BK284" s="138">
        <f>ROUND(I284*H284,2)</f>
        <v>0</v>
      </c>
      <c r="BL284" s="17" t="s">
        <v>104</v>
      </c>
      <c r="BM284" s="137" t="s">
        <v>485</v>
      </c>
    </row>
    <row r="285" spans="2:51" s="12" customFormat="1" ht="23.25" customHeight="1">
      <c r="B285" s="139"/>
      <c r="C285" s="313"/>
      <c r="D285" s="314" t="s">
        <v>180</v>
      </c>
      <c r="E285" s="315" t="s">
        <v>1</v>
      </c>
      <c r="F285" s="316" t="s">
        <v>1899</v>
      </c>
      <c r="G285" s="313"/>
      <c r="H285" s="317">
        <v>57.63</v>
      </c>
      <c r="I285" s="313"/>
      <c r="J285" s="313"/>
      <c r="L285" s="139"/>
      <c r="M285" s="144"/>
      <c r="N285" s="145"/>
      <c r="O285" s="145"/>
      <c r="P285" s="145"/>
      <c r="Q285" s="145"/>
      <c r="R285" s="145"/>
      <c r="S285" s="145"/>
      <c r="T285" s="146"/>
      <c r="AT285" s="141" t="s">
        <v>180</v>
      </c>
      <c r="AU285" s="141" t="s">
        <v>13</v>
      </c>
      <c r="AV285" s="12" t="s">
        <v>13</v>
      </c>
      <c r="AW285" s="12" t="s">
        <v>33</v>
      </c>
      <c r="AX285" s="12" t="s">
        <v>19</v>
      </c>
      <c r="AY285" s="141" t="s">
        <v>171</v>
      </c>
    </row>
    <row r="286" spans="2:65" s="1" customFormat="1" ht="24" customHeight="1">
      <c r="B286" s="126"/>
      <c r="C286" s="307" t="s">
        <v>486</v>
      </c>
      <c r="D286" s="307" t="s">
        <v>174</v>
      </c>
      <c r="E286" s="308" t="s">
        <v>487</v>
      </c>
      <c r="F286" s="309" t="s">
        <v>488</v>
      </c>
      <c r="G286" s="310" t="s">
        <v>177</v>
      </c>
      <c r="H286" s="311">
        <v>1.48</v>
      </c>
      <c r="I286" s="299"/>
      <c r="J286" s="312">
        <f>ROUND(I286*H286,2)</f>
        <v>0</v>
      </c>
      <c r="K286" s="129" t="s">
        <v>1</v>
      </c>
      <c r="L286" s="29"/>
      <c r="M286" s="133" t="s">
        <v>1</v>
      </c>
      <c r="N286" s="134" t="s">
        <v>42</v>
      </c>
      <c r="O286" s="135">
        <v>12.56</v>
      </c>
      <c r="P286" s="135">
        <f>O286*H286</f>
        <v>18.5888</v>
      </c>
      <c r="Q286" s="135">
        <v>0</v>
      </c>
      <c r="R286" s="135">
        <f>Q286*H286</f>
        <v>0</v>
      </c>
      <c r="S286" s="135">
        <v>2.2</v>
      </c>
      <c r="T286" s="136">
        <f>S286*H286</f>
        <v>3.2560000000000002</v>
      </c>
      <c r="AR286" s="137" t="s">
        <v>104</v>
      </c>
      <c r="AT286" s="137" t="s">
        <v>174</v>
      </c>
      <c r="AU286" s="137" t="s">
        <v>13</v>
      </c>
      <c r="AY286" s="17" t="s">
        <v>171</v>
      </c>
      <c r="BE286" s="138">
        <f>IF(N286="základní",J286,0)</f>
        <v>0</v>
      </c>
      <c r="BF286" s="138">
        <f>IF(N286="snížená",J286,0)</f>
        <v>0</v>
      </c>
      <c r="BG286" s="138">
        <f>IF(N286="zákl. přenesená",J286,0)</f>
        <v>0</v>
      </c>
      <c r="BH286" s="138">
        <f>IF(N286="sníž. přenesená",J286,0)</f>
        <v>0</v>
      </c>
      <c r="BI286" s="138">
        <f>IF(N286="nulová",J286,0)</f>
        <v>0</v>
      </c>
      <c r="BJ286" s="17" t="s">
        <v>19</v>
      </c>
      <c r="BK286" s="138">
        <f>ROUND(I286*H286,2)</f>
        <v>0</v>
      </c>
      <c r="BL286" s="17" t="s">
        <v>104</v>
      </c>
      <c r="BM286" s="137" t="s">
        <v>489</v>
      </c>
    </row>
    <row r="287" spans="2:51" s="12" customFormat="1" ht="12">
      <c r="B287" s="139"/>
      <c r="C287" s="313"/>
      <c r="D287" s="314" t="s">
        <v>180</v>
      </c>
      <c r="E287" s="315" t="s">
        <v>1</v>
      </c>
      <c r="F287" s="316" t="s">
        <v>490</v>
      </c>
      <c r="G287" s="313"/>
      <c r="H287" s="317">
        <v>1.48</v>
      </c>
      <c r="I287" s="313"/>
      <c r="J287" s="313"/>
      <c r="L287" s="139"/>
      <c r="M287" s="144"/>
      <c r="N287" s="145"/>
      <c r="O287" s="145"/>
      <c r="P287" s="145"/>
      <c r="Q287" s="145"/>
      <c r="R287" s="145"/>
      <c r="S287" s="145"/>
      <c r="T287" s="146"/>
      <c r="AT287" s="141" t="s">
        <v>180</v>
      </c>
      <c r="AU287" s="141" t="s">
        <v>13</v>
      </c>
      <c r="AV287" s="12" t="s">
        <v>13</v>
      </c>
      <c r="AW287" s="12" t="s">
        <v>33</v>
      </c>
      <c r="AX287" s="12" t="s">
        <v>19</v>
      </c>
      <c r="AY287" s="141" t="s">
        <v>171</v>
      </c>
    </row>
    <row r="288" spans="2:65" s="1" customFormat="1" ht="16.5" customHeight="1">
      <c r="B288" s="126"/>
      <c r="C288" s="307" t="s">
        <v>491</v>
      </c>
      <c r="D288" s="307" t="s">
        <v>174</v>
      </c>
      <c r="E288" s="308" t="s">
        <v>492</v>
      </c>
      <c r="F288" s="309" t="s">
        <v>493</v>
      </c>
      <c r="G288" s="310" t="s">
        <v>240</v>
      </c>
      <c r="H288" s="311">
        <v>5</v>
      </c>
      <c r="I288" s="299"/>
      <c r="J288" s="312">
        <f>ROUND(I288*H288,2)</f>
        <v>0</v>
      </c>
      <c r="K288" s="129" t="s">
        <v>1</v>
      </c>
      <c r="L288" s="29"/>
      <c r="M288" s="133" t="s">
        <v>1</v>
      </c>
      <c r="N288" s="134" t="s">
        <v>42</v>
      </c>
      <c r="O288" s="135">
        <v>1.255</v>
      </c>
      <c r="P288" s="135">
        <f>O288*H288</f>
        <v>6.2749999999999995</v>
      </c>
      <c r="Q288" s="135">
        <v>0</v>
      </c>
      <c r="R288" s="135">
        <f>Q288*H288</f>
        <v>0</v>
      </c>
      <c r="S288" s="135">
        <v>0.09</v>
      </c>
      <c r="T288" s="136">
        <f>S288*H288</f>
        <v>0.44999999999999996</v>
      </c>
      <c r="AR288" s="137" t="s">
        <v>104</v>
      </c>
      <c r="AT288" s="137" t="s">
        <v>174</v>
      </c>
      <c r="AU288" s="137" t="s">
        <v>13</v>
      </c>
      <c r="AY288" s="17" t="s">
        <v>171</v>
      </c>
      <c r="BE288" s="138">
        <f>IF(N288="základní",J288,0)</f>
        <v>0</v>
      </c>
      <c r="BF288" s="138">
        <f>IF(N288="snížená",J288,0)</f>
        <v>0</v>
      </c>
      <c r="BG288" s="138">
        <f>IF(N288="zákl. přenesená",J288,0)</f>
        <v>0</v>
      </c>
      <c r="BH288" s="138">
        <f>IF(N288="sníž. přenesená",J288,0)</f>
        <v>0</v>
      </c>
      <c r="BI288" s="138">
        <f>IF(N288="nulová",J288,0)</f>
        <v>0</v>
      </c>
      <c r="BJ288" s="17" t="s">
        <v>19</v>
      </c>
      <c r="BK288" s="138">
        <f>ROUND(I288*H288,2)</f>
        <v>0</v>
      </c>
      <c r="BL288" s="17" t="s">
        <v>104</v>
      </c>
      <c r="BM288" s="137" t="s">
        <v>494</v>
      </c>
    </row>
    <row r="289" spans="2:47" s="1" customFormat="1" ht="29.25">
      <c r="B289" s="29"/>
      <c r="C289" s="471"/>
      <c r="D289" s="314" t="s">
        <v>215</v>
      </c>
      <c r="E289" s="471"/>
      <c r="F289" s="480" t="s">
        <v>495</v>
      </c>
      <c r="G289" s="471"/>
      <c r="H289" s="471"/>
      <c r="I289" s="471"/>
      <c r="J289" s="471"/>
      <c r="L289" s="29"/>
      <c r="M289" s="152"/>
      <c r="N289" s="52"/>
      <c r="O289" s="52"/>
      <c r="P289" s="52"/>
      <c r="Q289" s="52"/>
      <c r="R289" s="52"/>
      <c r="S289" s="52"/>
      <c r="T289" s="53"/>
      <c r="AT289" s="17" t="s">
        <v>215</v>
      </c>
      <c r="AU289" s="17" t="s">
        <v>13</v>
      </c>
    </row>
    <row r="290" spans="2:51" s="12" customFormat="1" ht="12">
      <c r="B290" s="139"/>
      <c r="C290" s="313"/>
      <c r="D290" s="314" t="s">
        <v>180</v>
      </c>
      <c r="E290" s="315" t="s">
        <v>1</v>
      </c>
      <c r="F290" s="316" t="s">
        <v>200</v>
      </c>
      <c r="G290" s="313"/>
      <c r="H290" s="317">
        <v>5</v>
      </c>
      <c r="I290" s="313"/>
      <c r="J290" s="313"/>
      <c r="L290" s="139"/>
      <c r="M290" s="144"/>
      <c r="N290" s="145"/>
      <c r="O290" s="145"/>
      <c r="P290" s="145"/>
      <c r="Q290" s="145"/>
      <c r="R290" s="145"/>
      <c r="S290" s="145"/>
      <c r="T290" s="146"/>
      <c r="AT290" s="141" t="s">
        <v>180</v>
      </c>
      <c r="AU290" s="141" t="s">
        <v>13</v>
      </c>
      <c r="AV290" s="12" t="s">
        <v>13</v>
      </c>
      <c r="AW290" s="12" t="s">
        <v>33</v>
      </c>
      <c r="AX290" s="12" t="s">
        <v>19</v>
      </c>
      <c r="AY290" s="141" t="s">
        <v>171</v>
      </c>
    </row>
    <row r="291" spans="2:65" s="1" customFormat="1" ht="16.5" customHeight="1">
      <c r="B291" s="126"/>
      <c r="C291" s="307" t="s">
        <v>496</v>
      </c>
      <c r="D291" s="307" t="s">
        <v>174</v>
      </c>
      <c r="E291" s="308" t="s">
        <v>497</v>
      </c>
      <c r="F291" s="309" t="s">
        <v>498</v>
      </c>
      <c r="G291" s="310" t="s">
        <v>484</v>
      </c>
      <c r="H291" s="311">
        <v>6.8</v>
      </c>
      <c r="I291" s="299"/>
      <c r="J291" s="312">
        <f>ROUND(I291*H291,2)</f>
        <v>0</v>
      </c>
      <c r="K291" s="129" t="s">
        <v>190</v>
      </c>
      <c r="L291" s="29"/>
      <c r="M291" s="133" t="s">
        <v>1</v>
      </c>
      <c r="N291" s="134" t="s">
        <v>42</v>
      </c>
      <c r="O291" s="135">
        <v>0.444</v>
      </c>
      <c r="P291" s="135">
        <f>O291*H291</f>
        <v>3.0192</v>
      </c>
      <c r="Q291" s="135">
        <v>0</v>
      </c>
      <c r="R291" s="135">
        <f>Q291*H291</f>
        <v>0</v>
      </c>
      <c r="S291" s="135">
        <v>0.007</v>
      </c>
      <c r="T291" s="136">
        <f>S291*H291</f>
        <v>0.047599999999999996</v>
      </c>
      <c r="AR291" s="137" t="s">
        <v>104</v>
      </c>
      <c r="AT291" s="137" t="s">
        <v>174</v>
      </c>
      <c r="AU291" s="137" t="s">
        <v>13</v>
      </c>
      <c r="AY291" s="17" t="s">
        <v>171</v>
      </c>
      <c r="BE291" s="138">
        <f>IF(N291="základní",J291,0)</f>
        <v>0</v>
      </c>
      <c r="BF291" s="138">
        <f>IF(N291="snížená",J291,0)</f>
        <v>0</v>
      </c>
      <c r="BG291" s="138">
        <f>IF(N291="zákl. přenesená",J291,0)</f>
        <v>0</v>
      </c>
      <c r="BH291" s="138">
        <f>IF(N291="sníž. přenesená",J291,0)</f>
        <v>0</v>
      </c>
      <c r="BI291" s="138">
        <f>IF(N291="nulová",J291,0)</f>
        <v>0</v>
      </c>
      <c r="BJ291" s="17" t="s">
        <v>19</v>
      </c>
      <c r="BK291" s="138">
        <f>ROUND(I291*H291,2)</f>
        <v>0</v>
      </c>
      <c r="BL291" s="17" t="s">
        <v>104</v>
      </c>
      <c r="BM291" s="137" t="s">
        <v>499</v>
      </c>
    </row>
    <row r="292" spans="2:51" s="12" customFormat="1" ht="12">
      <c r="B292" s="139"/>
      <c r="C292" s="313"/>
      <c r="D292" s="314" t="s">
        <v>180</v>
      </c>
      <c r="E292" s="315" t="s">
        <v>1</v>
      </c>
      <c r="F292" s="316" t="s">
        <v>500</v>
      </c>
      <c r="G292" s="313"/>
      <c r="H292" s="317">
        <v>6.8</v>
      </c>
      <c r="I292" s="313"/>
      <c r="J292" s="313"/>
      <c r="L292" s="139"/>
      <c r="M292" s="144"/>
      <c r="N292" s="145"/>
      <c r="O292" s="145"/>
      <c r="P292" s="145"/>
      <c r="Q292" s="145"/>
      <c r="R292" s="145"/>
      <c r="S292" s="145"/>
      <c r="T292" s="146"/>
      <c r="AT292" s="141" t="s">
        <v>180</v>
      </c>
      <c r="AU292" s="141" t="s">
        <v>13</v>
      </c>
      <c r="AV292" s="12" t="s">
        <v>13</v>
      </c>
      <c r="AW292" s="12" t="s">
        <v>33</v>
      </c>
      <c r="AX292" s="12" t="s">
        <v>19</v>
      </c>
      <c r="AY292" s="141" t="s">
        <v>171</v>
      </c>
    </row>
    <row r="293" spans="2:65" s="1" customFormat="1" ht="16.5" customHeight="1">
      <c r="B293" s="126"/>
      <c r="C293" s="307" t="s">
        <v>501</v>
      </c>
      <c r="D293" s="307" t="s">
        <v>174</v>
      </c>
      <c r="E293" s="308" t="s">
        <v>502</v>
      </c>
      <c r="F293" s="309" t="s">
        <v>503</v>
      </c>
      <c r="G293" s="310" t="s">
        <v>484</v>
      </c>
      <c r="H293" s="311">
        <v>4</v>
      </c>
      <c r="I293" s="299"/>
      <c r="J293" s="312">
        <f>ROUND(I293*H293,2)</f>
        <v>0</v>
      </c>
      <c r="K293" s="129" t="s">
        <v>185</v>
      </c>
      <c r="L293" s="29"/>
      <c r="M293" s="133" t="s">
        <v>1</v>
      </c>
      <c r="N293" s="134" t="s">
        <v>42</v>
      </c>
      <c r="O293" s="135">
        <v>1.053</v>
      </c>
      <c r="P293" s="135">
        <f>O293*H293</f>
        <v>4.212</v>
      </c>
      <c r="Q293" s="135">
        <v>0</v>
      </c>
      <c r="R293" s="135">
        <f>Q293*H293</f>
        <v>0</v>
      </c>
      <c r="S293" s="135">
        <v>0.009</v>
      </c>
      <c r="T293" s="136">
        <f>S293*H293</f>
        <v>0.036</v>
      </c>
      <c r="AR293" s="137" t="s">
        <v>104</v>
      </c>
      <c r="AT293" s="137" t="s">
        <v>174</v>
      </c>
      <c r="AU293" s="137" t="s">
        <v>13</v>
      </c>
      <c r="AY293" s="17" t="s">
        <v>171</v>
      </c>
      <c r="BE293" s="138">
        <f>IF(N293="základní",J293,0)</f>
        <v>0</v>
      </c>
      <c r="BF293" s="138">
        <f>IF(N293="snížená",J293,0)</f>
        <v>0</v>
      </c>
      <c r="BG293" s="138">
        <f>IF(N293="zákl. přenesená",J293,0)</f>
        <v>0</v>
      </c>
      <c r="BH293" s="138">
        <f>IF(N293="sníž. přenesená",J293,0)</f>
        <v>0</v>
      </c>
      <c r="BI293" s="138">
        <f>IF(N293="nulová",J293,0)</f>
        <v>0</v>
      </c>
      <c r="BJ293" s="17" t="s">
        <v>19</v>
      </c>
      <c r="BK293" s="138">
        <f>ROUND(I293*H293,2)</f>
        <v>0</v>
      </c>
      <c r="BL293" s="17" t="s">
        <v>104</v>
      </c>
      <c r="BM293" s="137" t="s">
        <v>504</v>
      </c>
    </row>
    <row r="294" spans="2:51" s="12" customFormat="1" ht="12">
      <c r="B294" s="139"/>
      <c r="C294" s="313"/>
      <c r="D294" s="314" t="s">
        <v>180</v>
      </c>
      <c r="E294" s="315" t="s">
        <v>1</v>
      </c>
      <c r="F294" s="316" t="s">
        <v>505</v>
      </c>
      <c r="G294" s="313"/>
      <c r="H294" s="317">
        <v>4</v>
      </c>
      <c r="I294" s="313"/>
      <c r="J294" s="313"/>
      <c r="L294" s="139"/>
      <c r="M294" s="144"/>
      <c r="N294" s="145"/>
      <c r="O294" s="145"/>
      <c r="P294" s="145"/>
      <c r="Q294" s="145"/>
      <c r="R294" s="145"/>
      <c r="S294" s="145"/>
      <c r="T294" s="146"/>
      <c r="AT294" s="141" t="s">
        <v>180</v>
      </c>
      <c r="AU294" s="141" t="s">
        <v>13</v>
      </c>
      <c r="AV294" s="12" t="s">
        <v>13</v>
      </c>
      <c r="AW294" s="12" t="s">
        <v>33</v>
      </c>
      <c r="AX294" s="12" t="s">
        <v>19</v>
      </c>
      <c r="AY294" s="141" t="s">
        <v>171</v>
      </c>
    </row>
    <row r="295" spans="2:65" s="1" customFormat="1" ht="16.5" customHeight="1">
      <c r="B295" s="126"/>
      <c r="C295" s="307" t="s">
        <v>506</v>
      </c>
      <c r="D295" s="307" t="s">
        <v>174</v>
      </c>
      <c r="E295" s="308" t="s">
        <v>507</v>
      </c>
      <c r="F295" s="309" t="s">
        <v>508</v>
      </c>
      <c r="G295" s="310" t="s">
        <v>484</v>
      </c>
      <c r="H295" s="311">
        <v>10.5</v>
      </c>
      <c r="I295" s="299"/>
      <c r="J295" s="312">
        <f>ROUND(I295*H295,2)</f>
        <v>0</v>
      </c>
      <c r="K295" s="129" t="s">
        <v>1</v>
      </c>
      <c r="L295" s="29"/>
      <c r="M295" s="133" t="s">
        <v>1</v>
      </c>
      <c r="N295" s="134" t="s">
        <v>42</v>
      </c>
      <c r="O295" s="135">
        <v>1.215</v>
      </c>
      <c r="P295" s="135">
        <f>O295*H295</f>
        <v>12.7575</v>
      </c>
      <c r="Q295" s="135">
        <v>0</v>
      </c>
      <c r="R295" s="135">
        <f>Q295*H295</f>
        <v>0</v>
      </c>
      <c r="S295" s="135">
        <v>0.015</v>
      </c>
      <c r="T295" s="136">
        <f>S295*H295</f>
        <v>0.1575</v>
      </c>
      <c r="AR295" s="137" t="s">
        <v>104</v>
      </c>
      <c r="AT295" s="137" t="s">
        <v>174</v>
      </c>
      <c r="AU295" s="137" t="s">
        <v>13</v>
      </c>
      <c r="AY295" s="17" t="s">
        <v>171</v>
      </c>
      <c r="BE295" s="138">
        <f>IF(N295="základní",J295,0)</f>
        <v>0</v>
      </c>
      <c r="BF295" s="138">
        <f>IF(N295="snížená",J295,0)</f>
        <v>0</v>
      </c>
      <c r="BG295" s="138">
        <f>IF(N295="zákl. přenesená",J295,0)</f>
        <v>0</v>
      </c>
      <c r="BH295" s="138">
        <f>IF(N295="sníž. přenesená",J295,0)</f>
        <v>0</v>
      </c>
      <c r="BI295" s="138">
        <f>IF(N295="nulová",J295,0)</f>
        <v>0</v>
      </c>
      <c r="BJ295" s="17" t="s">
        <v>19</v>
      </c>
      <c r="BK295" s="138">
        <f>ROUND(I295*H295,2)</f>
        <v>0</v>
      </c>
      <c r="BL295" s="17" t="s">
        <v>104</v>
      </c>
      <c r="BM295" s="137" t="s">
        <v>509</v>
      </c>
    </row>
    <row r="296" spans="2:51" s="12" customFormat="1" ht="12">
      <c r="B296" s="139"/>
      <c r="C296" s="313"/>
      <c r="D296" s="314" t="s">
        <v>180</v>
      </c>
      <c r="E296" s="315" t="s">
        <v>1</v>
      </c>
      <c r="F296" s="316" t="s">
        <v>510</v>
      </c>
      <c r="G296" s="313"/>
      <c r="H296" s="317">
        <v>10.5</v>
      </c>
      <c r="I296" s="313"/>
      <c r="J296" s="313"/>
      <c r="L296" s="139"/>
      <c r="M296" s="144"/>
      <c r="N296" s="145"/>
      <c r="O296" s="145"/>
      <c r="P296" s="145"/>
      <c r="Q296" s="145"/>
      <c r="R296" s="145"/>
      <c r="S296" s="145"/>
      <c r="T296" s="146"/>
      <c r="AT296" s="141" t="s">
        <v>180</v>
      </c>
      <c r="AU296" s="141" t="s">
        <v>13</v>
      </c>
      <c r="AV296" s="12" t="s">
        <v>13</v>
      </c>
      <c r="AW296" s="12" t="s">
        <v>33</v>
      </c>
      <c r="AX296" s="12" t="s">
        <v>19</v>
      </c>
      <c r="AY296" s="141" t="s">
        <v>171</v>
      </c>
    </row>
    <row r="297" spans="2:65" s="1" customFormat="1" ht="16.5" customHeight="1">
      <c r="B297" s="126"/>
      <c r="C297" s="307" t="s">
        <v>511</v>
      </c>
      <c r="D297" s="307" t="s">
        <v>174</v>
      </c>
      <c r="E297" s="308" t="s">
        <v>512</v>
      </c>
      <c r="F297" s="309" t="s">
        <v>513</v>
      </c>
      <c r="G297" s="310" t="s">
        <v>484</v>
      </c>
      <c r="H297" s="311">
        <v>33.6</v>
      </c>
      <c r="I297" s="299"/>
      <c r="J297" s="312">
        <f>ROUND(I297*H297,2)</f>
        <v>0</v>
      </c>
      <c r="K297" s="129" t="s">
        <v>185</v>
      </c>
      <c r="L297" s="29"/>
      <c r="M297" s="133" t="s">
        <v>1</v>
      </c>
      <c r="N297" s="134" t="s">
        <v>42</v>
      </c>
      <c r="O297" s="135">
        <v>0.342</v>
      </c>
      <c r="P297" s="135">
        <f>O297*H297</f>
        <v>11.491200000000001</v>
      </c>
      <c r="Q297" s="135">
        <v>0</v>
      </c>
      <c r="R297" s="135">
        <f>Q297*H297</f>
        <v>0</v>
      </c>
      <c r="S297" s="135">
        <v>0.018</v>
      </c>
      <c r="T297" s="136">
        <f>S297*H297</f>
        <v>0.6048</v>
      </c>
      <c r="AR297" s="137" t="s">
        <v>491</v>
      </c>
      <c r="AT297" s="137" t="s">
        <v>174</v>
      </c>
      <c r="AU297" s="137" t="s">
        <v>13</v>
      </c>
      <c r="AY297" s="17" t="s">
        <v>171</v>
      </c>
      <c r="BE297" s="138">
        <f>IF(N297="základní",J297,0)</f>
        <v>0</v>
      </c>
      <c r="BF297" s="138">
        <f>IF(N297="snížená",J297,0)</f>
        <v>0</v>
      </c>
      <c r="BG297" s="138">
        <f>IF(N297="zákl. přenesená",J297,0)</f>
        <v>0</v>
      </c>
      <c r="BH297" s="138">
        <f>IF(N297="sníž. přenesená",J297,0)</f>
        <v>0</v>
      </c>
      <c r="BI297" s="138">
        <f>IF(N297="nulová",J297,0)</f>
        <v>0</v>
      </c>
      <c r="BJ297" s="17" t="s">
        <v>19</v>
      </c>
      <c r="BK297" s="138">
        <f>ROUND(I297*H297,2)</f>
        <v>0</v>
      </c>
      <c r="BL297" s="17" t="s">
        <v>491</v>
      </c>
      <c r="BM297" s="137" t="s">
        <v>514</v>
      </c>
    </row>
    <row r="298" spans="2:65" s="1" customFormat="1" ht="16.5" customHeight="1">
      <c r="B298" s="126"/>
      <c r="C298" s="307" t="s">
        <v>515</v>
      </c>
      <c r="D298" s="307" t="s">
        <v>174</v>
      </c>
      <c r="E298" s="308" t="s">
        <v>516</v>
      </c>
      <c r="F298" s="309" t="s">
        <v>517</v>
      </c>
      <c r="G298" s="310" t="s">
        <v>484</v>
      </c>
      <c r="H298" s="311">
        <v>14.8</v>
      </c>
      <c r="I298" s="299"/>
      <c r="J298" s="312">
        <f>ROUND(I298*H298,2)</f>
        <v>0</v>
      </c>
      <c r="K298" s="129" t="s">
        <v>185</v>
      </c>
      <c r="L298" s="29"/>
      <c r="M298" s="133" t="s">
        <v>1</v>
      </c>
      <c r="N298" s="134" t="s">
        <v>42</v>
      </c>
      <c r="O298" s="135">
        <v>0.422</v>
      </c>
      <c r="P298" s="135">
        <f>O298*H298</f>
        <v>6.2456000000000005</v>
      </c>
      <c r="Q298" s="135">
        <v>0</v>
      </c>
      <c r="R298" s="135">
        <f>Q298*H298</f>
        <v>0</v>
      </c>
      <c r="S298" s="135">
        <v>0.027</v>
      </c>
      <c r="T298" s="136">
        <f>S298*H298</f>
        <v>0.3996</v>
      </c>
      <c r="AR298" s="137" t="s">
        <v>491</v>
      </c>
      <c r="AT298" s="137" t="s">
        <v>174</v>
      </c>
      <c r="AU298" s="137" t="s">
        <v>13</v>
      </c>
      <c r="AY298" s="17" t="s">
        <v>171</v>
      </c>
      <c r="BE298" s="138">
        <f>IF(N298="základní",J298,0)</f>
        <v>0</v>
      </c>
      <c r="BF298" s="138">
        <f>IF(N298="snížená",J298,0)</f>
        <v>0</v>
      </c>
      <c r="BG298" s="138">
        <f>IF(N298="zákl. přenesená",J298,0)</f>
        <v>0</v>
      </c>
      <c r="BH298" s="138">
        <f>IF(N298="sníž. přenesená",J298,0)</f>
        <v>0</v>
      </c>
      <c r="BI298" s="138">
        <f>IF(N298="nulová",J298,0)</f>
        <v>0</v>
      </c>
      <c r="BJ298" s="17" t="s">
        <v>19</v>
      </c>
      <c r="BK298" s="138">
        <f>ROUND(I298*H298,2)</f>
        <v>0</v>
      </c>
      <c r="BL298" s="17" t="s">
        <v>491</v>
      </c>
      <c r="BM298" s="137" t="s">
        <v>518</v>
      </c>
    </row>
    <row r="299" spans="2:65" s="1" customFormat="1" ht="16.5" customHeight="1">
      <c r="B299" s="126"/>
      <c r="C299" s="307" t="s">
        <v>519</v>
      </c>
      <c r="D299" s="307" t="s">
        <v>174</v>
      </c>
      <c r="E299" s="308" t="s">
        <v>520</v>
      </c>
      <c r="F299" s="309" t="s">
        <v>521</v>
      </c>
      <c r="G299" s="310" t="s">
        <v>484</v>
      </c>
      <c r="H299" s="311">
        <v>4.9</v>
      </c>
      <c r="I299" s="299"/>
      <c r="J299" s="312">
        <f>ROUND(I299*H299,2)</f>
        <v>0</v>
      </c>
      <c r="K299" s="129" t="s">
        <v>185</v>
      </c>
      <c r="L299" s="29"/>
      <c r="M299" s="133" t="s">
        <v>1</v>
      </c>
      <c r="N299" s="134" t="s">
        <v>42</v>
      </c>
      <c r="O299" s="135">
        <v>0.715</v>
      </c>
      <c r="P299" s="135">
        <f>O299*H299</f>
        <v>3.5035000000000003</v>
      </c>
      <c r="Q299" s="135">
        <v>0</v>
      </c>
      <c r="R299" s="135">
        <f>Q299*H299</f>
        <v>0</v>
      </c>
      <c r="S299" s="135">
        <v>0.042</v>
      </c>
      <c r="T299" s="136">
        <f>S299*H299</f>
        <v>0.20580000000000004</v>
      </c>
      <c r="AR299" s="137" t="s">
        <v>104</v>
      </c>
      <c r="AT299" s="137" t="s">
        <v>174</v>
      </c>
      <c r="AU299" s="137" t="s">
        <v>13</v>
      </c>
      <c r="AY299" s="17" t="s">
        <v>171</v>
      </c>
      <c r="BE299" s="138">
        <f>IF(N299="základní",J299,0)</f>
        <v>0</v>
      </c>
      <c r="BF299" s="138">
        <f>IF(N299="snížená",J299,0)</f>
        <v>0</v>
      </c>
      <c r="BG299" s="138">
        <f>IF(N299="zákl. přenesená",J299,0)</f>
        <v>0</v>
      </c>
      <c r="BH299" s="138">
        <f>IF(N299="sníž. přenesená",J299,0)</f>
        <v>0</v>
      </c>
      <c r="BI299" s="138">
        <f>IF(N299="nulová",J299,0)</f>
        <v>0</v>
      </c>
      <c r="BJ299" s="17" t="s">
        <v>19</v>
      </c>
      <c r="BK299" s="138">
        <f>ROUND(I299*H299,2)</f>
        <v>0</v>
      </c>
      <c r="BL299" s="17" t="s">
        <v>104</v>
      </c>
      <c r="BM299" s="137" t="s">
        <v>522</v>
      </c>
    </row>
    <row r="300" spans="2:51" s="12" customFormat="1" ht="12">
      <c r="B300" s="139"/>
      <c r="C300" s="313"/>
      <c r="D300" s="314" t="s">
        <v>180</v>
      </c>
      <c r="E300" s="315" t="s">
        <v>1</v>
      </c>
      <c r="F300" s="316" t="s">
        <v>523</v>
      </c>
      <c r="G300" s="313"/>
      <c r="H300" s="317">
        <v>4.9</v>
      </c>
      <c r="I300" s="313"/>
      <c r="J300" s="313"/>
      <c r="L300" s="139"/>
      <c r="M300" s="144"/>
      <c r="N300" s="145"/>
      <c r="O300" s="145"/>
      <c r="P300" s="145"/>
      <c r="Q300" s="145"/>
      <c r="R300" s="145"/>
      <c r="S300" s="145"/>
      <c r="T300" s="146"/>
      <c r="AT300" s="141" t="s">
        <v>180</v>
      </c>
      <c r="AU300" s="141" t="s">
        <v>13</v>
      </c>
      <c r="AV300" s="12" t="s">
        <v>13</v>
      </c>
      <c r="AW300" s="12" t="s">
        <v>33</v>
      </c>
      <c r="AX300" s="12" t="s">
        <v>19</v>
      </c>
      <c r="AY300" s="141" t="s">
        <v>171</v>
      </c>
    </row>
    <row r="301" spans="2:65" s="1" customFormat="1" ht="24" customHeight="1">
      <c r="B301" s="126"/>
      <c r="C301" s="307" t="s">
        <v>524</v>
      </c>
      <c r="D301" s="307" t="s">
        <v>174</v>
      </c>
      <c r="E301" s="308" t="s">
        <v>525</v>
      </c>
      <c r="F301" s="309" t="s">
        <v>526</v>
      </c>
      <c r="G301" s="310" t="s">
        <v>184</v>
      </c>
      <c r="H301" s="311">
        <v>181.807</v>
      </c>
      <c r="I301" s="299"/>
      <c r="J301" s="312">
        <f>ROUND(I301*H301,2)</f>
        <v>0</v>
      </c>
      <c r="K301" s="129" t="s">
        <v>1</v>
      </c>
      <c r="L301" s="29"/>
      <c r="M301" s="133" t="s">
        <v>1</v>
      </c>
      <c r="N301" s="134" t="s">
        <v>42</v>
      </c>
      <c r="O301" s="135">
        <v>0.08</v>
      </c>
      <c r="P301" s="135">
        <f>O301*H301</f>
        <v>14.544559999999999</v>
      </c>
      <c r="Q301" s="135">
        <v>0</v>
      </c>
      <c r="R301" s="135">
        <f>Q301*H301</f>
        <v>0</v>
      </c>
      <c r="S301" s="135">
        <v>0.01</v>
      </c>
      <c r="T301" s="136">
        <f>S301*H301</f>
        <v>1.8180699999999999</v>
      </c>
      <c r="AR301" s="137" t="s">
        <v>104</v>
      </c>
      <c r="AT301" s="137" t="s">
        <v>174</v>
      </c>
      <c r="AU301" s="137" t="s">
        <v>13</v>
      </c>
      <c r="AY301" s="17" t="s">
        <v>171</v>
      </c>
      <c r="BE301" s="138">
        <f>IF(N301="základní",J301,0)</f>
        <v>0</v>
      </c>
      <c r="BF301" s="138">
        <f>IF(N301="snížená",J301,0)</f>
        <v>0</v>
      </c>
      <c r="BG301" s="138">
        <f>IF(N301="zákl. přenesená",J301,0)</f>
        <v>0</v>
      </c>
      <c r="BH301" s="138">
        <f>IF(N301="sníž. přenesená",J301,0)</f>
        <v>0</v>
      </c>
      <c r="BI301" s="138">
        <f>IF(N301="nulová",J301,0)</f>
        <v>0</v>
      </c>
      <c r="BJ301" s="17" t="s">
        <v>19</v>
      </c>
      <c r="BK301" s="138">
        <f>ROUND(I301*H301,2)</f>
        <v>0</v>
      </c>
      <c r="BL301" s="17" t="s">
        <v>104</v>
      </c>
      <c r="BM301" s="137" t="s">
        <v>527</v>
      </c>
    </row>
    <row r="302" spans="2:51" s="12" customFormat="1" ht="12">
      <c r="B302" s="139"/>
      <c r="C302" s="313"/>
      <c r="D302" s="314" t="s">
        <v>180</v>
      </c>
      <c r="E302" s="315" t="s">
        <v>1</v>
      </c>
      <c r="F302" s="316" t="s">
        <v>528</v>
      </c>
      <c r="G302" s="313"/>
      <c r="H302" s="317">
        <v>105.21</v>
      </c>
      <c r="I302" s="313"/>
      <c r="J302" s="313"/>
      <c r="L302" s="139"/>
      <c r="M302" s="144"/>
      <c r="N302" s="145"/>
      <c r="O302" s="145"/>
      <c r="P302" s="145"/>
      <c r="Q302" s="145"/>
      <c r="R302" s="145"/>
      <c r="S302" s="145"/>
      <c r="T302" s="146"/>
      <c r="AT302" s="141" t="s">
        <v>180</v>
      </c>
      <c r="AU302" s="141" t="s">
        <v>13</v>
      </c>
      <c r="AV302" s="12" t="s">
        <v>13</v>
      </c>
      <c r="AW302" s="12" t="s">
        <v>33</v>
      </c>
      <c r="AX302" s="12" t="s">
        <v>77</v>
      </c>
      <c r="AY302" s="141" t="s">
        <v>171</v>
      </c>
    </row>
    <row r="303" spans="2:51" s="12" customFormat="1" ht="12">
      <c r="B303" s="139"/>
      <c r="C303" s="313"/>
      <c r="D303" s="314" t="s">
        <v>180</v>
      </c>
      <c r="E303" s="315" t="s">
        <v>1</v>
      </c>
      <c r="F303" s="316" t="s">
        <v>529</v>
      </c>
      <c r="G303" s="313"/>
      <c r="H303" s="317">
        <v>47.697</v>
      </c>
      <c r="I303" s="313"/>
      <c r="J303" s="313"/>
      <c r="L303" s="139"/>
      <c r="M303" s="144"/>
      <c r="N303" s="145"/>
      <c r="O303" s="145"/>
      <c r="P303" s="145"/>
      <c r="Q303" s="145"/>
      <c r="R303" s="145"/>
      <c r="S303" s="145"/>
      <c r="T303" s="146"/>
      <c r="AT303" s="141" t="s">
        <v>180</v>
      </c>
      <c r="AU303" s="141" t="s">
        <v>13</v>
      </c>
      <c r="AV303" s="12" t="s">
        <v>13</v>
      </c>
      <c r="AW303" s="12" t="s">
        <v>33</v>
      </c>
      <c r="AX303" s="12" t="s">
        <v>77</v>
      </c>
      <c r="AY303" s="141" t="s">
        <v>171</v>
      </c>
    </row>
    <row r="304" spans="2:51" s="12" customFormat="1" ht="12">
      <c r="B304" s="139"/>
      <c r="C304" s="313"/>
      <c r="D304" s="314" t="s">
        <v>180</v>
      </c>
      <c r="E304" s="315" t="s">
        <v>1</v>
      </c>
      <c r="F304" s="316" t="s">
        <v>530</v>
      </c>
      <c r="G304" s="313"/>
      <c r="H304" s="317">
        <v>28.9</v>
      </c>
      <c r="I304" s="313"/>
      <c r="J304" s="313"/>
      <c r="L304" s="139"/>
      <c r="M304" s="144"/>
      <c r="N304" s="145"/>
      <c r="O304" s="145"/>
      <c r="P304" s="145"/>
      <c r="Q304" s="145"/>
      <c r="R304" s="145"/>
      <c r="S304" s="145"/>
      <c r="T304" s="146"/>
      <c r="AT304" s="141" t="s">
        <v>180</v>
      </c>
      <c r="AU304" s="141" t="s">
        <v>13</v>
      </c>
      <c r="AV304" s="12" t="s">
        <v>13</v>
      </c>
      <c r="AW304" s="12" t="s">
        <v>33</v>
      </c>
      <c r="AX304" s="12" t="s">
        <v>77</v>
      </c>
      <c r="AY304" s="141" t="s">
        <v>171</v>
      </c>
    </row>
    <row r="305" spans="2:51" s="13" customFormat="1" ht="12">
      <c r="B305" s="147"/>
      <c r="C305" s="476"/>
      <c r="D305" s="314" t="s">
        <v>180</v>
      </c>
      <c r="E305" s="477" t="s">
        <v>109</v>
      </c>
      <c r="F305" s="478" t="s">
        <v>199</v>
      </c>
      <c r="G305" s="476"/>
      <c r="H305" s="479">
        <v>181.807</v>
      </c>
      <c r="I305" s="476"/>
      <c r="J305" s="476"/>
      <c r="L305" s="147"/>
      <c r="M305" s="149"/>
      <c r="N305" s="150"/>
      <c r="O305" s="150"/>
      <c r="P305" s="150"/>
      <c r="Q305" s="150"/>
      <c r="R305" s="150"/>
      <c r="S305" s="150"/>
      <c r="T305" s="151"/>
      <c r="AT305" s="148" t="s">
        <v>180</v>
      </c>
      <c r="AU305" s="148" t="s">
        <v>13</v>
      </c>
      <c r="AV305" s="13" t="s">
        <v>104</v>
      </c>
      <c r="AW305" s="13" t="s">
        <v>33</v>
      </c>
      <c r="AX305" s="13" t="s">
        <v>19</v>
      </c>
      <c r="AY305" s="148" t="s">
        <v>171</v>
      </c>
    </row>
    <row r="306" spans="2:65" s="1" customFormat="1" ht="16.5" customHeight="1">
      <c r="B306" s="126"/>
      <c r="C306" s="307" t="s">
        <v>531</v>
      </c>
      <c r="D306" s="307" t="s">
        <v>174</v>
      </c>
      <c r="E306" s="308" t="s">
        <v>532</v>
      </c>
      <c r="F306" s="309" t="s">
        <v>533</v>
      </c>
      <c r="G306" s="310" t="s">
        <v>184</v>
      </c>
      <c r="H306" s="311">
        <v>82.83</v>
      </c>
      <c r="I306" s="299"/>
      <c r="J306" s="312">
        <f>ROUND(I306*H306,2)</f>
        <v>0</v>
      </c>
      <c r="K306" s="129" t="s">
        <v>178</v>
      </c>
      <c r="L306" s="29"/>
      <c r="M306" s="133" t="s">
        <v>1</v>
      </c>
      <c r="N306" s="134" t="s">
        <v>42</v>
      </c>
      <c r="O306" s="135">
        <v>0.48</v>
      </c>
      <c r="P306" s="135">
        <f>O306*H306</f>
        <v>39.758399999999995</v>
      </c>
      <c r="Q306" s="135">
        <v>0</v>
      </c>
      <c r="R306" s="135">
        <f>Q306*H306</f>
        <v>0</v>
      </c>
      <c r="S306" s="135">
        <v>0.01268</v>
      </c>
      <c r="T306" s="136">
        <f>S306*H306</f>
        <v>1.0502844</v>
      </c>
      <c r="AR306" s="137" t="s">
        <v>104</v>
      </c>
      <c r="AT306" s="137" t="s">
        <v>174</v>
      </c>
      <c r="AU306" s="137" t="s">
        <v>13</v>
      </c>
      <c r="AY306" s="17" t="s">
        <v>171</v>
      </c>
      <c r="BE306" s="138">
        <f>IF(N306="základní",J306,0)</f>
        <v>0</v>
      </c>
      <c r="BF306" s="138">
        <f>IF(N306="snížená",J306,0)</f>
        <v>0</v>
      </c>
      <c r="BG306" s="138">
        <f>IF(N306="zákl. přenesená",J306,0)</f>
        <v>0</v>
      </c>
      <c r="BH306" s="138">
        <f>IF(N306="sníž. přenesená",J306,0)</f>
        <v>0</v>
      </c>
      <c r="BI306" s="138">
        <f>IF(N306="nulová",J306,0)</f>
        <v>0</v>
      </c>
      <c r="BJ306" s="17" t="s">
        <v>19</v>
      </c>
      <c r="BK306" s="138">
        <f>ROUND(I306*H306,2)</f>
        <v>0</v>
      </c>
      <c r="BL306" s="17" t="s">
        <v>104</v>
      </c>
      <c r="BM306" s="137" t="s">
        <v>534</v>
      </c>
    </row>
    <row r="307" spans="2:51" s="14" customFormat="1" ht="12">
      <c r="B307" s="153"/>
      <c r="C307" s="481"/>
      <c r="D307" s="314" t="s">
        <v>180</v>
      </c>
      <c r="E307" s="482" t="s">
        <v>1</v>
      </c>
      <c r="F307" s="483" t="s">
        <v>535</v>
      </c>
      <c r="G307" s="481"/>
      <c r="H307" s="482" t="s">
        <v>1</v>
      </c>
      <c r="I307" s="481"/>
      <c r="J307" s="481"/>
      <c r="L307" s="153"/>
      <c r="M307" s="155"/>
      <c r="N307" s="156"/>
      <c r="O307" s="156"/>
      <c r="P307" s="156"/>
      <c r="Q307" s="156"/>
      <c r="R307" s="156"/>
      <c r="S307" s="156"/>
      <c r="T307" s="157"/>
      <c r="AT307" s="154" t="s">
        <v>180</v>
      </c>
      <c r="AU307" s="154" t="s">
        <v>13</v>
      </c>
      <c r="AV307" s="14" t="s">
        <v>19</v>
      </c>
      <c r="AW307" s="14" t="s">
        <v>33</v>
      </c>
      <c r="AX307" s="14" t="s">
        <v>77</v>
      </c>
      <c r="AY307" s="154" t="s">
        <v>171</v>
      </c>
    </row>
    <row r="308" spans="2:51" s="12" customFormat="1" ht="12">
      <c r="B308" s="139"/>
      <c r="C308" s="313"/>
      <c r="D308" s="314" t="s">
        <v>180</v>
      </c>
      <c r="E308" s="315" t="s">
        <v>1</v>
      </c>
      <c r="F308" s="316" t="s">
        <v>536</v>
      </c>
      <c r="G308" s="313"/>
      <c r="H308" s="317">
        <v>20.43</v>
      </c>
      <c r="I308" s="313"/>
      <c r="J308" s="313"/>
      <c r="L308" s="139"/>
      <c r="M308" s="144"/>
      <c r="N308" s="145"/>
      <c r="O308" s="145"/>
      <c r="P308" s="145"/>
      <c r="Q308" s="145"/>
      <c r="R308" s="145"/>
      <c r="S308" s="145"/>
      <c r="T308" s="146"/>
      <c r="AT308" s="141" t="s">
        <v>180</v>
      </c>
      <c r="AU308" s="141" t="s">
        <v>13</v>
      </c>
      <c r="AV308" s="12" t="s">
        <v>13</v>
      </c>
      <c r="AW308" s="12" t="s">
        <v>33</v>
      </c>
      <c r="AX308" s="12" t="s">
        <v>77</v>
      </c>
      <c r="AY308" s="141" t="s">
        <v>171</v>
      </c>
    </row>
    <row r="309" spans="2:51" s="12" customFormat="1" ht="12">
      <c r="B309" s="139"/>
      <c r="C309" s="313"/>
      <c r="D309" s="314" t="s">
        <v>180</v>
      </c>
      <c r="E309" s="315" t="s">
        <v>1</v>
      </c>
      <c r="F309" s="316" t="s">
        <v>537</v>
      </c>
      <c r="G309" s="313"/>
      <c r="H309" s="317">
        <v>31.33</v>
      </c>
      <c r="I309" s="313"/>
      <c r="J309" s="313"/>
      <c r="L309" s="139"/>
      <c r="M309" s="144"/>
      <c r="N309" s="145"/>
      <c r="O309" s="145"/>
      <c r="P309" s="145"/>
      <c r="Q309" s="145"/>
      <c r="R309" s="145"/>
      <c r="S309" s="145"/>
      <c r="T309" s="146"/>
      <c r="AT309" s="141" t="s">
        <v>180</v>
      </c>
      <c r="AU309" s="141" t="s">
        <v>13</v>
      </c>
      <c r="AV309" s="12" t="s">
        <v>13</v>
      </c>
      <c r="AW309" s="12" t="s">
        <v>33</v>
      </c>
      <c r="AX309" s="12" t="s">
        <v>77</v>
      </c>
      <c r="AY309" s="141" t="s">
        <v>171</v>
      </c>
    </row>
    <row r="310" spans="2:51" s="12" customFormat="1" ht="12">
      <c r="B310" s="139"/>
      <c r="C310" s="313"/>
      <c r="D310" s="314" t="s">
        <v>180</v>
      </c>
      <c r="E310" s="315" t="s">
        <v>1</v>
      </c>
      <c r="F310" s="316" t="s">
        <v>538</v>
      </c>
      <c r="G310" s="313"/>
      <c r="H310" s="317">
        <v>31.07</v>
      </c>
      <c r="I310" s="313"/>
      <c r="J310" s="313"/>
      <c r="L310" s="139"/>
      <c r="M310" s="144"/>
      <c r="N310" s="145"/>
      <c r="O310" s="145"/>
      <c r="P310" s="145"/>
      <c r="Q310" s="145"/>
      <c r="R310" s="145"/>
      <c r="S310" s="145"/>
      <c r="T310" s="146"/>
      <c r="AT310" s="141" t="s">
        <v>180</v>
      </c>
      <c r="AU310" s="141" t="s">
        <v>13</v>
      </c>
      <c r="AV310" s="12" t="s">
        <v>13</v>
      </c>
      <c r="AW310" s="12" t="s">
        <v>33</v>
      </c>
      <c r="AX310" s="12" t="s">
        <v>77</v>
      </c>
      <c r="AY310" s="141" t="s">
        <v>171</v>
      </c>
    </row>
    <row r="311" spans="2:51" s="13" customFormat="1" ht="12">
      <c r="B311" s="147"/>
      <c r="C311" s="476"/>
      <c r="D311" s="314" t="s">
        <v>180</v>
      </c>
      <c r="E311" s="477" t="s">
        <v>117</v>
      </c>
      <c r="F311" s="478" t="s">
        <v>199</v>
      </c>
      <c r="G311" s="476"/>
      <c r="H311" s="479">
        <v>82.83</v>
      </c>
      <c r="I311" s="476"/>
      <c r="J311" s="476"/>
      <c r="L311" s="147"/>
      <c r="M311" s="149"/>
      <c r="N311" s="150"/>
      <c r="O311" s="150"/>
      <c r="P311" s="150"/>
      <c r="Q311" s="150"/>
      <c r="R311" s="150"/>
      <c r="S311" s="150"/>
      <c r="T311" s="151"/>
      <c r="AT311" s="148" t="s">
        <v>180</v>
      </c>
      <c r="AU311" s="148" t="s">
        <v>13</v>
      </c>
      <c r="AV311" s="13" t="s">
        <v>104</v>
      </c>
      <c r="AW311" s="13" t="s">
        <v>33</v>
      </c>
      <c r="AX311" s="13" t="s">
        <v>19</v>
      </c>
      <c r="AY311" s="148" t="s">
        <v>171</v>
      </c>
    </row>
    <row r="312" spans="2:65" s="1" customFormat="1" ht="16.5" customHeight="1">
      <c r="B312" s="126"/>
      <c r="C312" s="307" t="s">
        <v>539</v>
      </c>
      <c r="D312" s="307" t="s">
        <v>174</v>
      </c>
      <c r="E312" s="308" t="s">
        <v>540</v>
      </c>
      <c r="F312" s="309" t="s">
        <v>541</v>
      </c>
      <c r="G312" s="310" t="s">
        <v>184</v>
      </c>
      <c r="H312" s="311">
        <v>82.83</v>
      </c>
      <c r="I312" s="299"/>
      <c r="J312" s="312">
        <f>ROUND(I312*H312,2)</f>
        <v>0</v>
      </c>
      <c r="K312" s="129" t="s">
        <v>178</v>
      </c>
      <c r="L312" s="29"/>
      <c r="M312" s="133" t="s">
        <v>1</v>
      </c>
      <c r="N312" s="134" t="s">
        <v>42</v>
      </c>
      <c r="O312" s="135">
        <v>0.26</v>
      </c>
      <c r="P312" s="135">
        <f>O312*H312</f>
        <v>21.535800000000002</v>
      </c>
      <c r="Q312" s="135">
        <v>0</v>
      </c>
      <c r="R312" s="135">
        <f>Q312*H312</f>
        <v>0</v>
      </c>
      <c r="S312" s="135">
        <v>0.02416</v>
      </c>
      <c r="T312" s="136">
        <f>S312*H312</f>
        <v>2.0011728</v>
      </c>
      <c r="AR312" s="137" t="s">
        <v>104</v>
      </c>
      <c r="AT312" s="137" t="s">
        <v>174</v>
      </c>
      <c r="AU312" s="137" t="s">
        <v>13</v>
      </c>
      <c r="AY312" s="17" t="s">
        <v>171</v>
      </c>
      <c r="BE312" s="138">
        <f>IF(N312="základní",J312,0)</f>
        <v>0</v>
      </c>
      <c r="BF312" s="138">
        <f>IF(N312="snížená",J312,0)</f>
        <v>0</v>
      </c>
      <c r="BG312" s="138">
        <f>IF(N312="zákl. přenesená",J312,0)</f>
        <v>0</v>
      </c>
      <c r="BH312" s="138">
        <f>IF(N312="sníž. přenesená",J312,0)</f>
        <v>0</v>
      </c>
      <c r="BI312" s="138">
        <f>IF(N312="nulová",J312,0)</f>
        <v>0</v>
      </c>
      <c r="BJ312" s="17" t="s">
        <v>19</v>
      </c>
      <c r="BK312" s="138">
        <f>ROUND(I312*H312,2)</f>
        <v>0</v>
      </c>
      <c r="BL312" s="17" t="s">
        <v>104</v>
      </c>
      <c r="BM312" s="137" t="s">
        <v>542</v>
      </c>
    </row>
    <row r="313" spans="2:51" s="12" customFormat="1" ht="12">
      <c r="B313" s="139"/>
      <c r="C313" s="313"/>
      <c r="D313" s="314" t="s">
        <v>180</v>
      </c>
      <c r="E313" s="315" t="s">
        <v>1</v>
      </c>
      <c r="F313" s="316" t="s">
        <v>543</v>
      </c>
      <c r="G313" s="313"/>
      <c r="H313" s="317">
        <v>82.83</v>
      </c>
      <c r="I313" s="313"/>
      <c r="J313" s="313"/>
      <c r="L313" s="139"/>
      <c r="M313" s="144"/>
      <c r="N313" s="145"/>
      <c r="O313" s="145"/>
      <c r="P313" s="145"/>
      <c r="Q313" s="145"/>
      <c r="R313" s="145"/>
      <c r="S313" s="145"/>
      <c r="T313" s="146"/>
      <c r="AT313" s="141" t="s">
        <v>180</v>
      </c>
      <c r="AU313" s="141" t="s">
        <v>13</v>
      </c>
      <c r="AV313" s="12" t="s">
        <v>13</v>
      </c>
      <c r="AW313" s="12" t="s">
        <v>33</v>
      </c>
      <c r="AX313" s="12" t="s">
        <v>19</v>
      </c>
      <c r="AY313" s="141" t="s">
        <v>171</v>
      </c>
    </row>
    <row r="314" spans="2:65" s="1" customFormat="1" ht="16.5" customHeight="1">
      <c r="B314" s="126"/>
      <c r="C314" s="307" t="s">
        <v>544</v>
      </c>
      <c r="D314" s="307" t="s">
        <v>174</v>
      </c>
      <c r="E314" s="308" t="s">
        <v>545</v>
      </c>
      <c r="F314" s="309" t="s">
        <v>546</v>
      </c>
      <c r="G314" s="310" t="s">
        <v>184</v>
      </c>
      <c r="H314" s="311">
        <v>4</v>
      </c>
      <c r="I314" s="299"/>
      <c r="J314" s="312">
        <f>ROUND(I314*H314,2)</f>
        <v>0</v>
      </c>
      <c r="K314" s="129" t="s">
        <v>190</v>
      </c>
      <c r="L314" s="29"/>
      <c r="M314" s="133" t="s">
        <v>1</v>
      </c>
      <c r="N314" s="134" t="s">
        <v>42</v>
      </c>
      <c r="O314" s="135">
        <v>0.36</v>
      </c>
      <c r="P314" s="135">
        <f>O314*H314</f>
        <v>1.44</v>
      </c>
      <c r="Q314" s="135">
        <v>0</v>
      </c>
      <c r="R314" s="135">
        <f>Q314*H314</f>
        <v>0</v>
      </c>
      <c r="S314" s="135">
        <v>0.00594</v>
      </c>
      <c r="T314" s="136">
        <f>S314*H314</f>
        <v>0.02376</v>
      </c>
      <c r="AR314" s="137" t="s">
        <v>259</v>
      </c>
      <c r="AT314" s="137" t="s">
        <v>174</v>
      </c>
      <c r="AU314" s="137" t="s">
        <v>13</v>
      </c>
      <c r="AY314" s="17" t="s">
        <v>171</v>
      </c>
      <c r="BE314" s="138">
        <f>IF(N314="základní",J314,0)</f>
        <v>0</v>
      </c>
      <c r="BF314" s="138">
        <f>IF(N314="snížená",J314,0)</f>
        <v>0</v>
      </c>
      <c r="BG314" s="138">
        <f>IF(N314="zákl. přenesená",J314,0)</f>
        <v>0</v>
      </c>
      <c r="BH314" s="138">
        <f>IF(N314="sníž. přenesená",J314,0)</f>
        <v>0</v>
      </c>
      <c r="BI314" s="138">
        <f>IF(N314="nulová",J314,0)</f>
        <v>0</v>
      </c>
      <c r="BJ314" s="17" t="s">
        <v>19</v>
      </c>
      <c r="BK314" s="138">
        <f>ROUND(I314*H314,2)</f>
        <v>0</v>
      </c>
      <c r="BL314" s="17" t="s">
        <v>259</v>
      </c>
      <c r="BM314" s="137" t="s">
        <v>547</v>
      </c>
    </row>
    <row r="315" spans="2:51" s="12" customFormat="1" ht="12">
      <c r="B315" s="139"/>
      <c r="C315" s="313"/>
      <c r="D315" s="314" t="s">
        <v>180</v>
      </c>
      <c r="E315" s="315" t="s">
        <v>1</v>
      </c>
      <c r="F315" s="316" t="s">
        <v>103</v>
      </c>
      <c r="G315" s="313"/>
      <c r="H315" s="317">
        <v>4</v>
      </c>
      <c r="I315" s="313"/>
      <c r="J315" s="313"/>
      <c r="L315" s="139"/>
      <c r="M315" s="144"/>
      <c r="N315" s="145"/>
      <c r="O315" s="145"/>
      <c r="P315" s="145"/>
      <c r="Q315" s="145"/>
      <c r="R315" s="145"/>
      <c r="S315" s="145"/>
      <c r="T315" s="146"/>
      <c r="AT315" s="141" t="s">
        <v>180</v>
      </c>
      <c r="AU315" s="141" t="s">
        <v>13</v>
      </c>
      <c r="AV315" s="12" t="s">
        <v>13</v>
      </c>
      <c r="AW315" s="12" t="s">
        <v>33</v>
      </c>
      <c r="AX315" s="12" t="s">
        <v>19</v>
      </c>
      <c r="AY315" s="141" t="s">
        <v>171</v>
      </c>
    </row>
    <row r="316" spans="2:65" s="1" customFormat="1" ht="24" customHeight="1">
      <c r="B316" s="126"/>
      <c r="C316" s="307" t="s">
        <v>548</v>
      </c>
      <c r="D316" s="307" t="s">
        <v>174</v>
      </c>
      <c r="E316" s="308" t="s">
        <v>549</v>
      </c>
      <c r="F316" s="309" t="s">
        <v>550</v>
      </c>
      <c r="G316" s="310" t="s">
        <v>184</v>
      </c>
      <c r="H316" s="311">
        <v>4</v>
      </c>
      <c r="I316" s="299"/>
      <c r="J316" s="312">
        <f>ROUND(I316*H316,2)</f>
        <v>0</v>
      </c>
      <c r="K316" s="129" t="s">
        <v>1</v>
      </c>
      <c r="L316" s="29"/>
      <c r="M316" s="133" t="s">
        <v>1</v>
      </c>
      <c r="N316" s="134" t="s">
        <v>42</v>
      </c>
      <c r="O316" s="135">
        <v>0.046</v>
      </c>
      <c r="P316" s="135">
        <f>O316*H316</f>
        <v>0.184</v>
      </c>
      <c r="Q316" s="135">
        <v>0</v>
      </c>
      <c r="R316" s="135">
        <f>Q316*H316</f>
        <v>0</v>
      </c>
      <c r="S316" s="135">
        <v>0.016</v>
      </c>
      <c r="T316" s="136">
        <f>S316*H316</f>
        <v>0.064</v>
      </c>
      <c r="AR316" s="137" t="s">
        <v>259</v>
      </c>
      <c r="AT316" s="137" t="s">
        <v>174</v>
      </c>
      <c r="AU316" s="137" t="s">
        <v>13</v>
      </c>
      <c r="AY316" s="17" t="s">
        <v>171</v>
      </c>
      <c r="BE316" s="138">
        <f>IF(N316="základní",J316,0)</f>
        <v>0</v>
      </c>
      <c r="BF316" s="138">
        <f>IF(N316="snížená",J316,0)</f>
        <v>0</v>
      </c>
      <c r="BG316" s="138">
        <f>IF(N316="zákl. přenesená",J316,0)</f>
        <v>0</v>
      </c>
      <c r="BH316" s="138">
        <f>IF(N316="sníž. přenesená",J316,0)</f>
        <v>0</v>
      </c>
      <c r="BI316" s="138">
        <f>IF(N316="nulová",J316,0)</f>
        <v>0</v>
      </c>
      <c r="BJ316" s="17" t="s">
        <v>19</v>
      </c>
      <c r="BK316" s="138">
        <f>ROUND(I316*H316,2)</f>
        <v>0</v>
      </c>
      <c r="BL316" s="17" t="s">
        <v>259</v>
      </c>
      <c r="BM316" s="137" t="s">
        <v>551</v>
      </c>
    </row>
    <row r="317" spans="2:51" s="12" customFormat="1" ht="12">
      <c r="B317" s="139"/>
      <c r="C317" s="313"/>
      <c r="D317" s="314" t="s">
        <v>180</v>
      </c>
      <c r="E317" s="315" t="s">
        <v>103</v>
      </c>
      <c r="F317" s="316" t="s">
        <v>552</v>
      </c>
      <c r="G317" s="313"/>
      <c r="H317" s="317">
        <v>4</v>
      </c>
      <c r="I317" s="313"/>
      <c r="J317" s="313"/>
      <c r="L317" s="139"/>
      <c r="M317" s="144"/>
      <c r="N317" s="145"/>
      <c r="O317" s="145"/>
      <c r="P317" s="145"/>
      <c r="Q317" s="145"/>
      <c r="R317" s="145"/>
      <c r="S317" s="145"/>
      <c r="T317" s="146"/>
      <c r="AT317" s="141" t="s">
        <v>180</v>
      </c>
      <c r="AU317" s="141" t="s">
        <v>13</v>
      </c>
      <c r="AV317" s="12" t="s">
        <v>13</v>
      </c>
      <c r="AW317" s="12" t="s">
        <v>33</v>
      </c>
      <c r="AX317" s="12" t="s">
        <v>19</v>
      </c>
      <c r="AY317" s="141" t="s">
        <v>171</v>
      </c>
    </row>
    <row r="318" spans="2:65" s="1" customFormat="1" ht="16.5" customHeight="1">
      <c r="B318" s="126"/>
      <c r="C318" s="307" t="s">
        <v>553</v>
      </c>
      <c r="D318" s="307" t="s">
        <v>174</v>
      </c>
      <c r="E318" s="308" t="s">
        <v>554</v>
      </c>
      <c r="F318" s="309" t="s">
        <v>555</v>
      </c>
      <c r="G318" s="310" t="s">
        <v>556</v>
      </c>
      <c r="H318" s="311">
        <v>45</v>
      </c>
      <c r="I318" s="299"/>
      <c r="J318" s="312">
        <f>ROUND(I318*H318,2)</f>
        <v>0</v>
      </c>
      <c r="K318" s="129" t="s">
        <v>1</v>
      </c>
      <c r="L318" s="29"/>
      <c r="M318" s="133" t="s">
        <v>1</v>
      </c>
      <c r="N318" s="134" t="s">
        <v>42</v>
      </c>
      <c r="O318" s="135">
        <v>0.48</v>
      </c>
      <c r="P318" s="135">
        <f>O318*H318</f>
        <v>21.599999999999998</v>
      </c>
      <c r="Q318" s="135">
        <v>0</v>
      </c>
      <c r="R318" s="135">
        <f>Q318*H318</f>
        <v>0</v>
      </c>
      <c r="S318" s="135">
        <v>0.0068</v>
      </c>
      <c r="T318" s="136">
        <f>S318*H318</f>
        <v>0.306</v>
      </c>
      <c r="AR318" s="137" t="s">
        <v>104</v>
      </c>
      <c r="AT318" s="137" t="s">
        <v>174</v>
      </c>
      <c r="AU318" s="137" t="s">
        <v>13</v>
      </c>
      <c r="AY318" s="17" t="s">
        <v>171</v>
      </c>
      <c r="BE318" s="138">
        <f>IF(N318="základní",J318,0)</f>
        <v>0</v>
      </c>
      <c r="BF318" s="138">
        <f>IF(N318="snížená",J318,0)</f>
        <v>0</v>
      </c>
      <c r="BG318" s="138">
        <f>IF(N318="zákl. přenesená",J318,0)</f>
        <v>0</v>
      </c>
      <c r="BH318" s="138">
        <f>IF(N318="sníž. přenesená",J318,0)</f>
        <v>0</v>
      </c>
      <c r="BI318" s="138">
        <f>IF(N318="nulová",J318,0)</f>
        <v>0</v>
      </c>
      <c r="BJ318" s="17" t="s">
        <v>19</v>
      </c>
      <c r="BK318" s="138">
        <f>ROUND(I318*H318,2)</f>
        <v>0</v>
      </c>
      <c r="BL318" s="17" t="s">
        <v>104</v>
      </c>
      <c r="BM318" s="137" t="s">
        <v>557</v>
      </c>
    </row>
    <row r="319" spans="2:47" s="1" customFormat="1" ht="29.25">
      <c r="B319" s="29"/>
      <c r="C319" s="471"/>
      <c r="D319" s="314" t="s">
        <v>215</v>
      </c>
      <c r="E319" s="471"/>
      <c r="F319" s="480" t="s">
        <v>558</v>
      </c>
      <c r="G319" s="471"/>
      <c r="H319" s="471"/>
      <c r="I319" s="471"/>
      <c r="J319" s="471"/>
      <c r="L319" s="29"/>
      <c r="M319" s="152"/>
      <c r="N319" s="52"/>
      <c r="O319" s="52"/>
      <c r="P319" s="52"/>
      <c r="Q319" s="52"/>
      <c r="R319" s="52"/>
      <c r="S319" s="52"/>
      <c r="T319" s="53"/>
      <c r="AT319" s="17" t="s">
        <v>215</v>
      </c>
      <c r="AU319" s="17" t="s">
        <v>13</v>
      </c>
    </row>
    <row r="320" spans="2:63" s="11" customFormat="1" ht="22.9" customHeight="1">
      <c r="B320" s="116"/>
      <c r="C320" s="473"/>
      <c r="D320" s="302" t="s">
        <v>76</v>
      </c>
      <c r="E320" s="305" t="s">
        <v>559</v>
      </c>
      <c r="F320" s="305" t="s">
        <v>560</v>
      </c>
      <c r="G320" s="473"/>
      <c r="H320" s="473"/>
      <c r="I320" s="473"/>
      <c r="J320" s="475">
        <f>BK320</f>
        <v>0</v>
      </c>
      <c r="L320" s="116"/>
      <c r="M320" s="119"/>
      <c r="N320" s="120"/>
      <c r="O320" s="120"/>
      <c r="P320" s="121">
        <f>SUM(P321:P324)</f>
        <v>287.99394399999994</v>
      </c>
      <c r="Q320" s="120"/>
      <c r="R320" s="121">
        <f>SUM(R321:R324)</f>
        <v>0</v>
      </c>
      <c r="S320" s="120"/>
      <c r="T320" s="122">
        <f>SUM(T321:T324)</f>
        <v>0</v>
      </c>
      <c r="AR320" s="117" t="s">
        <v>19</v>
      </c>
      <c r="AT320" s="123" t="s">
        <v>76</v>
      </c>
      <c r="AU320" s="123" t="s">
        <v>19</v>
      </c>
      <c r="AY320" s="117" t="s">
        <v>171</v>
      </c>
      <c r="BK320" s="124">
        <f>SUM(BK321:BK324)</f>
        <v>0</v>
      </c>
    </row>
    <row r="321" spans="2:65" s="1" customFormat="1" ht="16.5" customHeight="1">
      <c r="B321" s="126"/>
      <c r="C321" s="307" t="s">
        <v>561</v>
      </c>
      <c r="D321" s="307" t="s">
        <v>174</v>
      </c>
      <c r="E321" s="308" t="s">
        <v>562</v>
      </c>
      <c r="F321" s="309" t="s">
        <v>563</v>
      </c>
      <c r="G321" s="310" t="s">
        <v>564</v>
      </c>
      <c r="H321" s="311">
        <v>40.856</v>
      </c>
      <c r="I321" s="299"/>
      <c r="J321" s="312">
        <f>ROUND(I321*H321,2)</f>
        <v>0</v>
      </c>
      <c r="K321" s="129" t="s">
        <v>178</v>
      </c>
      <c r="L321" s="29"/>
      <c r="M321" s="133" t="s">
        <v>1</v>
      </c>
      <c r="N321" s="134" t="s">
        <v>42</v>
      </c>
      <c r="O321" s="135">
        <v>6.68</v>
      </c>
      <c r="P321" s="135">
        <f>O321*H321</f>
        <v>272.91808</v>
      </c>
      <c r="Q321" s="135">
        <v>0</v>
      </c>
      <c r="R321" s="135">
        <f>Q321*H321</f>
        <v>0</v>
      </c>
      <c r="S321" s="135">
        <v>0</v>
      </c>
      <c r="T321" s="136">
        <f>S321*H321</f>
        <v>0</v>
      </c>
      <c r="AR321" s="137" t="s">
        <v>104</v>
      </c>
      <c r="AT321" s="137" t="s">
        <v>174</v>
      </c>
      <c r="AU321" s="137" t="s">
        <v>13</v>
      </c>
      <c r="AY321" s="17" t="s">
        <v>171</v>
      </c>
      <c r="BE321" s="138">
        <f>IF(N321="základní",J321,0)</f>
        <v>0</v>
      </c>
      <c r="BF321" s="138">
        <f>IF(N321="snížená",J321,0)</f>
        <v>0</v>
      </c>
      <c r="BG321" s="138">
        <f>IF(N321="zákl. přenesená",J321,0)</f>
        <v>0</v>
      </c>
      <c r="BH321" s="138">
        <f>IF(N321="sníž. přenesená",J321,0)</f>
        <v>0</v>
      </c>
      <c r="BI321" s="138">
        <f>IF(N321="nulová",J321,0)</f>
        <v>0</v>
      </c>
      <c r="BJ321" s="17" t="s">
        <v>19</v>
      </c>
      <c r="BK321" s="138">
        <f>ROUND(I321*H321,2)</f>
        <v>0</v>
      </c>
      <c r="BL321" s="17" t="s">
        <v>104</v>
      </c>
      <c r="BM321" s="137" t="s">
        <v>565</v>
      </c>
    </row>
    <row r="322" spans="2:65" s="1" customFormat="1" ht="16.5" customHeight="1">
      <c r="B322" s="126"/>
      <c r="C322" s="307" t="s">
        <v>566</v>
      </c>
      <c r="D322" s="307" t="s">
        <v>174</v>
      </c>
      <c r="E322" s="308" t="s">
        <v>567</v>
      </c>
      <c r="F322" s="309" t="s">
        <v>568</v>
      </c>
      <c r="G322" s="310" t="s">
        <v>564</v>
      </c>
      <c r="H322" s="311">
        <v>40.856</v>
      </c>
      <c r="I322" s="299"/>
      <c r="J322" s="312">
        <f>ROUND(I322*H322,2)</f>
        <v>0</v>
      </c>
      <c r="K322" s="129" t="s">
        <v>178</v>
      </c>
      <c r="L322" s="29"/>
      <c r="M322" s="133" t="s">
        <v>1</v>
      </c>
      <c r="N322" s="134" t="s">
        <v>42</v>
      </c>
      <c r="O322" s="135">
        <v>0.255</v>
      </c>
      <c r="P322" s="135">
        <f>O322*H322</f>
        <v>10.418280000000001</v>
      </c>
      <c r="Q322" s="135">
        <v>0</v>
      </c>
      <c r="R322" s="135">
        <f>Q322*H322</f>
        <v>0</v>
      </c>
      <c r="S322" s="135">
        <v>0</v>
      </c>
      <c r="T322" s="136">
        <f>S322*H322</f>
        <v>0</v>
      </c>
      <c r="AR322" s="137" t="s">
        <v>104</v>
      </c>
      <c r="AT322" s="137" t="s">
        <v>174</v>
      </c>
      <c r="AU322" s="137" t="s">
        <v>13</v>
      </c>
      <c r="AY322" s="17" t="s">
        <v>171</v>
      </c>
      <c r="BE322" s="138">
        <f>IF(N322="základní",J322,0)</f>
        <v>0</v>
      </c>
      <c r="BF322" s="138">
        <f>IF(N322="snížená",J322,0)</f>
        <v>0</v>
      </c>
      <c r="BG322" s="138">
        <f>IF(N322="zákl. přenesená",J322,0)</f>
        <v>0</v>
      </c>
      <c r="BH322" s="138">
        <f>IF(N322="sníž. přenesená",J322,0)</f>
        <v>0</v>
      </c>
      <c r="BI322" s="138">
        <f>IF(N322="nulová",J322,0)</f>
        <v>0</v>
      </c>
      <c r="BJ322" s="17" t="s">
        <v>19</v>
      </c>
      <c r="BK322" s="138">
        <f>ROUND(I322*H322,2)</f>
        <v>0</v>
      </c>
      <c r="BL322" s="17" t="s">
        <v>104</v>
      </c>
      <c r="BM322" s="137" t="s">
        <v>569</v>
      </c>
    </row>
    <row r="323" spans="2:65" s="1" customFormat="1" ht="16.5" customHeight="1">
      <c r="B323" s="126"/>
      <c r="C323" s="307" t="s">
        <v>570</v>
      </c>
      <c r="D323" s="307" t="s">
        <v>174</v>
      </c>
      <c r="E323" s="308" t="s">
        <v>571</v>
      </c>
      <c r="F323" s="309" t="s">
        <v>572</v>
      </c>
      <c r="G323" s="310" t="s">
        <v>564</v>
      </c>
      <c r="H323" s="311">
        <v>776.264</v>
      </c>
      <c r="I323" s="299"/>
      <c r="J323" s="312">
        <f>ROUND(I323*H323,2)</f>
        <v>0</v>
      </c>
      <c r="K323" s="129" t="s">
        <v>178</v>
      </c>
      <c r="L323" s="29"/>
      <c r="M323" s="133" t="s">
        <v>1</v>
      </c>
      <c r="N323" s="134" t="s">
        <v>42</v>
      </c>
      <c r="O323" s="135">
        <v>0.006</v>
      </c>
      <c r="P323" s="135">
        <f>O323*H323</f>
        <v>4.657584</v>
      </c>
      <c r="Q323" s="135">
        <v>0</v>
      </c>
      <c r="R323" s="135">
        <f>Q323*H323</f>
        <v>0</v>
      </c>
      <c r="S323" s="135">
        <v>0</v>
      </c>
      <c r="T323" s="136">
        <f>S323*H323</f>
        <v>0</v>
      </c>
      <c r="AR323" s="137" t="s">
        <v>104</v>
      </c>
      <c r="AT323" s="137" t="s">
        <v>174</v>
      </c>
      <c r="AU323" s="137" t="s">
        <v>13</v>
      </c>
      <c r="AY323" s="17" t="s">
        <v>171</v>
      </c>
      <c r="BE323" s="138">
        <f>IF(N323="základní",J323,0)</f>
        <v>0</v>
      </c>
      <c r="BF323" s="138">
        <f>IF(N323="snížená",J323,0)</f>
        <v>0</v>
      </c>
      <c r="BG323" s="138">
        <f>IF(N323="zákl. přenesená",J323,0)</f>
        <v>0</v>
      </c>
      <c r="BH323" s="138">
        <f>IF(N323="sníž. přenesená",J323,0)</f>
        <v>0</v>
      </c>
      <c r="BI323" s="138">
        <f>IF(N323="nulová",J323,0)</f>
        <v>0</v>
      </c>
      <c r="BJ323" s="17" t="s">
        <v>19</v>
      </c>
      <c r="BK323" s="138">
        <f>ROUND(I323*H323,2)</f>
        <v>0</v>
      </c>
      <c r="BL323" s="17" t="s">
        <v>104</v>
      </c>
      <c r="BM323" s="137" t="s">
        <v>573</v>
      </c>
    </row>
    <row r="324" spans="2:51" s="12" customFormat="1" ht="12">
      <c r="B324" s="139"/>
      <c r="C324" s="313"/>
      <c r="D324" s="314" t="s">
        <v>180</v>
      </c>
      <c r="E324" s="313"/>
      <c r="F324" s="316" t="s">
        <v>574</v>
      </c>
      <c r="G324" s="313"/>
      <c r="H324" s="317">
        <v>776.264</v>
      </c>
      <c r="I324" s="313"/>
      <c r="J324" s="313"/>
      <c r="L324" s="139"/>
      <c r="M324" s="144"/>
      <c r="N324" s="145"/>
      <c r="O324" s="145"/>
      <c r="P324" s="145"/>
      <c r="Q324" s="145"/>
      <c r="R324" s="145"/>
      <c r="S324" s="145"/>
      <c r="T324" s="146"/>
      <c r="AT324" s="141" t="s">
        <v>180</v>
      </c>
      <c r="AU324" s="141" t="s">
        <v>13</v>
      </c>
      <c r="AV324" s="12" t="s">
        <v>13</v>
      </c>
      <c r="AW324" s="12" t="s">
        <v>3</v>
      </c>
      <c r="AX324" s="12" t="s">
        <v>19</v>
      </c>
      <c r="AY324" s="141" t="s">
        <v>171</v>
      </c>
    </row>
    <row r="325" spans="2:63" s="11" customFormat="1" ht="22.9" customHeight="1">
      <c r="B325" s="116"/>
      <c r="C325" s="473"/>
      <c r="D325" s="302" t="s">
        <v>76</v>
      </c>
      <c r="E325" s="305" t="s">
        <v>575</v>
      </c>
      <c r="F325" s="305" t="s">
        <v>576</v>
      </c>
      <c r="G325" s="473"/>
      <c r="H325" s="473"/>
      <c r="I325" s="473"/>
      <c r="J325" s="475">
        <f>BK325</f>
        <v>0</v>
      </c>
      <c r="L325" s="116"/>
      <c r="M325" s="119"/>
      <c r="N325" s="120"/>
      <c r="O325" s="120"/>
      <c r="P325" s="121">
        <f>SUM(P326:P335)</f>
        <v>0</v>
      </c>
      <c r="Q325" s="120"/>
      <c r="R325" s="121">
        <f>SUM(R326:R335)</f>
        <v>0</v>
      </c>
      <c r="S325" s="120"/>
      <c r="T325" s="122">
        <f>SUM(T326:T335)</f>
        <v>0</v>
      </c>
      <c r="AR325" s="117" t="s">
        <v>19</v>
      </c>
      <c r="AT325" s="123" t="s">
        <v>76</v>
      </c>
      <c r="AU325" s="123" t="s">
        <v>19</v>
      </c>
      <c r="AY325" s="117" t="s">
        <v>171</v>
      </c>
      <c r="BK325" s="124">
        <f>SUM(BK326:BK335)</f>
        <v>0</v>
      </c>
    </row>
    <row r="326" spans="2:65" s="1" customFormat="1" ht="16.5" customHeight="1">
      <c r="B326" s="126"/>
      <c r="C326" s="307" t="s">
        <v>577</v>
      </c>
      <c r="D326" s="307" t="s">
        <v>174</v>
      </c>
      <c r="E326" s="308" t="s">
        <v>578</v>
      </c>
      <c r="F326" s="309" t="s">
        <v>579</v>
      </c>
      <c r="G326" s="310" t="s">
        <v>564</v>
      </c>
      <c r="H326" s="311">
        <v>30.829</v>
      </c>
      <c r="I326" s="299"/>
      <c r="J326" s="312">
        <f>ROUND(I326*H326,2)</f>
        <v>0</v>
      </c>
      <c r="K326" s="129" t="s">
        <v>1</v>
      </c>
      <c r="L326" s="29"/>
      <c r="M326" s="133" t="s">
        <v>1</v>
      </c>
      <c r="N326" s="134" t="s">
        <v>42</v>
      </c>
      <c r="O326" s="135">
        <v>0</v>
      </c>
      <c r="P326" s="135">
        <f>O326*H326</f>
        <v>0</v>
      </c>
      <c r="Q326" s="135">
        <v>0</v>
      </c>
      <c r="R326" s="135">
        <f>Q326*H326</f>
        <v>0</v>
      </c>
      <c r="S326" s="135">
        <v>0</v>
      </c>
      <c r="T326" s="136">
        <f>S326*H326</f>
        <v>0</v>
      </c>
      <c r="AR326" s="137" t="s">
        <v>104</v>
      </c>
      <c r="AT326" s="137" t="s">
        <v>174</v>
      </c>
      <c r="AU326" s="137" t="s">
        <v>13</v>
      </c>
      <c r="AY326" s="17" t="s">
        <v>171</v>
      </c>
      <c r="BE326" s="138">
        <f>IF(N326="základní",J326,0)</f>
        <v>0</v>
      </c>
      <c r="BF326" s="138">
        <f>IF(N326="snížená",J326,0)</f>
        <v>0</v>
      </c>
      <c r="BG326" s="138">
        <f>IF(N326="zákl. přenesená",J326,0)</f>
        <v>0</v>
      </c>
      <c r="BH326" s="138">
        <f>IF(N326="sníž. přenesená",J326,0)</f>
        <v>0</v>
      </c>
      <c r="BI326" s="138">
        <f>IF(N326="nulová",J326,0)</f>
        <v>0</v>
      </c>
      <c r="BJ326" s="17" t="s">
        <v>19</v>
      </c>
      <c r="BK326" s="138">
        <f>ROUND(I326*H326,2)</f>
        <v>0</v>
      </c>
      <c r="BL326" s="17" t="s">
        <v>104</v>
      </c>
      <c r="BM326" s="137" t="s">
        <v>580</v>
      </c>
    </row>
    <row r="327" spans="2:51" s="12" customFormat="1" ht="12">
      <c r="B327" s="139"/>
      <c r="C327" s="313"/>
      <c r="D327" s="314" t="s">
        <v>180</v>
      </c>
      <c r="E327" s="315" t="s">
        <v>1</v>
      </c>
      <c r="F327" s="316" t="s">
        <v>1900</v>
      </c>
      <c r="G327" s="313"/>
      <c r="H327" s="317">
        <v>30.829</v>
      </c>
      <c r="I327" s="313"/>
      <c r="J327" s="313"/>
      <c r="L327" s="139"/>
      <c r="M327" s="144"/>
      <c r="N327" s="145"/>
      <c r="O327" s="145"/>
      <c r="P327" s="145"/>
      <c r="Q327" s="145"/>
      <c r="R327" s="145"/>
      <c r="S327" s="145"/>
      <c r="T327" s="146"/>
      <c r="AT327" s="141" t="s">
        <v>180</v>
      </c>
      <c r="AU327" s="141" t="s">
        <v>13</v>
      </c>
      <c r="AV327" s="12" t="s">
        <v>13</v>
      </c>
      <c r="AW327" s="12" t="s">
        <v>33</v>
      </c>
      <c r="AX327" s="12" t="s">
        <v>19</v>
      </c>
      <c r="AY327" s="141" t="s">
        <v>171</v>
      </c>
    </row>
    <row r="328" spans="2:65" s="1" customFormat="1" ht="16.5" customHeight="1">
      <c r="B328" s="126"/>
      <c r="C328" s="307" t="s">
        <v>581</v>
      </c>
      <c r="D328" s="307" t="s">
        <v>174</v>
      </c>
      <c r="E328" s="308" t="s">
        <v>582</v>
      </c>
      <c r="F328" s="309" t="s">
        <v>583</v>
      </c>
      <c r="G328" s="310" t="s">
        <v>564</v>
      </c>
      <c r="H328" s="311">
        <v>4.61</v>
      </c>
      <c r="I328" s="299"/>
      <c r="J328" s="312">
        <f>ROUND(I328*H328,2)</f>
        <v>0</v>
      </c>
      <c r="K328" s="129" t="s">
        <v>1</v>
      </c>
      <c r="L328" s="29"/>
      <c r="M328" s="133" t="s">
        <v>1</v>
      </c>
      <c r="N328" s="134" t="s">
        <v>42</v>
      </c>
      <c r="O328" s="135">
        <v>0</v>
      </c>
      <c r="P328" s="135">
        <f>O328*H328</f>
        <v>0</v>
      </c>
      <c r="Q328" s="135">
        <v>0</v>
      </c>
      <c r="R328" s="135">
        <f>Q328*H328</f>
        <v>0</v>
      </c>
      <c r="S328" s="135">
        <v>0</v>
      </c>
      <c r="T328" s="136">
        <f>S328*H328</f>
        <v>0</v>
      </c>
      <c r="AR328" s="137" t="s">
        <v>104</v>
      </c>
      <c r="AT328" s="137" t="s">
        <v>174</v>
      </c>
      <c r="AU328" s="137" t="s">
        <v>13</v>
      </c>
      <c r="AY328" s="17" t="s">
        <v>171</v>
      </c>
      <c r="BE328" s="138">
        <f>IF(N328="základní",J328,0)</f>
        <v>0</v>
      </c>
      <c r="BF328" s="138">
        <f>IF(N328="snížená",J328,0)</f>
        <v>0</v>
      </c>
      <c r="BG328" s="138">
        <f>IF(N328="zákl. přenesená",J328,0)</f>
        <v>0</v>
      </c>
      <c r="BH328" s="138">
        <f>IF(N328="sníž. přenesená",J328,0)</f>
        <v>0</v>
      </c>
      <c r="BI328" s="138">
        <f>IF(N328="nulová",J328,0)</f>
        <v>0</v>
      </c>
      <c r="BJ328" s="17" t="s">
        <v>19</v>
      </c>
      <c r="BK328" s="138">
        <f>ROUND(I328*H328,2)</f>
        <v>0</v>
      </c>
      <c r="BL328" s="17" t="s">
        <v>104</v>
      </c>
      <c r="BM328" s="137" t="s">
        <v>584</v>
      </c>
    </row>
    <row r="329" spans="2:51" s="12" customFormat="1" ht="12">
      <c r="B329" s="139"/>
      <c r="C329" s="313"/>
      <c r="D329" s="314" t="s">
        <v>180</v>
      </c>
      <c r="E329" s="315" t="s">
        <v>97</v>
      </c>
      <c r="F329" s="316" t="s">
        <v>98</v>
      </c>
      <c r="G329" s="313"/>
      <c r="H329" s="317">
        <v>4.61</v>
      </c>
      <c r="I329" s="313"/>
      <c r="J329" s="313"/>
      <c r="L329" s="139"/>
      <c r="M329" s="144"/>
      <c r="N329" s="145"/>
      <c r="O329" s="145"/>
      <c r="P329" s="145"/>
      <c r="Q329" s="145"/>
      <c r="R329" s="145"/>
      <c r="S329" s="145"/>
      <c r="T329" s="146"/>
      <c r="AT329" s="141" t="s">
        <v>180</v>
      </c>
      <c r="AU329" s="141" t="s">
        <v>13</v>
      </c>
      <c r="AV329" s="12" t="s">
        <v>13</v>
      </c>
      <c r="AW329" s="12" t="s">
        <v>33</v>
      </c>
      <c r="AX329" s="12" t="s">
        <v>19</v>
      </c>
      <c r="AY329" s="141" t="s">
        <v>171</v>
      </c>
    </row>
    <row r="330" spans="2:65" s="1" customFormat="1" ht="16.5" customHeight="1">
      <c r="B330" s="126"/>
      <c r="C330" s="307" t="s">
        <v>585</v>
      </c>
      <c r="D330" s="307" t="s">
        <v>174</v>
      </c>
      <c r="E330" s="308" t="s">
        <v>586</v>
      </c>
      <c r="F330" s="309" t="s">
        <v>587</v>
      </c>
      <c r="G330" s="310" t="s">
        <v>564</v>
      </c>
      <c r="H330" s="311">
        <v>0.122</v>
      </c>
      <c r="I330" s="299"/>
      <c r="J330" s="312">
        <f>ROUND(I330*H330,2)</f>
        <v>0</v>
      </c>
      <c r="K330" s="129" t="s">
        <v>1</v>
      </c>
      <c r="L330" s="29"/>
      <c r="M330" s="133" t="s">
        <v>1</v>
      </c>
      <c r="N330" s="134" t="s">
        <v>42</v>
      </c>
      <c r="O330" s="135">
        <v>0</v>
      </c>
      <c r="P330" s="135">
        <f>O330*H330</f>
        <v>0</v>
      </c>
      <c r="Q330" s="135">
        <v>0</v>
      </c>
      <c r="R330" s="135">
        <f>Q330*H330</f>
        <v>0</v>
      </c>
      <c r="S330" s="135">
        <v>0</v>
      </c>
      <c r="T330" s="136">
        <f>S330*H330</f>
        <v>0</v>
      </c>
      <c r="AR330" s="137" t="s">
        <v>104</v>
      </c>
      <c r="AT330" s="137" t="s">
        <v>174</v>
      </c>
      <c r="AU330" s="137" t="s">
        <v>13</v>
      </c>
      <c r="AY330" s="17" t="s">
        <v>171</v>
      </c>
      <c r="BE330" s="138">
        <f>IF(N330="základní",J330,0)</f>
        <v>0</v>
      </c>
      <c r="BF330" s="138">
        <f>IF(N330="snížená",J330,0)</f>
        <v>0</v>
      </c>
      <c r="BG330" s="138">
        <f>IF(N330="zákl. přenesená",J330,0)</f>
        <v>0</v>
      </c>
      <c r="BH330" s="138">
        <f>IF(N330="sníž. přenesená",J330,0)</f>
        <v>0</v>
      </c>
      <c r="BI330" s="138">
        <f>IF(N330="nulová",J330,0)</f>
        <v>0</v>
      </c>
      <c r="BJ330" s="17" t="s">
        <v>19</v>
      </c>
      <c r="BK330" s="138">
        <f>ROUND(I330*H330,2)</f>
        <v>0</v>
      </c>
      <c r="BL330" s="17" t="s">
        <v>104</v>
      </c>
      <c r="BM330" s="137" t="s">
        <v>588</v>
      </c>
    </row>
    <row r="331" spans="2:51" s="12" customFormat="1" ht="12">
      <c r="B331" s="139"/>
      <c r="C331" s="313"/>
      <c r="D331" s="314" t="s">
        <v>180</v>
      </c>
      <c r="E331" s="315" t="s">
        <v>95</v>
      </c>
      <c r="F331" s="316" t="s">
        <v>96</v>
      </c>
      <c r="G331" s="313"/>
      <c r="H331" s="317">
        <v>0.122</v>
      </c>
      <c r="I331" s="313"/>
      <c r="J331" s="313"/>
      <c r="L331" s="139"/>
      <c r="M331" s="144"/>
      <c r="N331" s="145"/>
      <c r="O331" s="145"/>
      <c r="P331" s="145"/>
      <c r="Q331" s="145"/>
      <c r="R331" s="145"/>
      <c r="S331" s="145"/>
      <c r="T331" s="146"/>
      <c r="AT331" s="141" t="s">
        <v>180</v>
      </c>
      <c r="AU331" s="141" t="s">
        <v>13</v>
      </c>
      <c r="AV331" s="12" t="s">
        <v>13</v>
      </c>
      <c r="AW331" s="12" t="s">
        <v>33</v>
      </c>
      <c r="AX331" s="12" t="s">
        <v>19</v>
      </c>
      <c r="AY331" s="141" t="s">
        <v>171</v>
      </c>
    </row>
    <row r="332" spans="2:65" s="1" customFormat="1" ht="16.5" customHeight="1">
      <c r="B332" s="126"/>
      <c r="C332" s="307" t="s">
        <v>589</v>
      </c>
      <c r="D332" s="307" t="s">
        <v>174</v>
      </c>
      <c r="E332" s="308" t="s">
        <v>590</v>
      </c>
      <c r="F332" s="309" t="s">
        <v>591</v>
      </c>
      <c r="G332" s="310" t="s">
        <v>564</v>
      </c>
      <c r="H332" s="311">
        <v>4.855</v>
      </c>
      <c r="I332" s="299"/>
      <c r="J332" s="312">
        <f>ROUND(I332*H332,2)</f>
        <v>0</v>
      </c>
      <c r="K332" s="129" t="s">
        <v>1</v>
      </c>
      <c r="L332" s="29"/>
      <c r="M332" s="133" t="s">
        <v>1</v>
      </c>
      <c r="N332" s="134" t="s">
        <v>42</v>
      </c>
      <c r="O332" s="135">
        <v>0</v>
      </c>
      <c r="P332" s="135">
        <f>O332*H332</f>
        <v>0</v>
      </c>
      <c r="Q332" s="135">
        <v>0</v>
      </c>
      <c r="R332" s="135">
        <f>Q332*H332</f>
        <v>0</v>
      </c>
      <c r="S332" s="135">
        <v>0</v>
      </c>
      <c r="T332" s="136">
        <f>S332*H332</f>
        <v>0</v>
      </c>
      <c r="AR332" s="137" t="s">
        <v>104</v>
      </c>
      <c r="AT332" s="137" t="s">
        <v>174</v>
      </c>
      <c r="AU332" s="137" t="s">
        <v>13</v>
      </c>
      <c r="AY332" s="17" t="s">
        <v>171</v>
      </c>
      <c r="BE332" s="138">
        <f>IF(N332="základní",J332,0)</f>
        <v>0</v>
      </c>
      <c r="BF332" s="138">
        <f>IF(N332="snížená",J332,0)</f>
        <v>0</v>
      </c>
      <c r="BG332" s="138">
        <f>IF(N332="zákl. přenesená",J332,0)</f>
        <v>0</v>
      </c>
      <c r="BH332" s="138">
        <f>IF(N332="sníž. přenesená",J332,0)</f>
        <v>0</v>
      </c>
      <c r="BI332" s="138">
        <f>IF(N332="nulová",J332,0)</f>
        <v>0</v>
      </c>
      <c r="BJ332" s="17" t="s">
        <v>19</v>
      </c>
      <c r="BK332" s="138">
        <f>ROUND(I332*H332,2)</f>
        <v>0</v>
      </c>
      <c r="BL332" s="17" t="s">
        <v>104</v>
      </c>
      <c r="BM332" s="137" t="s">
        <v>592</v>
      </c>
    </row>
    <row r="333" spans="2:51" s="12" customFormat="1" ht="12">
      <c r="B333" s="139"/>
      <c r="C333" s="313"/>
      <c r="D333" s="314" t="s">
        <v>180</v>
      </c>
      <c r="E333" s="315" t="s">
        <v>100</v>
      </c>
      <c r="F333" s="316" t="s">
        <v>101</v>
      </c>
      <c r="G333" s="313"/>
      <c r="H333" s="317">
        <v>4.855</v>
      </c>
      <c r="I333" s="313"/>
      <c r="J333" s="313"/>
      <c r="L333" s="139"/>
      <c r="M333" s="144"/>
      <c r="N333" s="145"/>
      <c r="O333" s="145"/>
      <c r="P333" s="145"/>
      <c r="Q333" s="145"/>
      <c r="R333" s="145"/>
      <c r="S333" s="145"/>
      <c r="T333" s="146"/>
      <c r="AT333" s="141" t="s">
        <v>180</v>
      </c>
      <c r="AU333" s="141" t="s">
        <v>13</v>
      </c>
      <c r="AV333" s="12" t="s">
        <v>13</v>
      </c>
      <c r="AW333" s="12" t="s">
        <v>33</v>
      </c>
      <c r="AX333" s="12" t="s">
        <v>19</v>
      </c>
      <c r="AY333" s="141" t="s">
        <v>171</v>
      </c>
    </row>
    <row r="334" spans="2:65" s="1" customFormat="1" ht="16.5" customHeight="1">
      <c r="B334" s="126"/>
      <c r="C334" s="307" t="s">
        <v>593</v>
      </c>
      <c r="D334" s="307" t="s">
        <v>174</v>
      </c>
      <c r="E334" s="308" t="s">
        <v>594</v>
      </c>
      <c r="F334" s="309" t="s">
        <v>595</v>
      </c>
      <c r="G334" s="310" t="s">
        <v>564</v>
      </c>
      <c r="H334" s="311">
        <v>0.41</v>
      </c>
      <c r="I334" s="299"/>
      <c r="J334" s="312">
        <f>ROUND(I334*H334,2)</f>
        <v>0</v>
      </c>
      <c r="K334" s="129" t="s">
        <v>190</v>
      </c>
      <c r="L334" s="29"/>
      <c r="M334" s="133" t="s">
        <v>1</v>
      </c>
      <c r="N334" s="134" t="s">
        <v>42</v>
      </c>
      <c r="O334" s="135">
        <v>0</v>
      </c>
      <c r="P334" s="135">
        <f>O334*H334</f>
        <v>0</v>
      </c>
      <c r="Q334" s="135">
        <v>0</v>
      </c>
      <c r="R334" s="135">
        <f>Q334*H334</f>
        <v>0</v>
      </c>
      <c r="S334" s="135">
        <v>0</v>
      </c>
      <c r="T334" s="136">
        <f>S334*H334</f>
        <v>0</v>
      </c>
      <c r="AR334" s="137" t="s">
        <v>104</v>
      </c>
      <c r="AT334" s="137" t="s">
        <v>174</v>
      </c>
      <c r="AU334" s="137" t="s">
        <v>13</v>
      </c>
      <c r="AY334" s="17" t="s">
        <v>171</v>
      </c>
      <c r="BE334" s="138">
        <f>IF(N334="základní",J334,0)</f>
        <v>0</v>
      </c>
      <c r="BF334" s="138">
        <f>IF(N334="snížená",J334,0)</f>
        <v>0</v>
      </c>
      <c r="BG334" s="138">
        <f>IF(N334="zákl. přenesená",J334,0)</f>
        <v>0</v>
      </c>
      <c r="BH334" s="138">
        <f>IF(N334="sníž. přenesená",J334,0)</f>
        <v>0</v>
      </c>
      <c r="BI334" s="138">
        <f>IF(N334="nulová",J334,0)</f>
        <v>0</v>
      </c>
      <c r="BJ334" s="17" t="s">
        <v>19</v>
      </c>
      <c r="BK334" s="138">
        <f>ROUND(I334*H334,2)</f>
        <v>0</v>
      </c>
      <c r="BL334" s="17" t="s">
        <v>104</v>
      </c>
      <c r="BM334" s="137" t="s">
        <v>596</v>
      </c>
    </row>
    <row r="335" spans="2:51" s="12" customFormat="1" ht="12">
      <c r="B335" s="139"/>
      <c r="C335" s="313"/>
      <c r="D335" s="314" t="s">
        <v>180</v>
      </c>
      <c r="E335" s="315" t="s">
        <v>93</v>
      </c>
      <c r="F335" s="316" t="s">
        <v>597</v>
      </c>
      <c r="G335" s="313"/>
      <c r="H335" s="317">
        <v>0.41</v>
      </c>
      <c r="I335" s="313"/>
      <c r="J335" s="313"/>
      <c r="L335" s="139"/>
      <c r="M335" s="144"/>
      <c r="N335" s="145"/>
      <c r="O335" s="145"/>
      <c r="P335" s="145"/>
      <c r="Q335" s="145"/>
      <c r="R335" s="145"/>
      <c r="S335" s="145"/>
      <c r="T335" s="146"/>
      <c r="AT335" s="141" t="s">
        <v>180</v>
      </c>
      <c r="AU335" s="141" t="s">
        <v>13</v>
      </c>
      <c r="AV335" s="12" t="s">
        <v>13</v>
      </c>
      <c r="AW335" s="12" t="s">
        <v>33</v>
      </c>
      <c r="AX335" s="12" t="s">
        <v>19</v>
      </c>
      <c r="AY335" s="141" t="s">
        <v>171</v>
      </c>
    </row>
    <row r="336" spans="2:63" s="11" customFormat="1" ht="26.25" customHeight="1">
      <c r="B336" s="116"/>
      <c r="C336" s="473"/>
      <c r="D336" s="302" t="s">
        <v>76</v>
      </c>
      <c r="E336" s="305" t="s">
        <v>598</v>
      </c>
      <c r="F336" s="305" t="s">
        <v>599</v>
      </c>
      <c r="G336" s="473"/>
      <c r="H336" s="473"/>
      <c r="I336" s="473"/>
      <c r="J336" s="475">
        <f>BK336</f>
        <v>0</v>
      </c>
      <c r="L336" s="116"/>
      <c r="M336" s="119"/>
      <c r="N336" s="120"/>
      <c r="O336" s="120"/>
      <c r="P336" s="121">
        <f>P337</f>
        <v>160.82633</v>
      </c>
      <c r="Q336" s="120"/>
      <c r="R336" s="121">
        <f>R337</f>
        <v>0</v>
      </c>
      <c r="S336" s="120"/>
      <c r="T336" s="122">
        <f>T337</f>
        <v>0</v>
      </c>
      <c r="AR336" s="117" t="s">
        <v>19</v>
      </c>
      <c r="AT336" s="123" t="s">
        <v>76</v>
      </c>
      <c r="AU336" s="123" t="s">
        <v>19</v>
      </c>
      <c r="AY336" s="117" t="s">
        <v>171</v>
      </c>
      <c r="BK336" s="124">
        <f>BK337</f>
        <v>0</v>
      </c>
    </row>
    <row r="337" spans="2:65" s="1" customFormat="1" ht="27" customHeight="1">
      <c r="B337" s="126"/>
      <c r="C337" s="307" t="s">
        <v>600</v>
      </c>
      <c r="D337" s="307" t="s">
        <v>174</v>
      </c>
      <c r="E337" s="308" t="s">
        <v>601</v>
      </c>
      <c r="F337" s="309" t="s">
        <v>602</v>
      </c>
      <c r="G337" s="310" t="s">
        <v>564</v>
      </c>
      <c r="H337" s="311">
        <v>38.941</v>
      </c>
      <c r="I337" s="299"/>
      <c r="J337" s="312">
        <f>ROUND(I337*H337,2)</f>
        <v>0</v>
      </c>
      <c r="K337" s="129" t="s">
        <v>178</v>
      </c>
      <c r="L337" s="29"/>
      <c r="M337" s="133" t="s">
        <v>1</v>
      </c>
      <c r="N337" s="134" t="s">
        <v>42</v>
      </c>
      <c r="O337" s="135">
        <v>4.13</v>
      </c>
      <c r="P337" s="135">
        <f>O337*H337</f>
        <v>160.82633</v>
      </c>
      <c r="Q337" s="135">
        <v>0</v>
      </c>
      <c r="R337" s="135">
        <f>Q337*H337</f>
        <v>0</v>
      </c>
      <c r="S337" s="135">
        <v>0</v>
      </c>
      <c r="T337" s="136">
        <f>S337*H337</f>
        <v>0</v>
      </c>
      <c r="AR337" s="137" t="s">
        <v>104</v>
      </c>
      <c r="AT337" s="137" t="s">
        <v>174</v>
      </c>
      <c r="AU337" s="137" t="s">
        <v>13</v>
      </c>
      <c r="AY337" s="17" t="s">
        <v>171</v>
      </c>
      <c r="BE337" s="138">
        <f>IF(N337="základní",J337,0)</f>
        <v>0</v>
      </c>
      <c r="BF337" s="138">
        <f>IF(N337="snížená",J337,0)</f>
        <v>0</v>
      </c>
      <c r="BG337" s="138">
        <f>IF(N337="zákl. přenesená",J337,0)</f>
        <v>0</v>
      </c>
      <c r="BH337" s="138">
        <f>IF(N337="sníž. přenesená",J337,0)</f>
        <v>0</v>
      </c>
      <c r="BI337" s="138">
        <f>IF(N337="nulová",J337,0)</f>
        <v>0</v>
      </c>
      <c r="BJ337" s="17" t="s">
        <v>19</v>
      </c>
      <c r="BK337" s="138">
        <f>ROUND(I337*H337,2)</f>
        <v>0</v>
      </c>
      <c r="BL337" s="17" t="s">
        <v>104</v>
      </c>
      <c r="BM337" s="137" t="s">
        <v>603</v>
      </c>
    </row>
    <row r="338" spans="2:63" s="11" customFormat="1" ht="36" customHeight="1">
      <c r="B338" s="116"/>
      <c r="C338" s="473"/>
      <c r="D338" s="302" t="s">
        <v>76</v>
      </c>
      <c r="E338" s="303" t="s">
        <v>604</v>
      </c>
      <c r="F338" s="303" t="s">
        <v>605</v>
      </c>
      <c r="G338" s="473"/>
      <c r="H338" s="473"/>
      <c r="I338" s="473"/>
      <c r="J338" s="474">
        <f>BK338</f>
        <v>0</v>
      </c>
      <c r="L338" s="116"/>
      <c r="M338" s="119"/>
      <c r="N338" s="120"/>
      <c r="O338" s="120"/>
      <c r="P338" s="121">
        <f>P339+P341+P343+P374+P381+P396+P403+P418+P477</f>
        <v>347.85358599999995</v>
      </c>
      <c r="Q338" s="120"/>
      <c r="R338" s="121">
        <f>R339+R341+R343+R374+R381+R396+R403+R418+R477</f>
        <v>4.821837629999999</v>
      </c>
      <c r="S338" s="120"/>
      <c r="T338" s="122">
        <f>T339+T341+T343+T374+T381+T396+T403+T418+T477</f>
        <v>0.8536763</v>
      </c>
      <c r="AR338" s="117" t="s">
        <v>13</v>
      </c>
      <c r="AT338" s="123" t="s">
        <v>76</v>
      </c>
      <c r="AU338" s="123" t="s">
        <v>77</v>
      </c>
      <c r="AY338" s="117" t="s">
        <v>171</v>
      </c>
      <c r="BK338" s="124">
        <f>BK339+BK341+BK343+BK374+BK381+BK396+BK403+BK418+BK477</f>
        <v>0</v>
      </c>
    </row>
    <row r="339" spans="2:63" s="11" customFormat="1" ht="22.9" customHeight="1">
      <c r="B339" s="116"/>
      <c r="C339" s="473"/>
      <c r="D339" s="302" t="s">
        <v>76</v>
      </c>
      <c r="E339" s="305" t="s">
        <v>606</v>
      </c>
      <c r="F339" s="305" t="s">
        <v>607</v>
      </c>
      <c r="G339" s="473"/>
      <c r="H339" s="473"/>
      <c r="I339" s="473"/>
      <c r="J339" s="475">
        <f>BK339</f>
        <v>0</v>
      </c>
      <c r="L339" s="116"/>
      <c r="M339" s="119"/>
      <c r="N339" s="120"/>
      <c r="O339" s="120"/>
      <c r="P339" s="121">
        <f>P340</f>
        <v>0</v>
      </c>
      <c r="Q339" s="120"/>
      <c r="R339" s="121">
        <f>R340</f>
        <v>0</v>
      </c>
      <c r="S339" s="120"/>
      <c r="T339" s="122">
        <f>T340</f>
        <v>0</v>
      </c>
      <c r="AR339" s="117" t="s">
        <v>13</v>
      </c>
      <c r="AT339" s="123" t="s">
        <v>76</v>
      </c>
      <c r="AU339" s="123" t="s">
        <v>19</v>
      </c>
      <c r="AY339" s="117" t="s">
        <v>171</v>
      </c>
      <c r="BK339" s="124">
        <f>BK340</f>
        <v>0</v>
      </c>
    </row>
    <row r="340" spans="2:65" s="1" customFormat="1" ht="16.5" customHeight="1">
      <c r="B340" s="126"/>
      <c r="C340" s="307" t="s">
        <v>608</v>
      </c>
      <c r="D340" s="307" t="s">
        <v>174</v>
      </c>
      <c r="E340" s="308" t="s">
        <v>609</v>
      </c>
      <c r="F340" s="309" t="s">
        <v>610</v>
      </c>
      <c r="G340" s="310" t="s">
        <v>300</v>
      </c>
      <c r="H340" s="311">
        <v>1</v>
      </c>
      <c r="I340" s="312">
        <f>+zdravotechnika!J94</f>
        <v>0</v>
      </c>
      <c r="J340" s="312">
        <f>ROUND(I340*H340,2)</f>
        <v>0</v>
      </c>
      <c r="K340" s="129" t="s">
        <v>1</v>
      </c>
      <c r="L340" s="29"/>
      <c r="M340" s="133" t="s">
        <v>1</v>
      </c>
      <c r="N340" s="134" t="s">
        <v>42</v>
      </c>
      <c r="O340" s="135">
        <v>0</v>
      </c>
      <c r="P340" s="135">
        <f>O340*H340</f>
        <v>0</v>
      </c>
      <c r="Q340" s="135">
        <v>0</v>
      </c>
      <c r="R340" s="135">
        <f>Q340*H340</f>
        <v>0</v>
      </c>
      <c r="S340" s="135">
        <v>0</v>
      </c>
      <c r="T340" s="136">
        <f>S340*H340</f>
        <v>0</v>
      </c>
      <c r="AR340" s="137" t="s">
        <v>259</v>
      </c>
      <c r="AT340" s="137" t="s">
        <v>174</v>
      </c>
      <c r="AU340" s="137" t="s">
        <v>13</v>
      </c>
      <c r="AY340" s="17" t="s">
        <v>171</v>
      </c>
      <c r="BE340" s="138">
        <f>IF(N340="základní",J340,0)</f>
        <v>0</v>
      </c>
      <c r="BF340" s="138">
        <f>IF(N340="snížená",J340,0)</f>
        <v>0</v>
      </c>
      <c r="BG340" s="138">
        <f>IF(N340="zákl. přenesená",J340,0)</f>
        <v>0</v>
      </c>
      <c r="BH340" s="138">
        <f>IF(N340="sníž. přenesená",J340,0)</f>
        <v>0</v>
      </c>
      <c r="BI340" s="138">
        <f>IF(N340="nulová",J340,0)</f>
        <v>0</v>
      </c>
      <c r="BJ340" s="17" t="s">
        <v>19</v>
      </c>
      <c r="BK340" s="138">
        <f>ROUND(I340*H340,2)</f>
        <v>0</v>
      </c>
      <c r="BL340" s="17" t="s">
        <v>259</v>
      </c>
      <c r="BM340" s="137" t="s">
        <v>611</v>
      </c>
    </row>
    <row r="341" spans="2:63" s="11" customFormat="1" ht="22.9" customHeight="1">
      <c r="B341" s="116"/>
      <c r="C341" s="473"/>
      <c r="D341" s="302" t="s">
        <v>76</v>
      </c>
      <c r="E341" s="305" t="s">
        <v>612</v>
      </c>
      <c r="F341" s="305" t="s">
        <v>613</v>
      </c>
      <c r="G341" s="473"/>
      <c r="H341" s="473"/>
      <c r="I341" s="473"/>
      <c r="J341" s="475">
        <f>BK341</f>
        <v>0</v>
      </c>
      <c r="L341" s="116"/>
      <c r="M341" s="119"/>
      <c r="N341" s="120"/>
      <c r="O341" s="120"/>
      <c r="P341" s="121">
        <f>P342</f>
        <v>3.78</v>
      </c>
      <c r="Q341" s="120"/>
      <c r="R341" s="121">
        <f>R342</f>
        <v>9E-05</v>
      </c>
      <c r="S341" s="120"/>
      <c r="T341" s="122">
        <f>T342</f>
        <v>0.14</v>
      </c>
      <c r="AR341" s="117" t="s">
        <v>13</v>
      </c>
      <c r="AT341" s="123" t="s">
        <v>76</v>
      </c>
      <c r="AU341" s="123" t="s">
        <v>19</v>
      </c>
      <c r="AY341" s="117" t="s">
        <v>171</v>
      </c>
      <c r="BK341" s="124">
        <f>BK342</f>
        <v>0</v>
      </c>
    </row>
    <row r="342" spans="2:65" s="1" customFormat="1" ht="16.5" customHeight="1">
      <c r="B342" s="126"/>
      <c r="C342" s="307" t="s">
        <v>614</v>
      </c>
      <c r="D342" s="307" t="s">
        <v>174</v>
      </c>
      <c r="E342" s="308" t="s">
        <v>615</v>
      </c>
      <c r="F342" s="309" t="s">
        <v>616</v>
      </c>
      <c r="G342" s="310" t="s">
        <v>300</v>
      </c>
      <c r="H342" s="311">
        <v>1</v>
      </c>
      <c r="I342" s="312">
        <f>+vytápění!G64</f>
        <v>0</v>
      </c>
      <c r="J342" s="312">
        <f>ROUND(I342*H342,2)</f>
        <v>0</v>
      </c>
      <c r="K342" s="129" t="s">
        <v>1</v>
      </c>
      <c r="L342" s="29"/>
      <c r="M342" s="133" t="s">
        <v>1</v>
      </c>
      <c r="N342" s="134" t="s">
        <v>42</v>
      </c>
      <c r="O342" s="135">
        <v>3.78</v>
      </c>
      <c r="P342" s="135">
        <f>O342*H342</f>
        <v>3.78</v>
      </c>
      <c r="Q342" s="135">
        <v>9E-05</v>
      </c>
      <c r="R342" s="135">
        <f>Q342*H342</f>
        <v>9E-05</v>
      </c>
      <c r="S342" s="135">
        <v>0.14</v>
      </c>
      <c r="T342" s="136">
        <f>S342*H342</f>
        <v>0.14</v>
      </c>
      <c r="AR342" s="137" t="s">
        <v>259</v>
      </c>
      <c r="AT342" s="137" t="s">
        <v>174</v>
      </c>
      <c r="AU342" s="137" t="s">
        <v>13</v>
      </c>
      <c r="AY342" s="17" t="s">
        <v>171</v>
      </c>
      <c r="BE342" s="138">
        <f>IF(N342="základní",J342,0)</f>
        <v>0</v>
      </c>
      <c r="BF342" s="138">
        <f>IF(N342="snížená",J342,0)</f>
        <v>0</v>
      </c>
      <c r="BG342" s="138">
        <f>IF(N342="zákl. přenesená",J342,0)</f>
        <v>0</v>
      </c>
      <c r="BH342" s="138">
        <f>IF(N342="sníž. přenesená",J342,0)</f>
        <v>0</v>
      </c>
      <c r="BI342" s="138">
        <f>IF(N342="nulová",J342,0)</f>
        <v>0</v>
      </c>
      <c r="BJ342" s="17" t="s">
        <v>19</v>
      </c>
      <c r="BK342" s="138">
        <f>ROUND(I342*H342,2)</f>
        <v>0</v>
      </c>
      <c r="BL342" s="17" t="s">
        <v>259</v>
      </c>
      <c r="BM342" s="137" t="s">
        <v>617</v>
      </c>
    </row>
    <row r="343" spans="2:63" s="11" customFormat="1" ht="22.9" customHeight="1">
      <c r="B343" s="116"/>
      <c r="C343" s="473"/>
      <c r="D343" s="302" t="s">
        <v>76</v>
      </c>
      <c r="E343" s="305" t="s">
        <v>618</v>
      </c>
      <c r="F343" s="305" t="s">
        <v>619</v>
      </c>
      <c r="G343" s="473"/>
      <c r="H343" s="473"/>
      <c r="I343" s="473"/>
      <c r="J343" s="475">
        <f>BK343</f>
        <v>0</v>
      </c>
      <c r="L343" s="116"/>
      <c r="M343" s="119"/>
      <c r="N343" s="120"/>
      <c r="O343" s="120"/>
      <c r="P343" s="121">
        <f>SUM(P344:P373)</f>
        <v>144.894522</v>
      </c>
      <c r="Q343" s="120"/>
      <c r="R343" s="121">
        <f>SUM(R344:R373)</f>
        <v>2.17043146</v>
      </c>
      <c r="S343" s="120"/>
      <c r="T343" s="122">
        <f>SUM(T344:T373)</f>
        <v>0.4685883</v>
      </c>
      <c r="AR343" s="117" t="s">
        <v>13</v>
      </c>
      <c r="AT343" s="123" t="s">
        <v>76</v>
      </c>
      <c r="AU343" s="123" t="s">
        <v>19</v>
      </c>
      <c r="AY343" s="117" t="s">
        <v>171</v>
      </c>
      <c r="BK343" s="124">
        <f>SUM(BK344:BK373)</f>
        <v>0</v>
      </c>
    </row>
    <row r="344" spans="2:65" s="1" customFormat="1" ht="16.5" customHeight="1">
      <c r="B344" s="126"/>
      <c r="C344" s="307" t="s">
        <v>620</v>
      </c>
      <c r="D344" s="307" t="s">
        <v>174</v>
      </c>
      <c r="E344" s="308" t="s">
        <v>621</v>
      </c>
      <c r="F344" s="309" t="s">
        <v>622</v>
      </c>
      <c r="G344" s="310" t="s">
        <v>184</v>
      </c>
      <c r="H344" s="311">
        <v>44.67</v>
      </c>
      <c r="I344" s="299"/>
      <c r="J344" s="312">
        <f>ROUND(I344*H344,2)</f>
        <v>0</v>
      </c>
      <c r="K344" s="129" t="s">
        <v>1</v>
      </c>
      <c r="L344" s="29"/>
      <c r="M344" s="133" t="s">
        <v>1</v>
      </c>
      <c r="N344" s="134" t="s">
        <v>42</v>
      </c>
      <c r="O344" s="135">
        <v>0.3</v>
      </c>
      <c r="P344" s="135">
        <f>O344*H344</f>
        <v>13.401</v>
      </c>
      <c r="Q344" s="135">
        <v>0</v>
      </c>
      <c r="R344" s="135">
        <f>Q344*H344</f>
        <v>0</v>
      </c>
      <c r="S344" s="135">
        <v>0.01049</v>
      </c>
      <c r="T344" s="136">
        <f>S344*H344</f>
        <v>0.4685883</v>
      </c>
      <c r="AR344" s="137" t="s">
        <v>259</v>
      </c>
      <c r="AT344" s="137" t="s">
        <v>174</v>
      </c>
      <c r="AU344" s="137" t="s">
        <v>13</v>
      </c>
      <c r="AY344" s="17" t="s">
        <v>171</v>
      </c>
      <c r="BE344" s="138">
        <f>IF(N344="základní",J344,0)</f>
        <v>0</v>
      </c>
      <c r="BF344" s="138">
        <f>IF(N344="snížená",J344,0)</f>
        <v>0</v>
      </c>
      <c r="BG344" s="138">
        <f>IF(N344="zákl. přenesená",J344,0)</f>
        <v>0</v>
      </c>
      <c r="BH344" s="138">
        <f>IF(N344="sníž. přenesená",J344,0)</f>
        <v>0</v>
      </c>
      <c r="BI344" s="138">
        <f>IF(N344="nulová",J344,0)</f>
        <v>0</v>
      </c>
      <c r="BJ344" s="17" t="s">
        <v>19</v>
      </c>
      <c r="BK344" s="138">
        <f>ROUND(I344*H344,2)</f>
        <v>0</v>
      </c>
      <c r="BL344" s="17" t="s">
        <v>259</v>
      </c>
      <c r="BM344" s="137" t="s">
        <v>623</v>
      </c>
    </row>
    <row r="345" spans="2:51" s="12" customFormat="1" ht="12">
      <c r="B345" s="139"/>
      <c r="C345" s="313"/>
      <c r="D345" s="314" t="s">
        <v>180</v>
      </c>
      <c r="E345" s="315" t="s">
        <v>1</v>
      </c>
      <c r="F345" s="316" t="s">
        <v>624</v>
      </c>
      <c r="G345" s="313"/>
      <c r="H345" s="317">
        <v>38.13</v>
      </c>
      <c r="I345" s="313"/>
      <c r="J345" s="313"/>
      <c r="L345" s="139"/>
      <c r="M345" s="144"/>
      <c r="N345" s="145"/>
      <c r="O345" s="145"/>
      <c r="P345" s="145"/>
      <c r="Q345" s="145"/>
      <c r="R345" s="145"/>
      <c r="S345" s="145"/>
      <c r="T345" s="146"/>
      <c r="AT345" s="141" t="s">
        <v>180</v>
      </c>
      <c r="AU345" s="141" t="s">
        <v>13</v>
      </c>
      <c r="AV345" s="12" t="s">
        <v>13</v>
      </c>
      <c r="AW345" s="12" t="s">
        <v>33</v>
      </c>
      <c r="AX345" s="12" t="s">
        <v>77</v>
      </c>
      <c r="AY345" s="141" t="s">
        <v>171</v>
      </c>
    </row>
    <row r="346" spans="2:51" s="12" customFormat="1" ht="12">
      <c r="B346" s="139"/>
      <c r="C346" s="313"/>
      <c r="D346" s="314" t="s">
        <v>180</v>
      </c>
      <c r="E346" s="315" t="s">
        <v>1</v>
      </c>
      <c r="F346" s="316" t="s">
        <v>625</v>
      </c>
      <c r="G346" s="313"/>
      <c r="H346" s="317">
        <v>6.54</v>
      </c>
      <c r="I346" s="313"/>
      <c r="J346" s="313"/>
      <c r="L346" s="139"/>
      <c r="M346" s="144"/>
      <c r="N346" s="145"/>
      <c r="O346" s="145"/>
      <c r="P346" s="145"/>
      <c r="Q346" s="145"/>
      <c r="R346" s="145"/>
      <c r="S346" s="145"/>
      <c r="T346" s="146"/>
      <c r="AT346" s="141" t="s">
        <v>180</v>
      </c>
      <c r="AU346" s="141" t="s">
        <v>13</v>
      </c>
      <c r="AV346" s="12" t="s">
        <v>13</v>
      </c>
      <c r="AW346" s="12" t="s">
        <v>33</v>
      </c>
      <c r="AX346" s="12" t="s">
        <v>77</v>
      </c>
      <c r="AY346" s="141" t="s">
        <v>171</v>
      </c>
    </row>
    <row r="347" spans="2:51" s="13" customFormat="1" ht="12">
      <c r="B347" s="147"/>
      <c r="C347" s="476"/>
      <c r="D347" s="314" t="s">
        <v>180</v>
      </c>
      <c r="E347" s="477" t="s">
        <v>111</v>
      </c>
      <c r="F347" s="478" t="s">
        <v>199</v>
      </c>
      <c r="G347" s="476"/>
      <c r="H347" s="479">
        <v>44.67</v>
      </c>
      <c r="I347" s="476"/>
      <c r="J347" s="476"/>
      <c r="L347" s="147"/>
      <c r="M347" s="149"/>
      <c r="N347" s="150"/>
      <c r="O347" s="150"/>
      <c r="P347" s="150"/>
      <c r="Q347" s="150"/>
      <c r="R347" s="150"/>
      <c r="S347" s="150"/>
      <c r="T347" s="151"/>
      <c r="AT347" s="148" t="s">
        <v>180</v>
      </c>
      <c r="AU347" s="148" t="s">
        <v>13</v>
      </c>
      <c r="AV347" s="13" t="s">
        <v>104</v>
      </c>
      <c r="AW347" s="13" t="s">
        <v>33</v>
      </c>
      <c r="AX347" s="13" t="s">
        <v>19</v>
      </c>
      <c r="AY347" s="148" t="s">
        <v>171</v>
      </c>
    </row>
    <row r="348" spans="2:65" s="1" customFormat="1" ht="24" customHeight="1">
      <c r="B348" s="126"/>
      <c r="C348" s="307" t="s">
        <v>626</v>
      </c>
      <c r="D348" s="307" t="s">
        <v>174</v>
      </c>
      <c r="E348" s="308" t="s">
        <v>627</v>
      </c>
      <c r="F348" s="309" t="s">
        <v>628</v>
      </c>
      <c r="G348" s="310" t="s">
        <v>184</v>
      </c>
      <c r="H348" s="311">
        <v>44.67</v>
      </c>
      <c r="I348" s="299"/>
      <c r="J348" s="312">
        <f>ROUND(I348*H348,2)</f>
        <v>0</v>
      </c>
      <c r="K348" s="129" t="s">
        <v>1</v>
      </c>
      <c r="L348" s="29"/>
      <c r="M348" s="133" t="s">
        <v>1</v>
      </c>
      <c r="N348" s="134" t="s">
        <v>42</v>
      </c>
      <c r="O348" s="135">
        <v>0.548</v>
      </c>
      <c r="P348" s="135">
        <f>O348*H348</f>
        <v>24.479160000000004</v>
      </c>
      <c r="Q348" s="135">
        <v>0.00139</v>
      </c>
      <c r="R348" s="135">
        <f>Q348*H348</f>
        <v>0.0620913</v>
      </c>
      <c r="S348" s="135">
        <v>0</v>
      </c>
      <c r="T348" s="136">
        <f>S348*H348</f>
        <v>0</v>
      </c>
      <c r="AR348" s="137" t="s">
        <v>259</v>
      </c>
      <c r="AT348" s="137" t="s">
        <v>174</v>
      </c>
      <c r="AU348" s="137" t="s">
        <v>13</v>
      </c>
      <c r="AY348" s="17" t="s">
        <v>171</v>
      </c>
      <c r="BE348" s="138">
        <f>IF(N348="základní",J348,0)</f>
        <v>0</v>
      </c>
      <c r="BF348" s="138">
        <f>IF(N348="snížená",J348,0)</f>
        <v>0</v>
      </c>
      <c r="BG348" s="138">
        <f>IF(N348="zákl. přenesená",J348,0)</f>
        <v>0</v>
      </c>
      <c r="BH348" s="138">
        <f>IF(N348="sníž. přenesená",J348,0)</f>
        <v>0</v>
      </c>
      <c r="BI348" s="138">
        <f>IF(N348="nulová",J348,0)</f>
        <v>0</v>
      </c>
      <c r="BJ348" s="17" t="s">
        <v>19</v>
      </c>
      <c r="BK348" s="138">
        <f>ROUND(I348*H348,2)</f>
        <v>0</v>
      </c>
      <c r="BL348" s="17" t="s">
        <v>259</v>
      </c>
      <c r="BM348" s="137" t="s">
        <v>629</v>
      </c>
    </row>
    <row r="349" spans="2:51" s="12" customFormat="1" ht="12">
      <c r="B349" s="139"/>
      <c r="C349" s="313"/>
      <c r="D349" s="314" t="s">
        <v>180</v>
      </c>
      <c r="E349" s="315" t="s">
        <v>1</v>
      </c>
      <c r="F349" s="316" t="s">
        <v>111</v>
      </c>
      <c r="G349" s="313"/>
      <c r="H349" s="317">
        <v>44.67</v>
      </c>
      <c r="I349" s="313"/>
      <c r="J349" s="313"/>
      <c r="L349" s="139"/>
      <c r="M349" s="144"/>
      <c r="N349" s="145"/>
      <c r="O349" s="145"/>
      <c r="P349" s="145"/>
      <c r="Q349" s="145"/>
      <c r="R349" s="145"/>
      <c r="S349" s="145"/>
      <c r="T349" s="146"/>
      <c r="AT349" s="141" t="s">
        <v>180</v>
      </c>
      <c r="AU349" s="141" t="s">
        <v>13</v>
      </c>
      <c r="AV349" s="12" t="s">
        <v>13</v>
      </c>
      <c r="AW349" s="12" t="s">
        <v>33</v>
      </c>
      <c r="AX349" s="12" t="s">
        <v>19</v>
      </c>
      <c r="AY349" s="141" t="s">
        <v>171</v>
      </c>
    </row>
    <row r="350" spans="2:65" s="1" customFormat="1" ht="16.5" customHeight="1">
      <c r="B350" s="126"/>
      <c r="C350" s="307" t="s">
        <v>630</v>
      </c>
      <c r="D350" s="307" t="s">
        <v>174</v>
      </c>
      <c r="E350" s="308" t="s">
        <v>631</v>
      </c>
      <c r="F350" s="309" t="s">
        <v>632</v>
      </c>
      <c r="G350" s="310" t="s">
        <v>184</v>
      </c>
      <c r="H350" s="311">
        <v>21.288</v>
      </c>
      <c r="I350" s="299"/>
      <c r="J350" s="312">
        <f>ROUND(I350*H350,2)</f>
        <v>0</v>
      </c>
      <c r="K350" s="129" t="s">
        <v>190</v>
      </c>
      <c r="L350" s="29"/>
      <c r="M350" s="133" t="s">
        <v>1</v>
      </c>
      <c r="N350" s="134" t="s">
        <v>42</v>
      </c>
      <c r="O350" s="135">
        <v>1.689</v>
      </c>
      <c r="P350" s="135">
        <f>O350*H350</f>
        <v>35.955432</v>
      </c>
      <c r="Q350" s="135">
        <v>0.04553</v>
      </c>
      <c r="R350" s="135">
        <f>Q350*H350</f>
        <v>0.96924264</v>
      </c>
      <c r="S350" s="135">
        <v>0</v>
      </c>
      <c r="T350" s="136">
        <f>S350*H350</f>
        <v>0</v>
      </c>
      <c r="AR350" s="137" t="s">
        <v>259</v>
      </c>
      <c r="AT350" s="137" t="s">
        <v>174</v>
      </c>
      <c r="AU350" s="137" t="s">
        <v>13</v>
      </c>
      <c r="AY350" s="17" t="s">
        <v>171</v>
      </c>
      <c r="BE350" s="138">
        <f>IF(N350="základní",J350,0)</f>
        <v>0</v>
      </c>
      <c r="BF350" s="138">
        <f>IF(N350="snížená",J350,0)</f>
        <v>0</v>
      </c>
      <c r="BG350" s="138">
        <f>IF(N350="zákl. přenesená",J350,0)</f>
        <v>0</v>
      </c>
      <c r="BH350" s="138">
        <f>IF(N350="sníž. přenesená",J350,0)</f>
        <v>0</v>
      </c>
      <c r="BI350" s="138">
        <f>IF(N350="nulová",J350,0)</f>
        <v>0</v>
      </c>
      <c r="BJ350" s="17" t="s">
        <v>19</v>
      </c>
      <c r="BK350" s="138">
        <f>ROUND(I350*H350,2)</f>
        <v>0</v>
      </c>
      <c r="BL350" s="17" t="s">
        <v>259</v>
      </c>
      <c r="BM350" s="137" t="s">
        <v>633</v>
      </c>
    </row>
    <row r="351" spans="2:51" s="12" customFormat="1" ht="12">
      <c r="B351" s="139"/>
      <c r="C351" s="313"/>
      <c r="D351" s="314" t="s">
        <v>180</v>
      </c>
      <c r="E351" s="315" t="s">
        <v>113</v>
      </c>
      <c r="F351" s="316" t="s">
        <v>634</v>
      </c>
      <c r="G351" s="313"/>
      <c r="H351" s="317">
        <v>21.288</v>
      </c>
      <c r="I351" s="313"/>
      <c r="J351" s="313"/>
      <c r="L351" s="139"/>
      <c r="M351" s="144"/>
      <c r="N351" s="145"/>
      <c r="O351" s="145"/>
      <c r="P351" s="145"/>
      <c r="Q351" s="145"/>
      <c r="R351" s="145"/>
      <c r="S351" s="145"/>
      <c r="T351" s="146"/>
      <c r="AT351" s="141" t="s">
        <v>180</v>
      </c>
      <c r="AU351" s="141" t="s">
        <v>13</v>
      </c>
      <c r="AV351" s="12" t="s">
        <v>13</v>
      </c>
      <c r="AW351" s="12" t="s">
        <v>33</v>
      </c>
      <c r="AX351" s="12" t="s">
        <v>19</v>
      </c>
      <c r="AY351" s="141" t="s">
        <v>171</v>
      </c>
    </row>
    <row r="352" spans="2:65" s="1" customFormat="1" ht="16.5" customHeight="1">
      <c r="B352" s="126"/>
      <c r="C352" s="307" t="s">
        <v>635</v>
      </c>
      <c r="D352" s="307" t="s">
        <v>174</v>
      </c>
      <c r="E352" s="308" t="s">
        <v>636</v>
      </c>
      <c r="F352" s="309" t="s">
        <v>637</v>
      </c>
      <c r="G352" s="310" t="s">
        <v>184</v>
      </c>
      <c r="H352" s="311">
        <v>42.576</v>
      </c>
      <c r="I352" s="299"/>
      <c r="J352" s="312">
        <f>ROUND(I352*H352,2)</f>
        <v>0</v>
      </c>
      <c r="K352" s="129" t="s">
        <v>190</v>
      </c>
      <c r="L352" s="29"/>
      <c r="M352" s="133" t="s">
        <v>1</v>
      </c>
      <c r="N352" s="134" t="s">
        <v>42</v>
      </c>
      <c r="O352" s="135">
        <v>0.15</v>
      </c>
      <c r="P352" s="135">
        <f>O352*H352</f>
        <v>6.3864</v>
      </c>
      <c r="Q352" s="135">
        <v>0.0002</v>
      </c>
      <c r="R352" s="135">
        <f>Q352*H352</f>
        <v>0.0085152</v>
      </c>
      <c r="S352" s="135">
        <v>0</v>
      </c>
      <c r="T352" s="136">
        <f>S352*H352</f>
        <v>0</v>
      </c>
      <c r="AR352" s="137" t="s">
        <v>259</v>
      </c>
      <c r="AT352" s="137" t="s">
        <v>174</v>
      </c>
      <c r="AU352" s="137" t="s">
        <v>13</v>
      </c>
      <c r="AY352" s="17" t="s">
        <v>171</v>
      </c>
      <c r="BE352" s="138">
        <f>IF(N352="základní",J352,0)</f>
        <v>0</v>
      </c>
      <c r="BF352" s="138">
        <f>IF(N352="snížená",J352,0)</f>
        <v>0</v>
      </c>
      <c r="BG352" s="138">
        <f>IF(N352="zákl. přenesená",J352,0)</f>
        <v>0</v>
      </c>
      <c r="BH352" s="138">
        <f>IF(N352="sníž. přenesená",J352,0)</f>
        <v>0</v>
      </c>
      <c r="BI352" s="138">
        <f>IF(N352="nulová",J352,0)</f>
        <v>0</v>
      </c>
      <c r="BJ352" s="17" t="s">
        <v>19</v>
      </c>
      <c r="BK352" s="138">
        <f>ROUND(I352*H352,2)</f>
        <v>0</v>
      </c>
      <c r="BL352" s="17" t="s">
        <v>259</v>
      </c>
      <c r="BM352" s="137" t="s">
        <v>638</v>
      </c>
    </row>
    <row r="353" spans="2:51" s="12" customFormat="1" ht="12">
      <c r="B353" s="139"/>
      <c r="C353" s="313"/>
      <c r="D353" s="314" t="s">
        <v>180</v>
      </c>
      <c r="E353" s="315" t="s">
        <v>1</v>
      </c>
      <c r="F353" s="316" t="s">
        <v>639</v>
      </c>
      <c r="G353" s="313"/>
      <c r="H353" s="317">
        <v>42.576</v>
      </c>
      <c r="I353" s="313"/>
      <c r="J353" s="313"/>
      <c r="L353" s="139"/>
      <c r="M353" s="144"/>
      <c r="N353" s="145"/>
      <c r="O353" s="145"/>
      <c r="P353" s="145"/>
      <c r="Q353" s="145"/>
      <c r="R353" s="145"/>
      <c r="S353" s="145"/>
      <c r="T353" s="146"/>
      <c r="AT353" s="141" t="s">
        <v>180</v>
      </c>
      <c r="AU353" s="141" t="s">
        <v>13</v>
      </c>
      <c r="AV353" s="12" t="s">
        <v>13</v>
      </c>
      <c r="AW353" s="12" t="s">
        <v>33</v>
      </c>
      <c r="AX353" s="12" t="s">
        <v>19</v>
      </c>
      <c r="AY353" s="141" t="s">
        <v>171</v>
      </c>
    </row>
    <row r="354" spans="2:65" s="1" customFormat="1" ht="16.5" customHeight="1">
      <c r="B354" s="126"/>
      <c r="C354" s="307" t="s">
        <v>640</v>
      </c>
      <c r="D354" s="307" t="s">
        <v>174</v>
      </c>
      <c r="E354" s="308" t="s">
        <v>641</v>
      </c>
      <c r="F354" s="309" t="s">
        <v>642</v>
      </c>
      <c r="G354" s="310" t="s">
        <v>184</v>
      </c>
      <c r="H354" s="311">
        <v>24.375</v>
      </c>
      <c r="I354" s="299"/>
      <c r="J354" s="312">
        <f>ROUND(I354*H354,2)</f>
        <v>0</v>
      </c>
      <c r="K354" s="129" t="s">
        <v>190</v>
      </c>
      <c r="L354" s="29"/>
      <c r="M354" s="133" t="s">
        <v>1</v>
      </c>
      <c r="N354" s="134" t="s">
        <v>42</v>
      </c>
      <c r="O354" s="135">
        <v>0.959</v>
      </c>
      <c r="P354" s="135">
        <f>O354*H354</f>
        <v>23.375625</v>
      </c>
      <c r="Q354" s="135">
        <v>0.03082</v>
      </c>
      <c r="R354" s="135">
        <f>Q354*H354</f>
        <v>0.7512375</v>
      </c>
      <c r="S354" s="135">
        <v>0</v>
      </c>
      <c r="T354" s="136">
        <f>S354*H354</f>
        <v>0</v>
      </c>
      <c r="AR354" s="137" t="s">
        <v>259</v>
      </c>
      <c r="AT354" s="137" t="s">
        <v>174</v>
      </c>
      <c r="AU354" s="137" t="s">
        <v>13</v>
      </c>
      <c r="AY354" s="17" t="s">
        <v>171</v>
      </c>
      <c r="BE354" s="138">
        <f>IF(N354="základní",J354,0)</f>
        <v>0</v>
      </c>
      <c r="BF354" s="138">
        <f>IF(N354="snížená",J354,0)</f>
        <v>0</v>
      </c>
      <c r="BG354" s="138">
        <f>IF(N354="zákl. přenesená",J354,0)</f>
        <v>0</v>
      </c>
      <c r="BH354" s="138">
        <f>IF(N354="sníž. přenesená",J354,0)</f>
        <v>0</v>
      </c>
      <c r="BI354" s="138">
        <f>IF(N354="nulová",J354,0)</f>
        <v>0</v>
      </c>
      <c r="BJ354" s="17" t="s">
        <v>19</v>
      </c>
      <c r="BK354" s="138">
        <f>ROUND(I354*H354,2)</f>
        <v>0</v>
      </c>
      <c r="BL354" s="17" t="s">
        <v>259</v>
      </c>
      <c r="BM354" s="137" t="s">
        <v>643</v>
      </c>
    </row>
    <row r="355" spans="2:51" s="12" customFormat="1" ht="12">
      <c r="B355" s="139"/>
      <c r="C355" s="313"/>
      <c r="D355" s="314" t="s">
        <v>180</v>
      </c>
      <c r="E355" s="315" t="s">
        <v>115</v>
      </c>
      <c r="F355" s="316" t="s">
        <v>644</v>
      </c>
      <c r="G355" s="313"/>
      <c r="H355" s="317">
        <v>24.375</v>
      </c>
      <c r="I355" s="313"/>
      <c r="J355" s="313"/>
      <c r="L355" s="139"/>
      <c r="M355" s="144"/>
      <c r="N355" s="145"/>
      <c r="O355" s="145"/>
      <c r="P355" s="145"/>
      <c r="Q355" s="145"/>
      <c r="R355" s="145"/>
      <c r="S355" s="145"/>
      <c r="T355" s="146"/>
      <c r="AT355" s="141" t="s">
        <v>180</v>
      </c>
      <c r="AU355" s="141" t="s">
        <v>13</v>
      </c>
      <c r="AV355" s="12" t="s">
        <v>13</v>
      </c>
      <c r="AW355" s="12" t="s">
        <v>33</v>
      </c>
      <c r="AX355" s="12" t="s">
        <v>19</v>
      </c>
      <c r="AY355" s="141" t="s">
        <v>171</v>
      </c>
    </row>
    <row r="356" spans="2:65" s="1" customFormat="1" ht="16.5" customHeight="1">
      <c r="B356" s="126"/>
      <c r="C356" s="307" t="s">
        <v>645</v>
      </c>
      <c r="D356" s="307" t="s">
        <v>174</v>
      </c>
      <c r="E356" s="308" t="s">
        <v>646</v>
      </c>
      <c r="F356" s="309" t="s">
        <v>647</v>
      </c>
      <c r="G356" s="310" t="s">
        <v>484</v>
      </c>
      <c r="H356" s="311">
        <v>7.5</v>
      </c>
      <c r="I356" s="299"/>
      <c r="J356" s="312">
        <f>ROUND(I356*H356,2)</f>
        <v>0</v>
      </c>
      <c r="K356" s="129" t="s">
        <v>190</v>
      </c>
      <c r="L356" s="29"/>
      <c r="M356" s="133" t="s">
        <v>1</v>
      </c>
      <c r="N356" s="134" t="s">
        <v>42</v>
      </c>
      <c r="O356" s="135">
        <v>0.055</v>
      </c>
      <c r="P356" s="135">
        <f>O356*H356</f>
        <v>0.4125</v>
      </c>
      <c r="Q356" s="135">
        <v>4E-05</v>
      </c>
      <c r="R356" s="135">
        <f>Q356*H356</f>
        <v>0.00030000000000000003</v>
      </c>
      <c r="S356" s="135">
        <v>0</v>
      </c>
      <c r="T356" s="136">
        <f>S356*H356</f>
        <v>0</v>
      </c>
      <c r="AR356" s="137" t="s">
        <v>259</v>
      </c>
      <c r="AT356" s="137" t="s">
        <v>174</v>
      </c>
      <c r="AU356" s="137" t="s">
        <v>13</v>
      </c>
      <c r="AY356" s="17" t="s">
        <v>171</v>
      </c>
      <c r="BE356" s="138">
        <f>IF(N356="základní",J356,0)</f>
        <v>0</v>
      </c>
      <c r="BF356" s="138">
        <f>IF(N356="snížená",J356,0)</f>
        <v>0</v>
      </c>
      <c r="BG356" s="138">
        <f>IF(N356="zákl. přenesená",J356,0)</f>
        <v>0</v>
      </c>
      <c r="BH356" s="138">
        <f>IF(N356="sníž. přenesená",J356,0)</f>
        <v>0</v>
      </c>
      <c r="BI356" s="138">
        <f>IF(N356="nulová",J356,0)</f>
        <v>0</v>
      </c>
      <c r="BJ356" s="17" t="s">
        <v>19</v>
      </c>
      <c r="BK356" s="138">
        <f>ROUND(I356*H356,2)</f>
        <v>0</v>
      </c>
      <c r="BL356" s="17" t="s">
        <v>259</v>
      </c>
      <c r="BM356" s="137" t="s">
        <v>648</v>
      </c>
    </row>
    <row r="357" spans="2:51" s="12" customFormat="1" ht="12">
      <c r="B357" s="139"/>
      <c r="C357" s="313"/>
      <c r="D357" s="314" t="s">
        <v>180</v>
      </c>
      <c r="E357" s="315" t="s">
        <v>1</v>
      </c>
      <c r="F357" s="316" t="s">
        <v>649</v>
      </c>
      <c r="G357" s="313"/>
      <c r="H357" s="317">
        <v>7.5</v>
      </c>
      <c r="I357" s="313"/>
      <c r="J357" s="313"/>
      <c r="L357" s="139"/>
      <c r="M357" s="144"/>
      <c r="N357" s="145"/>
      <c r="O357" s="145"/>
      <c r="P357" s="145"/>
      <c r="Q357" s="145"/>
      <c r="R357" s="145"/>
      <c r="S357" s="145"/>
      <c r="T357" s="146"/>
      <c r="AT357" s="141" t="s">
        <v>180</v>
      </c>
      <c r="AU357" s="141" t="s">
        <v>13</v>
      </c>
      <c r="AV357" s="12" t="s">
        <v>13</v>
      </c>
      <c r="AW357" s="12" t="s">
        <v>33</v>
      </c>
      <c r="AX357" s="12" t="s">
        <v>19</v>
      </c>
      <c r="AY357" s="141" t="s">
        <v>171</v>
      </c>
    </row>
    <row r="358" spans="2:65" s="1" customFormat="1" ht="16.5" customHeight="1">
      <c r="B358" s="126"/>
      <c r="C358" s="307" t="s">
        <v>650</v>
      </c>
      <c r="D358" s="307" t="s">
        <v>174</v>
      </c>
      <c r="E358" s="308" t="s">
        <v>651</v>
      </c>
      <c r="F358" s="309" t="s">
        <v>652</v>
      </c>
      <c r="G358" s="310" t="s">
        <v>184</v>
      </c>
      <c r="H358" s="311">
        <v>24.375</v>
      </c>
      <c r="I358" s="299"/>
      <c r="J358" s="312">
        <f>ROUND(I358*H358,2)</f>
        <v>0</v>
      </c>
      <c r="K358" s="129" t="s">
        <v>190</v>
      </c>
      <c r="L358" s="29"/>
      <c r="M358" s="133" t="s">
        <v>1</v>
      </c>
      <c r="N358" s="134" t="s">
        <v>42</v>
      </c>
      <c r="O358" s="135">
        <v>0.075</v>
      </c>
      <c r="P358" s="135">
        <f>O358*H358</f>
        <v>1.828125</v>
      </c>
      <c r="Q358" s="135">
        <v>0.0001</v>
      </c>
      <c r="R358" s="135">
        <f>Q358*H358</f>
        <v>0.0024375</v>
      </c>
      <c r="S358" s="135">
        <v>0</v>
      </c>
      <c r="T358" s="136">
        <f>S358*H358</f>
        <v>0</v>
      </c>
      <c r="AR358" s="137" t="s">
        <v>259</v>
      </c>
      <c r="AT358" s="137" t="s">
        <v>174</v>
      </c>
      <c r="AU358" s="137" t="s">
        <v>13</v>
      </c>
      <c r="AY358" s="17" t="s">
        <v>171</v>
      </c>
      <c r="BE358" s="138">
        <f>IF(N358="základní",J358,0)</f>
        <v>0</v>
      </c>
      <c r="BF358" s="138">
        <f>IF(N358="snížená",J358,0)</f>
        <v>0</v>
      </c>
      <c r="BG358" s="138">
        <f>IF(N358="zákl. přenesená",J358,0)</f>
        <v>0</v>
      </c>
      <c r="BH358" s="138">
        <f>IF(N358="sníž. přenesená",J358,0)</f>
        <v>0</v>
      </c>
      <c r="BI358" s="138">
        <f>IF(N358="nulová",J358,0)</f>
        <v>0</v>
      </c>
      <c r="BJ358" s="17" t="s">
        <v>19</v>
      </c>
      <c r="BK358" s="138">
        <f>ROUND(I358*H358,2)</f>
        <v>0</v>
      </c>
      <c r="BL358" s="17" t="s">
        <v>259</v>
      </c>
      <c r="BM358" s="137" t="s">
        <v>653</v>
      </c>
    </row>
    <row r="359" spans="2:51" s="12" customFormat="1" ht="12">
      <c r="B359" s="139"/>
      <c r="C359" s="313"/>
      <c r="D359" s="314" t="s">
        <v>180</v>
      </c>
      <c r="E359" s="315" t="s">
        <v>1</v>
      </c>
      <c r="F359" s="316" t="s">
        <v>115</v>
      </c>
      <c r="G359" s="313"/>
      <c r="H359" s="317">
        <v>24.375</v>
      </c>
      <c r="I359" s="313"/>
      <c r="J359" s="313"/>
      <c r="L359" s="139"/>
      <c r="M359" s="144"/>
      <c r="N359" s="145"/>
      <c r="O359" s="145"/>
      <c r="P359" s="145"/>
      <c r="Q359" s="145"/>
      <c r="R359" s="145"/>
      <c r="S359" s="145"/>
      <c r="T359" s="146"/>
      <c r="AT359" s="141" t="s">
        <v>180</v>
      </c>
      <c r="AU359" s="141" t="s">
        <v>13</v>
      </c>
      <c r="AV359" s="12" t="s">
        <v>13</v>
      </c>
      <c r="AW359" s="12" t="s">
        <v>33</v>
      </c>
      <c r="AX359" s="12" t="s">
        <v>19</v>
      </c>
      <c r="AY359" s="141" t="s">
        <v>171</v>
      </c>
    </row>
    <row r="360" spans="2:65" s="1" customFormat="1" ht="24" customHeight="1">
      <c r="B360" s="126"/>
      <c r="C360" s="307" t="s">
        <v>654</v>
      </c>
      <c r="D360" s="307" t="s">
        <v>174</v>
      </c>
      <c r="E360" s="308" t="s">
        <v>655</v>
      </c>
      <c r="F360" s="309" t="s">
        <v>656</v>
      </c>
      <c r="G360" s="310" t="s">
        <v>184</v>
      </c>
      <c r="H360" s="311">
        <v>18.2</v>
      </c>
      <c r="I360" s="299"/>
      <c r="J360" s="312">
        <f>ROUND(I360*H360,2)</f>
        <v>0</v>
      </c>
      <c r="K360" s="129" t="s">
        <v>1</v>
      </c>
      <c r="L360" s="29"/>
      <c r="M360" s="133" t="s">
        <v>1</v>
      </c>
      <c r="N360" s="134" t="s">
        <v>42</v>
      </c>
      <c r="O360" s="135">
        <v>1.04</v>
      </c>
      <c r="P360" s="135">
        <f>O360*H360</f>
        <v>18.928</v>
      </c>
      <c r="Q360" s="135">
        <v>0.0158</v>
      </c>
      <c r="R360" s="135">
        <f>Q360*H360</f>
        <v>0.28756000000000004</v>
      </c>
      <c r="S360" s="135">
        <v>0</v>
      </c>
      <c r="T360" s="136">
        <f>S360*H360</f>
        <v>0</v>
      </c>
      <c r="AR360" s="137" t="s">
        <v>259</v>
      </c>
      <c r="AT360" s="137" t="s">
        <v>174</v>
      </c>
      <c r="AU360" s="137" t="s">
        <v>13</v>
      </c>
      <c r="AY360" s="17" t="s">
        <v>171</v>
      </c>
      <c r="BE360" s="138">
        <f>IF(N360="základní",J360,0)</f>
        <v>0</v>
      </c>
      <c r="BF360" s="138">
        <f>IF(N360="snížená",J360,0)</f>
        <v>0</v>
      </c>
      <c r="BG360" s="138">
        <f>IF(N360="zákl. přenesená",J360,0)</f>
        <v>0</v>
      </c>
      <c r="BH360" s="138">
        <f>IF(N360="sníž. přenesená",J360,0)</f>
        <v>0</v>
      </c>
      <c r="BI360" s="138">
        <f>IF(N360="nulová",J360,0)</f>
        <v>0</v>
      </c>
      <c r="BJ360" s="17" t="s">
        <v>19</v>
      </c>
      <c r="BK360" s="138">
        <f>ROUND(I360*H360,2)</f>
        <v>0</v>
      </c>
      <c r="BL360" s="17" t="s">
        <v>259</v>
      </c>
      <c r="BM360" s="137" t="s">
        <v>657</v>
      </c>
    </row>
    <row r="361" spans="2:51" s="12" customFormat="1" ht="12">
      <c r="B361" s="139"/>
      <c r="C361" s="313"/>
      <c r="D361" s="314" t="s">
        <v>180</v>
      </c>
      <c r="E361" s="315" t="s">
        <v>1</v>
      </c>
      <c r="F361" s="316" t="s">
        <v>658</v>
      </c>
      <c r="G361" s="313"/>
      <c r="H361" s="317">
        <v>18.2</v>
      </c>
      <c r="I361" s="313"/>
      <c r="J361" s="313"/>
      <c r="L361" s="139"/>
      <c r="M361" s="144"/>
      <c r="N361" s="145"/>
      <c r="O361" s="145"/>
      <c r="P361" s="145"/>
      <c r="Q361" s="145"/>
      <c r="R361" s="145"/>
      <c r="S361" s="145"/>
      <c r="T361" s="146"/>
      <c r="AT361" s="141" t="s">
        <v>180</v>
      </c>
      <c r="AU361" s="141" t="s">
        <v>13</v>
      </c>
      <c r="AV361" s="12" t="s">
        <v>13</v>
      </c>
      <c r="AW361" s="12" t="s">
        <v>33</v>
      </c>
      <c r="AX361" s="12" t="s">
        <v>19</v>
      </c>
      <c r="AY361" s="141" t="s">
        <v>171</v>
      </c>
    </row>
    <row r="362" spans="2:65" s="1" customFormat="1" ht="16.5" customHeight="1">
      <c r="B362" s="126"/>
      <c r="C362" s="307" t="s">
        <v>659</v>
      </c>
      <c r="D362" s="307" t="s">
        <v>174</v>
      </c>
      <c r="E362" s="308" t="s">
        <v>660</v>
      </c>
      <c r="F362" s="309" t="s">
        <v>661</v>
      </c>
      <c r="G362" s="310" t="s">
        <v>184</v>
      </c>
      <c r="H362" s="311">
        <v>18.2</v>
      </c>
      <c r="I362" s="299"/>
      <c r="J362" s="312">
        <f>ROUND(I362*H362,2)</f>
        <v>0</v>
      </c>
      <c r="K362" s="129" t="s">
        <v>1</v>
      </c>
      <c r="L362" s="29"/>
      <c r="M362" s="133" t="s">
        <v>1</v>
      </c>
      <c r="N362" s="134" t="s">
        <v>42</v>
      </c>
      <c r="O362" s="135">
        <v>0.1</v>
      </c>
      <c r="P362" s="135">
        <f>O362*H362</f>
        <v>1.82</v>
      </c>
      <c r="Q362" s="135">
        <v>0.0001</v>
      </c>
      <c r="R362" s="135">
        <f>Q362*H362</f>
        <v>0.00182</v>
      </c>
      <c r="S362" s="135">
        <v>0</v>
      </c>
      <c r="T362" s="136">
        <f>S362*H362</f>
        <v>0</v>
      </c>
      <c r="AR362" s="137" t="s">
        <v>259</v>
      </c>
      <c r="AT362" s="137" t="s">
        <v>174</v>
      </c>
      <c r="AU362" s="137" t="s">
        <v>13</v>
      </c>
      <c r="AY362" s="17" t="s">
        <v>171</v>
      </c>
      <c r="BE362" s="138">
        <f>IF(N362="základní",J362,0)</f>
        <v>0</v>
      </c>
      <c r="BF362" s="138">
        <f>IF(N362="snížená",J362,0)</f>
        <v>0</v>
      </c>
      <c r="BG362" s="138">
        <f>IF(N362="zákl. přenesená",J362,0)</f>
        <v>0</v>
      </c>
      <c r="BH362" s="138">
        <f>IF(N362="sníž. přenesená",J362,0)</f>
        <v>0</v>
      </c>
      <c r="BI362" s="138">
        <f>IF(N362="nulová",J362,0)</f>
        <v>0</v>
      </c>
      <c r="BJ362" s="17" t="s">
        <v>19</v>
      </c>
      <c r="BK362" s="138">
        <f>ROUND(I362*H362,2)</f>
        <v>0</v>
      </c>
      <c r="BL362" s="17" t="s">
        <v>259</v>
      </c>
      <c r="BM362" s="137" t="s">
        <v>662</v>
      </c>
    </row>
    <row r="363" spans="2:65" s="1" customFormat="1" ht="16.5" customHeight="1">
      <c r="B363" s="126"/>
      <c r="C363" s="307" t="s">
        <v>663</v>
      </c>
      <c r="D363" s="307" t="s">
        <v>174</v>
      </c>
      <c r="E363" s="308" t="s">
        <v>664</v>
      </c>
      <c r="F363" s="309" t="s">
        <v>665</v>
      </c>
      <c r="G363" s="310" t="s">
        <v>484</v>
      </c>
      <c r="H363" s="311">
        <v>6.4</v>
      </c>
      <c r="I363" s="299"/>
      <c r="J363" s="312">
        <f>ROUND(I363*H363,2)</f>
        <v>0</v>
      </c>
      <c r="K363" s="129" t="s">
        <v>190</v>
      </c>
      <c r="L363" s="29"/>
      <c r="M363" s="133" t="s">
        <v>1</v>
      </c>
      <c r="N363" s="134" t="s">
        <v>42</v>
      </c>
      <c r="O363" s="135">
        <v>0.904</v>
      </c>
      <c r="P363" s="135">
        <f>O363*H363</f>
        <v>5.7856000000000005</v>
      </c>
      <c r="Q363" s="135">
        <v>0.00748</v>
      </c>
      <c r="R363" s="135">
        <f>Q363*H363</f>
        <v>0.047872</v>
      </c>
      <c r="S363" s="135">
        <v>0</v>
      </c>
      <c r="T363" s="136">
        <f>S363*H363</f>
        <v>0</v>
      </c>
      <c r="AR363" s="137" t="s">
        <v>259</v>
      </c>
      <c r="AT363" s="137" t="s">
        <v>174</v>
      </c>
      <c r="AU363" s="137" t="s">
        <v>13</v>
      </c>
      <c r="AY363" s="17" t="s">
        <v>171</v>
      </c>
      <c r="BE363" s="138">
        <f>IF(N363="základní",J363,0)</f>
        <v>0</v>
      </c>
      <c r="BF363" s="138">
        <f>IF(N363="snížená",J363,0)</f>
        <v>0</v>
      </c>
      <c r="BG363" s="138">
        <f>IF(N363="zákl. přenesená",J363,0)</f>
        <v>0</v>
      </c>
      <c r="BH363" s="138">
        <f>IF(N363="sníž. přenesená",J363,0)</f>
        <v>0</v>
      </c>
      <c r="BI363" s="138">
        <f>IF(N363="nulová",J363,0)</f>
        <v>0</v>
      </c>
      <c r="BJ363" s="17" t="s">
        <v>19</v>
      </c>
      <c r="BK363" s="138">
        <f>ROUND(I363*H363,2)</f>
        <v>0</v>
      </c>
      <c r="BL363" s="17" t="s">
        <v>259</v>
      </c>
      <c r="BM363" s="137" t="s">
        <v>666</v>
      </c>
    </row>
    <row r="364" spans="2:65" s="1" customFormat="1" ht="16.5" customHeight="1">
      <c r="B364" s="126"/>
      <c r="C364" s="307" t="s">
        <v>667</v>
      </c>
      <c r="D364" s="307" t="s">
        <v>174</v>
      </c>
      <c r="E364" s="308" t="s">
        <v>668</v>
      </c>
      <c r="F364" s="309" t="s">
        <v>669</v>
      </c>
      <c r="G364" s="310" t="s">
        <v>184</v>
      </c>
      <c r="H364" s="311">
        <v>10.72</v>
      </c>
      <c r="I364" s="299"/>
      <c r="J364" s="312">
        <f>ROUND(I364*H364,2)</f>
        <v>0</v>
      </c>
      <c r="K364" s="129" t="s">
        <v>190</v>
      </c>
      <c r="L364" s="29"/>
      <c r="M364" s="133" t="s">
        <v>1</v>
      </c>
      <c r="N364" s="134" t="s">
        <v>42</v>
      </c>
      <c r="O364" s="135">
        <v>0.578</v>
      </c>
      <c r="P364" s="135">
        <f>O364*H364</f>
        <v>6.19616</v>
      </c>
      <c r="Q364" s="135">
        <v>0.00117</v>
      </c>
      <c r="R364" s="135">
        <f>Q364*H364</f>
        <v>0.0125424</v>
      </c>
      <c r="S364" s="135">
        <v>0</v>
      </c>
      <c r="T364" s="136">
        <f>S364*H364</f>
        <v>0</v>
      </c>
      <c r="AR364" s="137" t="s">
        <v>259</v>
      </c>
      <c r="AT364" s="137" t="s">
        <v>174</v>
      </c>
      <c r="AU364" s="137" t="s">
        <v>13</v>
      </c>
      <c r="AY364" s="17" t="s">
        <v>171</v>
      </c>
      <c r="BE364" s="138">
        <f>IF(N364="základní",J364,0)</f>
        <v>0</v>
      </c>
      <c r="BF364" s="138">
        <f>IF(N364="snížená",J364,0)</f>
        <v>0</v>
      </c>
      <c r="BG364" s="138">
        <f>IF(N364="zákl. přenesená",J364,0)</f>
        <v>0</v>
      </c>
      <c r="BH364" s="138">
        <f>IF(N364="sníž. přenesená",J364,0)</f>
        <v>0</v>
      </c>
      <c r="BI364" s="138">
        <f>IF(N364="nulová",J364,0)</f>
        <v>0</v>
      </c>
      <c r="BJ364" s="17" t="s">
        <v>19</v>
      </c>
      <c r="BK364" s="138">
        <f>ROUND(I364*H364,2)</f>
        <v>0</v>
      </c>
      <c r="BL364" s="17" t="s">
        <v>259</v>
      </c>
      <c r="BM364" s="137" t="s">
        <v>670</v>
      </c>
    </row>
    <row r="365" spans="2:51" s="12" customFormat="1" ht="12">
      <c r="B365" s="139"/>
      <c r="C365" s="313"/>
      <c r="D365" s="314" t="s">
        <v>180</v>
      </c>
      <c r="E365" s="315" t="s">
        <v>1</v>
      </c>
      <c r="F365" s="316" t="s">
        <v>671</v>
      </c>
      <c r="G365" s="313"/>
      <c r="H365" s="317">
        <v>10.72</v>
      </c>
      <c r="I365" s="313"/>
      <c r="J365" s="313"/>
      <c r="L365" s="139"/>
      <c r="M365" s="144"/>
      <c r="N365" s="145"/>
      <c r="O365" s="145"/>
      <c r="P365" s="145"/>
      <c r="Q365" s="145"/>
      <c r="R365" s="145"/>
      <c r="S365" s="145"/>
      <c r="T365" s="146"/>
      <c r="AT365" s="141" t="s">
        <v>180</v>
      </c>
      <c r="AU365" s="141" t="s">
        <v>13</v>
      </c>
      <c r="AV365" s="12" t="s">
        <v>13</v>
      </c>
      <c r="AW365" s="12" t="s">
        <v>33</v>
      </c>
      <c r="AX365" s="12" t="s">
        <v>19</v>
      </c>
      <c r="AY365" s="141" t="s">
        <v>171</v>
      </c>
    </row>
    <row r="366" spans="2:65" s="1" customFormat="1" ht="16.5" customHeight="1">
      <c r="B366" s="126"/>
      <c r="C366" s="318" t="s">
        <v>672</v>
      </c>
      <c r="D366" s="318" t="s">
        <v>220</v>
      </c>
      <c r="E366" s="319" t="s">
        <v>673</v>
      </c>
      <c r="F366" s="320" t="s">
        <v>674</v>
      </c>
      <c r="G366" s="321" t="s">
        <v>184</v>
      </c>
      <c r="H366" s="322">
        <v>11.792</v>
      </c>
      <c r="I366" s="300"/>
      <c r="J366" s="323">
        <f>ROUND(I366*H366,2)</f>
        <v>0</v>
      </c>
      <c r="K366" s="158" t="s">
        <v>1</v>
      </c>
      <c r="L366" s="159"/>
      <c r="M366" s="160" t="s">
        <v>1</v>
      </c>
      <c r="N366" s="161" t="s">
        <v>42</v>
      </c>
      <c r="O366" s="135">
        <v>0</v>
      </c>
      <c r="P366" s="135">
        <f>O366*H366</f>
        <v>0</v>
      </c>
      <c r="Q366" s="135">
        <v>0.00176</v>
      </c>
      <c r="R366" s="135">
        <f>Q366*H366</f>
        <v>0.020753920000000002</v>
      </c>
      <c r="S366" s="135">
        <v>0</v>
      </c>
      <c r="T366" s="136">
        <f>S366*H366</f>
        <v>0</v>
      </c>
      <c r="AR366" s="137" t="s">
        <v>263</v>
      </c>
      <c r="AT366" s="137" t="s">
        <v>220</v>
      </c>
      <c r="AU366" s="137" t="s">
        <v>13</v>
      </c>
      <c r="AY366" s="17" t="s">
        <v>171</v>
      </c>
      <c r="BE366" s="138">
        <f>IF(N366="základní",J366,0)</f>
        <v>0</v>
      </c>
      <c r="BF366" s="138">
        <f>IF(N366="snížená",J366,0)</f>
        <v>0</v>
      </c>
      <c r="BG366" s="138">
        <f>IF(N366="zákl. přenesená",J366,0)</f>
        <v>0</v>
      </c>
      <c r="BH366" s="138">
        <f>IF(N366="sníž. přenesená",J366,0)</f>
        <v>0</v>
      </c>
      <c r="BI366" s="138">
        <f>IF(N366="nulová",J366,0)</f>
        <v>0</v>
      </c>
      <c r="BJ366" s="17" t="s">
        <v>19</v>
      </c>
      <c r="BK366" s="138">
        <f>ROUND(I366*H366,2)</f>
        <v>0</v>
      </c>
      <c r="BL366" s="17" t="s">
        <v>259</v>
      </c>
      <c r="BM366" s="137" t="s">
        <v>675</v>
      </c>
    </row>
    <row r="367" spans="2:51" s="12" customFormat="1" ht="12">
      <c r="B367" s="139"/>
      <c r="C367" s="313"/>
      <c r="D367" s="314" t="s">
        <v>180</v>
      </c>
      <c r="E367" s="313"/>
      <c r="F367" s="316" t="s">
        <v>676</v>
      </c>
      <c r="G367" s="313"/>
      <c r="H367" s="317">
        <v>11.792</v>
      </c>
      <c r="I367" s="313"/>
      <c r="J367" s="313"/>
      <c r="L367" s="139"/>
      <c r="M367" s="144"/>
      <c r="N367" s="145"/>
      <c r="O367" s="145"/>
      <c r="P367" s="145"/>
      <c r="Q367" s="145"/>
      <c r="R367" s="145"/>
      <c r="S367" s="145"/>
      <c r="T367" s="146"/>
      <c r="AT367" s="141" t="s">
        <v>180</v>
      </c>
      <c r="AU367" s="141" t="s">
        <v>13</v>
      </c>
      <c r="AV367" s="12" t="s">
        <v>13</v>
      </c>
      <c r="AW367" s="12" t="s">
        <v>3</v>
      </c>
      <c r="AX367" s="12" t="s">
        <v>19</v>
      </c>
      <c r="AY367" s="141" t="s">
        <v>171</v>
      </c>
    </row>
    <row r="368" spans="2:65" s="1" customFormat="1" ht="16.5" customHeight="1">
      <c r="B368" s="126"/>
      <c r="C368" s="307" t="s">
        <v>25</v>
      </c>
      <c r="D368" s="307" t="s">
        <v>174</v>
      </c>
      <c r="E368" s="308" t="s">
        <v>677</v>
      </c>
      <c r="F368" s="309" t="s">
        <v>678</v>
      </c>
      <c r="G368" s="310" t="s">
        <v>484</v>
      </c>
      <c r="H368" s="311">
        <v>16.6</v>
      </c>
      <c r="I368" s="299"/>
      <c r="J368" s="312">
        <f>ROUND(I368*H368,2)</f>
        <v>0</v>
      </c>
      <c r="K368" s="129" t="s">
        <v>1</v>
      </c>
      <c r="L368" s="29"/>
      <c r="M368" s="133" t="s">
        <v>1</v>
      </c>
      <c r="N368" s="134" t="s">
        <v>42</v>
      </c>
      <c r="O368" s="135">
        <v>0.23</v>
      </c>
      <c r="P368" s="135">
        <f>O368*H368</f>
        <v>3.8180000000000005</v>
      </c>
      <c r="Q368" s="135">
        <v>0.00026</v>
      </c>
      <c r="R368" s="135">
        <f>Q368*H368</f>
        <v>0.004316</v>
      </c>
      <c r="S368" s="135">
        <v>0</v>
      </c>
      <c r="T368" s="136">
        <f>S368*H368</f>
        <v>0</v>
      </c>
      <c r="AR368" s="137" t="s">
        <v>259</v>
      </c>
      <c r="AT368" s="137" t="s">
        <v>174</v>
      </c>
      <c r="AU368" s="137" t="s">
        <v>13</v>
      </c>
      <c r="AY368" s="17" t="s">
        <v>171</v>
      </c>
      <c r="BE368" s="138">
        <f>IF(N368="základní",J368,0)</f>
        <v>0</v>
      </c>
      <c r="BF368" s="138">
        <f>IF(N368="snížená",J368,0)</f>
        <v>0</v>
      </c>
      <c r="BG368" s="138">
        <f>IF(N368="zákl. přenesená",J368,0)</f>
        <v>0</v>
      </c>
      <c r="BH368" s="138">
        <f>IF(N368="sníž. přenesená",J368,0)</f>
        <v>0</v>
      </c>
      <c r="BI368" s="138">
        <f>IF(N368="nulová",J368,0)</f>
        <v>0</v>
      </c>
      <c r="BJ368" s="17" t="s">
        <v>19</v>
      </c>
      <c r="BK368" s="138">
        <f>ROUND(I368*H368,2)</f>
        <v>0</v>
      </c>
      <c r="BL368" s="17" t="s">
        <v>259</v>
      </c>
      <c r="BM368" s="137" t="s">
        <v>679</v>
      </c>
    </row>
    <row r="369" spans="2:51" s="12" customFormat="1" ht="12">
      <c r="B369" s="139"/>
      <c r="C369" s="313"/>
      <c r="D369" s="314" t="s">
        <v>180</v>
      </c>
      <c r="E369" s="315" t="s">
        <v>1</v>
      </c>
      <c r="F369" s="316" t="s">
        <v>680</v>
      </c>
      <c r="G369" s="313"/>
      <c r="H369" s="317">
        <v>16.6</v>
      </c>
      <c r="I369" s="313"/>
      <c r="J369" s="313"/>
      <c r="L369" s="139"/>
      <c r="M369" s="144"/>
      <c r="N369" s="145"/>
      <c r="O369" s="145"/>
      <c r="P369" s="145"/>
      <c r="Q369" s="145"/>
      <c r="R369" s="145"/>
      <c r="S369" s="145"/>
      <c r="T369" s="146"/>
      <c r="AT369" s="141" t="s">
        <v>180</v>
      </c>
      <c r="AU369" s="141" t="s">
        <v>13</v>
      </c>
      <c r="AV369" s="12" t="s">
        <v>13</v>
      </c>
      <c r="AW369" s="12" t="s">
        <v>33</v>
      </c>
      <c r="AX369" s="12" t="s">
        <v>19</v>
      </c>
      <c r="AY369" s="141" t="s">
        <v>171</v>
      </c>
    </row>
    <row r="370" spans="2:65" s="1" customFormat="1" ht="16.5" customHeight="1">
      <c r="B370" s="126"/>
      <c r="C370" s="318" t="s">
        <v>681</v>
      </c>
      <c r="D370" s="318" t="s">
        <v>220</v>
      </c>
      <c r="E370" s="319" t="s">
        <v>682</v>
      </c>
      <c r="F370" s="320" t="s">
        <v>683</v>
      </c>
      <c r="G370" s="321" t="s">
        <v>484</v>
      </c>
      <c r="H370" s="322">
        <v>17.43</v>
      </c>
      <c r="I370" s="300"/>
      <c r="J370" s="323">
        <f>ROUND(I370*H370,2)</f>
        <v>0</v>
      </c>
      <c r="K370" s="158" t="s">
        <v>1</v>
      </c>
      <c r="L370" s="159"/>
      <c r="M370" s="160" t="s">
        <v>1</v>
      </c>
      <c r="N370" s="161" t="s">
        <v>42</v>
      </c>
      <c r="O370" s="135">
        <v>0</v>
      </c>
      <c r="P370" s="135">
        <f>O370*H370</f>
        <v>0</v>
      </c>
      <c r="Q370" s="135">
        <v>0.0001</v>
      </c>
      <c r="R370" s="135">
        <f>Q370*H370</f>
        <v>0.001743</v>
      </c>
      <c r="S370" s="135">
        <v>0</v>
      </c>
      <c r="T370" s="136">
        <f>S370*H370</f>
        <v>0</v>
      </c>
      <c r="AR370" s="137" t="s">
        <v>263</v>
      </c>
      <c r="AT370" s="137" t="s">
        <v>220</v>
      </c>
      <c r="AU370" s="137" t="s">
        <v>13</v>
      </c>
      <c r="AY370" s="17" t="s">
        <v>171</v>
      </c>
      <c r="BE370" s="138">
        <f>IF(N370="základní",J370,0)</f>
        <v>0</v>
      </c>
      <c r="BF370" s="138">
        <f>IF(N370="snížená",J370,0)</f>
        <v>0</v>
      </c>
      <c r="BG370" s="138">
        <f>IF(N370="zákl. přenesená",J370,0)</f>
        <v>0</v>
      </c>
      <c r="BH370" s="138">
        <f>IF(N370="sníž. přenesená",J370,0)</f>
        <v>0</v>
      </c>
      <c r="BI370" s="138">
        <f>IF(N370="nulová",J370,0)</f>
        <v>0</v>
      </c>
      <c r="BJ370" s="17" t="s">
        <v>19</v>
      </c>
      <c r="BK370" s="138">
        <f>ROUND(I370*H370,2)</f>
        <v>0</v>
      </c>
      <c r="BL370" s="17" t="s">
        <v>259</v>
      </c>
      <c r="BM370" s="137" t="s">
        <v>684</v>
      </c>
    </row>
    <row r="371" spans="2:51" s="12" customFormat="1" ht="12">
      <c r="B371" s="139"/>
      <c r="C371" s="313"/>
      <c r="D371" s="314" t="s">
        <v>180</v>
      </c>
      <c r="E371" s="315" t="s">
        <v>1</v>
      </c>
      <c r="F371" s="316" t="s">
        <v>685</v>
      </c>
      <c r="G371" s="313"/>
      <c r="H371" s="317">
        <v>16.6</v>
      </c>
      <c r="I371" s="313"/>
      <c r="J371" s="313"/>
      <c r="L371" s="139"/>
      <c r="M371" s="144"/>
      <c r="N371" s="145"/>
      <c r="O371" s="145"/>
      <c r="P371" s="145"/>
      <c r="Q371" s="145"/>
      <c r="R371" s="145"/>
      <c r="S371" s="145"/>
      <c r="T371" s="146"/>
      <c r="AT371" s="141" t="s">
        <v>180</v>
      </c>
      <c r="AU371" s="141" t="s">
        <v>13</v>
      </c>
      <c r="AV371" s="12" t="s">
        <v>13</v>
      </c>
      <c r="AW371" s="12" t="s">
        <v>33</v>
      </c>
      <c r="AX371" s="12" t="s">
        <v>19</v>
      </c>
      <c r="AY371" s="141" t="s">
        <v>171</v>
      </c>
    </row>
    <row r="372" spans="2:51" s="12" customFormat="1" ht="12">
      <c r="B372" s="139"/>
      <c r="C372" s="313"/>
      <c r="D372" s="314" t="s">
        <v>180</v>
      </c>
      <c r="E372" s="313"/>
      <c r="F372" s="316" t="s">
        <v>686</v>
      </c>
      <c r="G372" s="313"/>
      <c r="H372" s="317">
        <v>17.43</v>
      </c>
      <c r="I372" s="313"/>
      <c r="J372" s="313"/>
      <c r="L372" s="139"/>
      <c r="M372" s="144"/>
      <c r="N372" s="145"/>
      <c r="O372" s="145"/>
      <c r="P372" s="145"/>
      <c r="Q372" s="145"/>
      <c r="R372" s="145"/>
      <c r="S372" s="145"/>
      <c r="T372" s="146"/>
      <c r="AT372" s="141" t="s">
        <v>180</v>
      </c>
      <c r="AU372" s="141" t="s">
        <v>13</v>
      </c>
      <c r="AV372" s="12" t="s">
        <v>13</v>
      </c>
      <c r="AW372" s="12" t="s">
        <v>3</v>
      </c>
      <c r="AX372" s="12" t="s">
        <v>19</v>
      </c>
      <c r="AY372" s="141" t="s">
        <v>171</v>
      </c>
    </row>
    <row r="373" spans="2:65" s="1" customFormat="1" ht="16.5" customHeight="1">
      <c r="B373" s="126"/>
      <c r="C373" s="307" t="s">
        <v>687</v>
      </c>
      <c r="D373" s="307" t="s">
        <v>174</v>
      </c>
      <c r="E373" s="308" t="s">
        <v>688</v>
      </c>
      <c r="F373" s="309" t="s">
        <v>689</v>
      </c>
      <c r="G373" s="310" t="s">
        <v>564</v>
      </c>
      <c r="H373" s="311">
        <v>2.17</v>
      </c>
      <c r="I373" s="299"/>
      <c r="J373" s="312">
        <f>ROUND(I373*H373,2)</f>
        <v>0</v>
      </c>
      <c r="K373" s="129" t="s">
        <v>178</v>
      </c>
      <c r="L373" s="29"/>
      <c r="M373" s="133" t="s">
        <v>1</v>
      </c>
      <c r="N373" s="134" t="s">
        <v>42</v>
      </c>
      <c r="O373" s="135">
        <v>1.156</v>
      </c>
      <c r="P373" s="135">
        <f>O373*H373</f>
        <v>2.50852</v>
      </c>
      <c r="Q373" s="135">
        <v>0</v>
      </c>
      <c r="R373" s="135">
        <f>Q373*H373</f>
        <v>0</v>
      </c>
      <c r="S373" s="135">
        <v>0</v>
      </c>
      <c r="T373" s="136">
        <f>S373*H373</f>
        <v>0</v>
      </c>
      <c r="AR373" s="137" t="s">
        <v>259</v>
      </c>
      <c r="AT373" s="137" t="s">
        <v>174</v>
      </c>
      <c r="AU373" s="137" t="s">
        <v>13</v>
      </c>
      <c r="AY373" s="17" t="s">
        <v>171</v>
      </c>
      <c r="BE373" s="138">
        <f>IF(N373="základní",J373,0)</f>
        <v>0</v>
      </c>
      <c r="BF373" s="138">
        <f>IF(N373="snížená",J373,0)</f>
        <v>0</v>
      </c>
      <c r="BG373" s="138">
        <f>IF(N373="zákl. přenesená",J373,0)</f>
        <v>0</v>
      </c>
      <c r="BH373" s="138">
        <f>IF(N373="sníž. přenesená",J373,0)</f>
        <v>0</v>
      </c>
      <c r="BI373" s="138">
        <f>IF(N373="nulová",J373,0)</f>
        <v>0</v>
      </c>
      <c r="BJ373" s="17" t="s">
        <v>19</v>
      </c>
      <c r="BK373" s="138">
        <f>ROUND(I373*H373,2)</f>
        <v>0</v>
      </c>
      <c r="BL373" s="17" t="s">
        <v>259</v>
      </c>
      <c r="BM373" s="137" t="s">
        <v>690</v>
      </c>
    </row>
    <row r="374" spans="2:63" s="11" customFormat="1" ht="22.9" customHeight="1">
      <c r="B374" s="116"/>
      <c r="C374" s="473"/>
      <c r="D374" s="302" t="s">
        <v>76</v>
      </c>
      <c r="E374" s="305" t="s">
        <v>691</v>
      </c>
      <c r="F374" s="305" t="s">
        <v>692</v>
      </c>
      <c r="G374" s="473"/>
      <c r="H374" s="473"/>
      <c r="I374" s="473"/>
      <c r="J374" s="475">
        <f>BK374</f>
        <v>0</v>
      </c>
      <c r="L374" s="116"/>
      <c r="M374" s="119"/>
      <c r="N374" s="120"/>
      <c r="O374" s="120"/>
      <c r="P374" s="121">
        <f>SUM(P375:P380)</f>
        <v>12.871108999999999</v>
      </c>
      <c r="Q374" s="120"/>
      <c r="R374" s="121">
        <f>SUM(R375:R380)</f>
        <v>0.046726</v>
      </c>
      <c r="S374" s="120"/>
      <c r="T374" s="122">
        <f>SUM(T375:T380)</f>
        <v>0</v>
      </c>
      <c r="AR374" s="117" t="s">
        <v>13</v>
      </c>
      <c r="AT374" s="123" t="s">
        <v>76</v>
      </c>
      <c r="AU374" s="123" t="s">
        <v>19</v>
      </c>
      <c r="AY374" s="117" t="s">
        <v>171</v>
      </c>
      <c r="BK374" s="124">
        <f>SUM(BK375:BK380)</f>
        <v>0</v>
      </c>
    </row>
    <row r="375" spans="2:65" s="1" customFormat="1" ht="16.5" customHeight="1">
      <c r="B375" s="126"/>
      <c r="C375" s="307" t="s">
        <v>693</v>
      </c>
      <c r="D375" s="307" t="s">
        <v>174</v>
      </c>
      <c r="E375" s="308" t="s">
        <v>694</v>
      </c>
      <c r="F375" s="309" t="s">
        <v>695</v>
      </c>
      <c r="G375" s="310" t="s">
        <v>484</v>
      </c>
      <c r="H375" s="311">
        <v>4.6</v>
      </c>
      <c r="I375" s="299"/>
      <c r="J375" s="312">
        <f aca="true" t="shared" si="10" ref="J375:J380">ROUND(I375*H375,2)</f>
        <v>0</v>
      </c>
      <c r="K375" s="129" t="s">
        <v>1</v>
      </c>
      <c r="L375" s="29"/>
      <c r="M375" s="133" t="s">
        <v>1</v>
      </c>
      <c r="N375" s="134" t="s">
        <v>42</v>
      </c>
      <c r="O375" s="135">
        <v>0.366</v>
      </c>
      <c r="P375" s="135">
        <f aca="true" t="shared" si="11" ref="P375:P380">O375*H375</f>
        <v>1.6835999999999998</v>
      </c>
      <c r="Q375" s="135">
        <v>0</v>
      </c>
      <c r="R375" s="135">
        <f aca="true" t="shared" si="12" ref="R375:R380">Q375*H375</f>
        <v>0</v>
      </c>
      <c r="S375" s="135">
        <v>0</v>
      </c>
      <c r="T375" s="136">
        <f aca="true" t="shared" si="13" ref="T375:T380">S375*H375</f>
        <v>0</v>
      </c>
      <c r="AR375" s="137" t="s">
        <v>259</v>
      </c>
      <c r="AT375" s="137" t="s">
        <v>174</v>
      </c>
      <c r="AU375" s="137" t="s">
        <v>13</v>
      </c>
      <c r="AY375" s="17" t="s">
        <v>171</v>
      </c>
      <c r="BE375" s="138">
        <f aca="true" t="shared" si="14" ref="BE375:BE380">IF(N375="základní",J375,0)</f>
        <v>0</v>
      </c>
      <c r="BF375" s="138">
        <f aca="true" t="shared" si="15" ref="BF375:BF380">IF(N375="snížená",J375,0)</f>
        <v>0</v>
      </c>
      <c r="BG375" s="138">
        <f aca="true" t="shared" si="16" ref="BG375:BG380">IF(N375="zákl. přenesená",J375,0)</f>
        <v>0</v>
      </c>
      <c r="BH375" s="138">
        <f aca="true" t="shared" si="17" ref="BH375:BH380">IF(N375="sníž. přenesená",J375,0)</f>
        <v>0</v>
      </c>
      <c r="BI375" s="138">
        <f aca="true" t="shared" si="18" ref="BI375:BI380">IF(N375="nulová",J375,0)</f>
        <v>0</v>
      </c>
      <c r="BJ375" s="17" t="s">
        <v>19</v>
      </c>
      <c r="BK375" s="138">
        <f aca="true" t="shared" si="19" ref="BK375:BK380">ROUND(I375*H375,2)</f>
        <v>0</v>
      </c>
      <c r="BL375" s="17" t="s">
        <v>259</v>
      </c>
      <c r="BM375" s="137" t="s">
        <v>696</v>
      </c>
    </row>
    <row r="376" spans="2:65" s="1" customFormat="1" ht="16.5" customHeight="1">
      <c r="B376" s="126"/>
      <c r="C376" s="307" t="s">
        <v>697</v>
      </c>
      <c r="D376" s="307" t="s">
        <v>174</v>
      </c>
      <c r="E376" s="308" t="s">
        <v>698</v>
      </c>
      <c r="F376" s="309" t="s">
        <v>699</v>
      </c>
      <c r="G376" s="310" t="s">
        <v>184</v>
      </c>
      <c r="H376" s="311">
        <v>4</v>
      </c>
      <c r="I376" s="299"/>
      <c r="J376" s="312">
        <f t="shared" si="10"/>
        <v>0</v>
      </c>
      <c r="K376" s="129" t="s">
        <v>190</v>
      </c>
      <c r="L376" s="29"/>
      <c r="M376" s="133" t="s">
        <v>1</v>
      </c>
      <c r="N376" s="134" t="s">
        <v>42</v>
      </c>
      <c r="O376" s="135">
        <v>1.18</v>
      </c>
      <c r="P376" s="135">
        <f t="shared" si="11"/>
        <v>4.72</v>
      </c>
      <c r="Q376" s="135">
        <v>0.00693</v>
      </c>
      <c r="R376" s="135">
        <f t="shared" si="12"/>
        <v>0.02772</v>
      </c>
      <c r="S376" s="135">
        <v>0</v>
      </c>
      <c r="T376" s="136">
        <f t="shared" si="13"/>
        <v>0</v>
      </c>
      <c r="AR376" s="137" t="s">
        <v>259</v>
      </c>
      <c r="AT376" s="137" t="s">
        <v>174</v>
      </c>
      <c r="AU376" s="137" t="s">
        <v>13</v>
      </c>
      <c r="AY376" s="17" t="s">
        <v>171</v>
      </c>
      <c r="BE376" s="138">
        <f t="shared" si="14"/>
        <v>0</v>
      </c>
      <c r="BF376" s="138">
        <f t="shared" si="15"/>
        <v>0</v>
      </c>
      <c r="BG376" s="138">
        <f t="shared" si="16"/>
        <v>0</v>
      </c>
      <c r="BH376" s="138">
        <f t="shared" si="17"/>
        <v>0</v>
      </c>
      <c r="BI376" s="138">
        <f t="shared" si="18"/>
        <v>0</v>
      </c>
      <c r="BJ376" s="17" t="s">
        <v>19</v>
      </c>
      <c r="BK376" s="138">
        <f t="shared" si="19"/>
        <v>0</v>
      </c>
      <c r="BL376" s="17" t="s">
        <v>259</v>
      </c>
      <c r="BM376" s="137" t="s">
        <v>700</v>
      </c>
    </row>
    <row r="377" spans="2:65" s="1" customFormat="1" ht="16.5" customHeight="1">
      <c r="B377" s="126"/>
      <c r="C377" s="307" t="s">
        <v>701</v>
      </c>
      <c r="D377" s="307" t="s">
        <v>174</v>
      </c>
      <c r="E377" s="308" t="s">
        <v>702</v>
      </c>
      <c r="F377" s="309" t="s">
        <v>703</v>
      </c>
      <c r="G377" s="310" t="s">
        <v>484</v>
      </c>
      <c r="H377" s="311">
        <v>12</v>
      </c>
      <c r="I377" s="299"/>
      <c r="J377" s="312">
        <f t="shared" si="10"/>
        <v>0</v>
      </c>
      <c r="K377" s="129" t="s">
        <v>1</v>
      </c>
      <c r="L377" s="29"/>
      <c r="M377" s="133" t="s">
        <v>1</v>
      </c>
      <c r="N377" s="134" t="s">
        <v>42</v>
      </c>
      <c r="O377" s="135">
        <v>0.366</v>
      </c>
      <c r="P377" s="135">
        <f t="shared" si="11"/>
        <v>4.3919999999999995</v>
      </c>
      <c r="Q377" s="135">
        <v>0</v>
      </c>
      <c r="R377" s="135">
        <f t="shared" si="12"/>
        <v>0</v>
      </c>
      <c r="S377" s="135">
        <v>0</v>
      </c>
      <c r="T377" s="136">
        <f t="shared" si="13"/>
        <v>0</v>
      </c>
      <c r="AR377" s="137" t="s">
        <v>259</v>
      </c>
      <c r="AT377" s="137" t="s">
        <v>174</v>
      </c>
      <c r="AU377" s="137" t="s">
        <v>13</v>
      </c>
      <c r="AY377" s="17" t="s">
        <v>171</v>
      </c>
      <c r="BE377" s="138">
        <f t="shared" si="14"/>
        <v>0</v>
      </c>
      <c r="BF377" s="138">
        <f t="shared" si="15"/>
        <v>0</v>
      </c>
      <c r="BG377" s="138">
        <f t="shared" si="16"/>
        <v>0</v>
      </c>
      <c r="BH377" s="138">
        <f t="shared" si="17"/>
        <v>0</v>
      </c>
      <c r="BI377" s="138">
        <f t="shared" si="18"/>
        <v>0</v>
      </c>
      <c r="BJ377" s="17" t="s">
        <v>19</v>
      </c>
      <c r="BK377" s="138">
        <f t="shared" si="19"/>
        <v>0</v>
      </c>
      <c r="BL377" s="17" t="s">
        <v>259</v>
      </c>
      <c r="BM377" s="137" t="s">
        <v>704</v>
      </c>
    </row>
    <row r="378" spans="2:65" s="1" customFormat="1" ht="16.5" customHeight="1">
      <c r="B378" s="126"/>
      <c r="C378" s="307" t="s">
        <v>705</v>
      </c>
      <c r="D378" s="307" t="s">
        <v>174</v>
      </c>
      <c r="E378" s="308" t="s">
        <v>706</v>
      </c>
      <c r="F378" s="309" t="s">
        <v>707</v>
      </c>
      <c r="G378" s="310" t="s">
        <v>484</v>
      </c>
      <c r="H378" s="311">
        <v>3.8</v>
      </c>
      <c r="I378" s="299"/>
      <c r="J378" s="312">
        <f t="shared" si="10"/>
        <v>0</v>
      </c>
      <c r="K378" s="129" t="s">
        <v>1</v>
      </c>
      <c r="L378" s="29"/>
      <c r="M378" s="133" t="s">
        <v>1</v>
      </c>
      <c r="N378" s="134" t="s">
        <v>42</v>
      </c>
      <c r="O378" s="135">
        <v>0.26</v>
      </c>
      <c r="P378" s="135">
        <f t="shared" si="11"/>
        <v>0.988</v>
      </c>
      <c r="Q378" s="135">
        <v>0.00427</v>
      </c>
      <c r="R378" s="135">
        <f t="shared" si="12"/>
        <v>0.016226</v>
      </c>
      <c r="S378" s="135">
        <v>0</v>
      </c>
      <c r="T378" s="136">
        <f t="shared" si="13"/>
        <v>0</v>
      </c>
      <c r="AR378" s="137" t="s">
        <v>259</v>
      </c>
      <c r="AT378" s="137" t="s">
        <v>174</v>
      </c>
      <c r="AU378" s="137" t="s">
        <v>13</v>
      </c>
      <c r="AY378" s="17" t="s">
        <v>171</v>
      </c>
      <c r="BE378" s="138">
        <f t="shared" si="14"/>
        <v>0</v>
      </c>
      <c r="BF378" s="138">
        <f t="shared" si="15"/>
        <v>0</v>
      </c>
      <c r="BG378" s="138">
        <f t="shared" si="16"/>
        <v>0</v>
      </c>
      <c r="BH378" s="138">
        <f t="shared" si="17"/>
        <v>0</v>
      </c>
      <c r="BI378" s="138">
        <f t="shared" si="18"/>
        <v>0</v>
      </c>
      <c r="BJ378" s="17" t="s">
        <v>19</v>
      </c>
      <c r="BK378" s="138">
        <f t="shared" si="19"/>
        <v>0</v>
      </c>
      <c r="BL378" s="17" t="s">
        <v>259</v>
      </c>
      <c r="BM378" s="137" t="s">
        <v>708</v>
      </c>
    </row>
    <row r="379" spans="2:65" s="1" customFormat="1" ht="16.5" customHeight="1">
      <c r="B379" s="126"/>
      <c r="C379" s="307" t="s">
        <v>709</v>
      </c>
      <c r="D379" s="307" t="s">
        <v>174</v>
      </c>
      <c r="E379" s="308" t="s">
        <v>710</v>
      </c>
      <c r="F379" s="309" t="s">
        <v>711</v>
      </c>
      <c r="G379" s="310" t="s">
        <v>240</v>
      </c>
      <c r="H379" s="311">
        <v>1</v>
      </c>
      <c r="I379" s="299"/>
      <c r="J379" s="312">
        <f t="shared" si="10"/>
        <v>0</v>
      </c>
      <c r="K379" s="129" t="s">
        <v>1</v>
      </c>
      <c r="L379" s="29"/>
      <c r="M379" s="133" t="s">
        <v>1</v>
      </c>
      <c r="N379" s="134" t="s">
        <v>42</v>
      </c>
      <c r="O379" s="135">
        <v>0.855</v>
      </c>
      <c r="P379" s="135">
        <f t="shared" si="11"/>
        <v>0.855</v>
      </c>
      <c r="Q379" s="135">
        <v>0.00278</v>
      </c>
      <c r="R379" s="135">
        <f t="shared" si="12"/>
        <v>0.00278</v>
      </c>
      <c r="S379" s="135">
        <v>0</v>
      </c>
      <c r="T379" s="136">
        <f t="shared" si="13"/>
        <v>0</v>
      </c>
      <c r="AR379" s="137" t="s">
        <v>259</v>
      </c>
      <c r="AT379" s="137" t="s">
        <v>174</v>
      </c>
      <c r="AU379" s="137" t="s">
        <v>13</v>
      </c>
      <c r="AY379" s="17" t="s">
        <v>171</v>
      </c>
      <c r="BE379" s="138">
        <f t="shared" si="14"/>
        <v>0</v>
      </c>
      <c r="BF379" s="138">
        <f t="shared" si="15"/>
        <v>0</v>
      </c>
      <c r="BG379" s="138">
        <f t="shared" si="16"/>
        <v>0</v>
      </c>
      <c r="BH379" s="138">
        <f t="shared" si="17"/>
        <v>0</v>
      </c>
      <c r="BI379" s="138">
        <f t="shared" si="18"/>
        <v>0</v>
      </c>
      <c r="BJ379" s="17" t="s">
        <v>19</v>
      </c>
      <c r="BK379" s="138">
        <f t="shared" si="19"/>
        <v>0</v>
      </c>
      <c r="BL379" s="17" t="s">
        <v>259</v>
      </c>
      <c r="BM379" s="137" t="s">
        <v>712</v>
      </c>
    </row>
    <row r="380" spans="2:65" s="1" customFormat="1" ht="16.5" customHeight="1">
      <c r="B380" s="126"/>
      <c r="C380" s="307" t="s">
        <v>713</v>
      </c>
      <c r="D380" s="307" t="s">
        <v>174</v>
      </c>
      <c r="E380" s="308" t="s">
        <v>714</v>
      </c>
      <c r="F380" s="309" t="s">
        <v>715</v>
      </c>
      <c r="G380" s="310" t="s">
        <v>564</v>
      </c>
      <c r="H380" s="311">
        <v>0.047</v>
      </c>
      <c r="I380" s="299"/>
      <c r="J380" s="312">
        <f t="shared" si="10"/>
        <v>0</v>
      </c>
      <c r="K380" s="129" t="s">
        <v>190</v>
      </c>
      <c r="L380" s="29"/>
      <c r="M380" s="133" t="s">
        <v>1</v>
      </c>
      <c r="N380" s="134" t="s">
        <v>42</v>
      </c>
      <c r="O380" s="135">
        <v>4.947</v>
      </c>
      <c r="P380" s="135">
        <f t="shared" si="11"/>
        <v>0.232509</v>
      </c>
      <c r="Q380" s="135">
        <v>0</v>
      </c>
      <c r="R380" s="135">
        <f t="shared" si="12"/>
        <v>0</v>
      </c>
      <c r="S380" s="135">
        <v>0</v>
      </c>
      <c r="T380" s="136">
        <f t="shared" si="13"/>
        <v>0</v>
      </c>
      <c r="AR380" s="137" t="s">
        <v>259</v>
      </c>
      <c r="AT380" s="137" t="s">
        <v>174</v>
      </c>
      <c r="AU380" s="137" t="s">
        <v>13</v>
      </c>
      <c r="AY380" s="17" t="s">
        <v>171</v>
      </c>
      <c r="BE380" s="138">
        <f t="shared" si="14"/>
        <v>0</v>
      </c>
      <c r="BF380" s="138">
        <f t="shared" si="15"/>
        <v>0</v>
      </c>
      <c r="BG380" s="138">
        <f t="shared" si="16"/>
        <v>0</v>
      </c>
      <c r="BH380" s="138">
        <f t="shared" si="17"/>
        <v>0</v>
      </c>
      <c r="BI380" s="138">
        <f t="shared" si="18"/>
        <v>0</v>
      </c>
      <c r="BJ380" s="17" t="s">
        <v>19</v>
      </c>
      <c r="BK380" s="138">
        <f t="shared" si="19"/>
        <v>0</v>
      </c>
      <c r="BL380" s="17" t="s">
        <v>259</v>
      </c>
      <c r="BM380" s="137" t="s">
        <v>716</v>
      </c>
    </row>
    <row r="381" spans="2:63" s="11" customFormat="1" ht="29.25" customHeight="1">
      <c r="B381" s="116"/>
      <c r="C381" s="473"/>
      <c r="D381" s="302" t="s">
        <v>76</v>
      </c>
      <c r="E381" s="305" t="s">
        <v>717</v>
      </c>
      <c r="F381" s="305" t="s">
        <v>718</v>
      </c>
      <c r="G381" s="473"/>
      <c r="H381" s="473"/>
      <c r="I381" s="473"/>
      <c r="J381" s="475">
        <f>BK381</f>
        <v>0</v>
      </c>
      <c r="L381" s="116"/>
      <c r="M381" s="119"/>
      <c r="N381" s="120"/>
      <c r="O381" s="120"/>
      <c r="P381" s="121">
        <f>SUM(P382:P395)</f>
        <v>9.082083999999998</v>
      </c>
      <c r="Q381" s="120"/>
      <c r="R381" s="121">
        <f>SUM(R382:R395)</f>
        <v>0.40380000000000005</v>
      </c>
      <c r="S381" s="120"/>
      <c r="T381" s="122">
        <f>SUM(T382:T395)</f>
        <v>0</v>
      </c>
      <c r="AR381" s="117" t="s">
        <v>13</v>
      </c>
      <c r="AT381" s="123" t="s">
        <v>76</v>
      </c>
      <c r="AU381" s="123" t="s">
        <v>19</v>
      </c>
      <c r="AY381" s="117" t="s">
        <v>171</v>
      </c>
      <c r="BK381" s="124">
        <f>SUM(BK382:BK395)</f>
        <v>0</v>
      </c>
    </row>
    <row r="382" spans="2:65" s="1" customFormat="1" ht="16.5" customHeight="1">
      <c r="B382" s="126"/>
      <c r="C382" s="307" t="s">
        <v>719</v>
      </c>
      <c r="D382" s="307" t="s">
        <v>174</v>
      </c>
      <c r="E382" s="308" t="s">
        <v>720</v>
      </c>
      <c r="F382" s="309" t="s">
        <v>721</v>
      </c>
      <c r="G382" s="310" t="s">
        <v>240</v>
      </c>
      <c r="H382" s="311">
        <v>2</v>
      </c>
      <c r="I382" s="299"/>
      <c r="J382" s="312">
        <f aca="true" t="shared" si="20" ref="J382:J390">ROUND(I382*H382,2)</f>
        <v>0</v>
      </c>
      <c r="K382" s="129" t="s">
        <v>190</v>
      </c>
      <c r="L382" s="29"/>
      <c r="M382" s="133" t="s">
        <v>1</v>
      </c>
      <c r="N382" s="134" t="s">
        <v>42</v>
      </c>
      <c r="O382" s="135">
        <v>1.825</v>
      </c>
      <c r="P382" s="135">
        <f aca="true" t="shared" si="21" ref="P382:P390">O382*H382</f>
        <v>3.65</v>
      </c>
      <c r="Q382" s="135">
        <v>0</v>
      </c>
      <c r="R382" s="135">
        <f aca="true" t="shared" si="22" ref="R382:R390">Q382*H382</f>
        <v>0</v>
      </c>
      <c r="S382" s="135">
        <v>0</v>
      </c>
      <c r="T382" s="136">
        <f aca="true" t="shared" si="23" ref="T382:T390">S382*H382</f>
        <v>0</v>
      </c>
      <c r="AR382" s="137" t="s">
        <v>259</v>
      </c>
      <c r="AT382" s="137" t="s">
        <v>174</v>
      </c>
      <c r="AU382" s="137" t="s">
        <v>13</v>
      </c>
      <c r="AY382" s="17" t="s">
        <v>171</v>
      </c>
      <c r="BE382" s="138">
        <f aca="true" t="shared" si="24" ref="BE382:BE390">IF(N382="základní",J382,0)</f>
        <v>0</v>
      </c>
      <c r="BF382" s="138">
        <f aca="true" t="shared" si="25" ref="BF382:BF390">IF(N382="snížená",J382,0)</f>
        <v>0</v>
      </c>
      <c r="BG382" s="138">
        <f aca="true" t="shared" si="26" ref="BG382:BG390">IF(N382="zákl. přenesená",J382,0)</f>
        <v>0</v>
      </c>
      <c r="BH382" s="138">
        <f aca="true" t="shared" si="27" ref="BH382:BH390">IF(N382="sníž. přenesená",J382,0)</f>
        <v>0</v>
      </c>
      <c r="BI382" s="138">
        <f aca="true" t="shared" si="28" ref="BI382:BI390">IF(N382="nulová",J382,0)</f>
        <v>0</v>
      </c>
      <c r="BJ382" s="17" t="s">
        <v>19</v>
      </c>
      <c r="BK382" s="138">
        <f aca="true" t="shared" si="29" ref="BK382:BK390">ROUND(I382*H382,2)</f>
        <v>0</v>
      </c>
      <c r="BL382" s="17" t="s">
        <v>259</v>
      </c>
      <c r="BM382" s="137" t="s">
        <v>722</v>
      </c>
    </row>
    <row r="383" spans="2:65" s="1" customFormat="1" ht="16.5" customHeight="1">
      <c r="B383" s="126"/>
      <c r="C383" s="307" t="s">
        <v>723</v>
      </c>
      <c r="D383" s="307" t="s">
        <v>174</v>
      </c>
      <c r="E383" s="308" t="s">
        <v>724</v>
      </c>
      <c r="F383" s="309" t="s">
        <v>725</v>
      </c>
      <c r="G383" s="310" t="s">
        <v>240</v>
      </c>
      <c r="H383" s="311">
        <v>1</v>
      </c>
      <c r="I383" s="299"/>
      <c r="J383" s="312">
        <f t="shared" si="20"/>
        <v>0</v>
      </c>
      <c r="K383" s="129" t="s">
        <v>190</v>
      </c>
      <c r="L383" s="29"/>
      <c r="M383" s="133" t="s">
        <v>1</v>
      </c>
      <c r="N383" s="134" t="s">
        <v>42</v>
      </c>
      <c r="O383" s="135">
        <v>3.304</v>
      </c>
      <c r="P383" s="135">
        <f t="shared" si="21"/>
        <v>3.304</v>
      </c>
      <c r="Q383" s="135">
        <v>0</v>
      </c>
      <c r="R383" s="135">
        <f t="shared" si="22"/>
        <v>0</v>
      </c>
      <c r="S383" s="135">
        <v>0</v>
      </c>
      <c r="T383" s="136">
        <f t="shared" si="23"/>
        <v>0</v>
      </c>
      <c r="AR383" s="137" t="s">
        <v>259</v>
      </c>
      <c r="AT383" s="137" t="s">
        <v>174</v>
      </c>
      <c r="AU383" s="137" t="s">
        <v>13</v>
      </c>
      <c r="AY383" s="17" t="s">
        <v>171</v>
      </c>
      <c r="BE383" s="138">
        <f t="shared" si="24"/>
        <v>0</v>
      </c>
      <c r="BF383" s="138">
        <f t="shared" si="25"/>
        <v>0</v>
      </c>
      <c r="BG383" s="138">
        <f t="shared" si="26"/>
        <v>0</v>
      </c>
      <c r="BH383" s="138">
        <f t="shared" si="27"/>
        <v>0</v>
      </c>
      <c r="BI383" s="138">
        <f t="shared" si="28"/>
        <v>0</v>
      </c>
      <c r="BJ383" s="17" t="s">
        <v>19</v>
      </c>
      <c r="BK383" s="138">
        <f t="shared" si="29"/>
        <v>0</v>
      </c>
      <c r="BL383" s="17" t="s">
        <v>259</v>
      </c>
      <c r="BM383" s="137" t="s">
        <v>726</v>
      </c>
    </row>
    <row r="384" spans="2:65" s="1" customFormat="1" ht="26.25" customHeight="1">
      <c r="B384" s="126"/>
      <c r="C384" s="318" t="s">
        <v>727</v>
      </c>
      <c r="D384" s="318" t="s">
        <v>220</v>
      </c>
      <c r="E384" s="319" t="s">
        <v>728</v>
      </c>
      <c r="F384" s="320" t="s">
        <v>729</v>
      </c>
      <c r="G384" s="321" t="s">
        <v>240</v>
      </c>
      <c r="H384" s="322">
        <v>1</v>
      </c>
      <c r="I384" s="300"/>
      <c r="J384" s="323">
        <f t="shared" si="20"/>
        <v>0</v>
      </c>
      <c r="K384" s="158" t="s">
        <v>1</v>
      </c>
      <c r="L384" s="159"/>
      <c r="M384" s="160" t="s">
        <v>1</v>
      </c>
      <c r="N384" s="161" t="s">
        <v>42</v>
      </c>
      <c r="O384" s="135">
        <v>0</v>
      </c>
      <c r="P384" s="135">
        <f t="shared" si="21"/>
        <v>0</v>
      </c>
      <c r="Q384" s="135">
        <v>0.028</v>
      </c>
      <c r="R384" s="135">
        <f t="shared" si="22"/>
        <v>0.028</v>
      </c>
      <c r="S384" s="135">
        <v>0</v>
      </c>
      <c r="T384" s="136">
        <f t="shared" si="23"/>
        <v>0</v>
      </c>
      <c r="AR384" s="137" t="s">
        <v>263</v>
      </c>
      <c r="AT384" s="137" t="s">
        <v>220</v>
      </c>
      <c r="AU384" s="137" t="s">
        <v>13</v>
      </c>
      <c r="AY384" s="17" t="s">
        <v>171</v>
      </c>
      <c r="BE384" s="138">
        <f t="shared" si="24"/>
        <v>0</v>
      </c>
      <c r="BF384" s="138">
        <f t="shared" si="25"/>
        <v>0</v>
      </c>
      <c r="BG384" s="138">
        <f t="shared" si="26"/>
        <v>0</v>
      </c>
      <c r="BH384" s="138">
        <f t="shared" si="27"/>
        <v>0</v>
      </c>
      <c r="BI384" s="138">
        <f t="shared" si="28"/>
        <v>0</v>
      </c>
      <c r="BJ384" s="17" t="s">
        <v>19</v>
      </c>
      <c r="BK384" s="138">
        <f t="shared" si="29"/>
        <v>0</v>
      </c>
      <c r="BL384" s="17" t="s">
        <v>259</v>
      </c>
      <c r="BM384" s="137" t="s">
        <v>730</v>
      </c>
    </row>
    <row r="385" spans="2:65" s="1" customFormat="1" ht="26.25" customHeight="1">
      <c r="B385" s="126"/>
      <c r="C385" s="318" t="s">
        <v>106</v>
      </c>
      <c r="D385" s="318" t="s">
        <v>220</v>
      </c>
      <c r="E385" s="319" t="s">
        <v>731</v>
      </c>
      <c r="F385" s="320" t="s">
        <v>732</v>
      </c>
      <c r="G385" s="321" t="s">
        <v>240</v>
      </c>
      <c r="H385" s="322">
        <v>1</v>
      </c>
      <c r="I385" s="300"/>
      <c r="J385" s="323">
        <f t="shared" si="20"/>
        <v>0</v>
      </c>
      <c r="K385" s="158" t="s">
        <v>1</v>
      </c>
      <c r="L385" s="159"/>
      <c r="M385" s="160" t="s">
        <v>1</v>
      </c>
      <c r="N385" s="161" t="s">
        <v>42</v>
      </c>
      <c r="O385" s="135">
        <v>0</v>
      </c>
      <c r="P385" s="135">
        <f t="shared" si="21"/>
        <v>0</v>
      </c>
      <c r="Q385" s="135">
        <v>0.028</v>
      </c>
      <c r="R385" s="135">
        <f t="shared" si="22"/>
        <v>0.028</v>
      </c>
      <c r="S385" s="135">
        <v>0</v>
      </c>
      <c r="T385" s="136">
        <f t="shared" si="23"/>
        <v>0</v>
      </c>
      <c r="AR385" s="137" t="s">
        <v>263</v>
      </c>
      <c r="AT385" s="137" t="s">
        <v>220</v>
      </c>
      <c r="AU385" s="137" t="s">
        <v>13</v>
      </c>
      <c r="AY385" s="17" t="s">
        <v>171</v>
      </c>
      <c r="BE385" s="138">
        <f t="shared" si="24"/>
        <v>0</v>
      </c>
      <c r="BF385" s="138">
        <f t="shared" si="25"/>
        <v>0</v>
      </c>
      <c r="BG385" s="138">
        <f t="shared" si="26"/>
        <v>0</v>
      </c>
      <c r="BH385" s="138">
        <f t="shared" si="27"/>
        <v>0</v>
      </c>
      <c r="BI385" s="138">
        <f t="shared" si="28"/>
        <v>0</v>
      </c>
      <c r="BJ385" s="17" t="s">
        <v>19</v>
      </c>
      <c r="BK385" s="138">
        <f t="shared" si="29"/>
        <v>0</v>
      </c>
      <c r="BL385" s="17" t="s">
        <v>259</v>
      </c>
      <c r="BM385" s="137" t="s">
        <v>733</v>
      </c>
    </row>
    <row r="386" spans="2:65" s="1" customFormat="1" ht="26.25" customHeight="1">
      <c r="B386" s="126"/>
      <c r="C386" s="318" t="s">
        <v>734</v>
      </c>
      <c r="D386" s="318" t="s">
        <v>220</v>
      </c>
      <c r="E386" s="319" t="s">
        <v>735</v>
      </c>
      <c r="F386" s="320" t="s">
        <v>736</v>
      </c>
      <c r="G386" s="321" t="s">
        <v>240</v>
      </c>
      <c r="H386" s="322">
        <v>1</v>
      </c>
      <c r="I386" s="300"/>
      <c r="J386" s="323">
        <f t="shared" si="20"/>
        <v>0</v>
      </c>
      <c r="K386" s="158" t="s">
        <v>1</v>
      </c>
      <c r="L386" s="159"/>
      <c r="M386" s="160" t="s">
        <v>1</v>
      </c>
      <c r="N386" s="161" t="s">
        <v>42</v>
      </c>
      <c r="O386" s="135">
        <v>0</v>
      </c>
      <c r="P386" s="135">
        <f t="shared" si="21"/>
        <v>0</v>
      </c>
      <c r="Q386" s="135">
        <v>0.028</v>
      </c>
      <c r="R386" s="135">
        <f t="shared" si="22"/>
        <v>0.028</v>
      </c>
      <c r="S386" s="135">
        <v>0</v>
      </c>
      <c r="T386" s="136">
        <f t="shared" si="23"/>
        <v>0</v>
      </c>
      <c r="AR386" s="137" t="s">
        <v>263</v>
      </c>
      <c r="AT386" s="137" t="s">
        <v>220</v>
      </c>
      <c r="AU386" s="137" t="s">
        <v>13</v>
      </c>
      <c r="AY386" s="17" t="s">
        <v>171</v>
      </c>
      <c r="BE386" s="138">
        <f t="shared" si="24"/>
        <v>0</v>
      </c>
      <c r="BF386" s="138">
        <f t="shared" si="25"/>
        <v>0</v>
      </c>
      <c r="BG386" s="138">
        <f t="shared" si="26"/>
        <v>0</v>
      </c>
      <c r="BH386" s="138">
        <f t="shared" si="27"/>
        <v>0</v>
      </c>
      <c r="BI386" s="138">
        <f t="shared" si="28"/>
        <v>0</v>
      </c>
      <c r="BJ386" s="17" t="s">
        <v>19</v>
      </c>
      <c r="BK386" s="138">
        <f t="shared" si="29"/>
        <v>0</v>
      </c>
      <c r="BL386" s="17" t="s">
        <v>259</v>
      </c>
      <c r="BM386" s="137" t="s">
        <v>737</v>
      </c>
    </row>
    <row r="387" spans="2:65" s="1" customFormat="1" ht="16.5" customHeight="1">
      <c r="B387" s="126"/>
      <c r="C387" s="307" t="s">
        <v>738</v>
      </c>
      <c r="D387" s="307" t="s">
        <v>174</v>
      </c>
      <c r="E387" s="308" t="s">
        <v>739</v>
      </c>
      <c r="F387" s="309" t="s">
        <v>740</v>
      </c>
      <c r="G387" s="310" t="s">
        <v>240</v>
      </c>
      <c r="H387" s="311">
        <v>3</v>
      </c>
      <c r="I387" s="299"/>
      <c r="J387" s="312">
        <f t="shared" si="20"/>
        <v>0</v>
      </c>
      <c r="K387" s="129" t="s">
        <v>1</v>
      </c>
      <c r="L387" s="29"/>
      <c r="M387" s="133" t="s">
        <v>1</v>
      </c>
      <c r="N387" s="134" t="s">
        <v>42</v>
      </c>
      <c r="O387" s="135">
        <v>0.3</v>
      </c>
      <c r="P387" s="135">
        <f t="shared" si="21"/>
        <v>0.8999999999999999</v>
      </c>
      <c r="Q387" s="135">
        <v>0</v>
      </c>
      <c r="R387" s="135">
        <f t="shared" si="22"/>
        <v>0</v>
      </c>
      <c r="S387" s="135">
        <v>0</v>
      </c>
      <c r="T387" s="136">
        <f t="shared" si="23"/>
        <v>0</v>
      </c>
      <c r="AR387" s="137" t="s">
        <v>259</v>
      </c>
      <c r="AT387" s="137" t="s">
        <v>174</v>
      </c>
      <c r="AU387" s="137" t="s">
        <v>13</v>
      </c>
      <c r="AY387" s="17" t="s">
        <v>171</v>
      </c>
      <c r="BE387" s="138">
        <f t="shared" si="24"/>
        <v>0</v>
      </c>
      <c r="BF387" s="138">
        <f t="shared" si="25"/>
        <v>0</v>
      </c>
      <c r="BG387" s="138">
        <f t="shared" si="26"/>
        <v>0</v>
      </c>
      <c r="BH387" s="138">
        <f t="shared" si="27"/>
        <v>0</v>
      </c>
      <c r="BI387" s="138">
        <f t="shared" si="28"/>
        <v>0</v>
      </c>
      <c r="BJ387" s="17" t="s">
        <v>19</v>
      </c>
      <c r="BK387" s="138">
        <f t="shared" si="29"/>
        <v>0</v>
      </c>
      <c r="BL387" s="17" t="s">
        <v>259</v>
      </c>
      <c r="BM387" s="137" t="s">
        <v>741</v>
      </c>
    </row>
    <row r="388" spans="2:65" s="1" customFormat="1" ht="16.5" customHeight="1">
      <c r="B388" s="126"/>
      <c r="C388" s="318" t="s">
        <v>742</v>
      </c>
      <c r="D388" s="318" t="s">
        <v>220</v>
      </c>
      <c r="E388" s="319" t="s">
        <v>743</v>
      </c>
      <c r="F388" s="320" t="s">
        <v>744</v>
      </c>
      <c r="G388" s="321" t="s">
        <v>240</v>
      </c>
      <c r="H388" s="322">
        <v>1</v>
      </c>
      <c r="I388" s="300"/>
      <c r="J388" s="323">
        <f t="shared" si="20"/>
        <v>0</v>
      </c>
      <c r="K388" s="158" t="s">
        <v>1</v>
      </c>
      <c r="L388" s="159"/>
      <c r="M388" s="160" t="s">
        <v>1</v>
      </c>
      <c r="N388" s="161" t="s">
        <v>42</v>
      </c>
      <c r="O388" s="135">
        <v>0</v>
      </c>
      <c r="P388" s="135">
        <f t="shared" si="21"/>
        <v>0</v>
      </c>
      <c r="Q388" s="135">
        <v>0.0032</v>
      </c>
      <c r="R388" s="135">
        <f t="shared" si="22"/>
        <v>0.0032</v>
      </c>
      <c r="S388" s="135">
        <v>0</v>
      </c>
      <c r="T388" s="136">
        <f t="shared" si="23"/>
        <v>0</v>
      </c>
      <c r="AR388" s="137" t="s">
        <v>263</v>
      </c>
      <c r="AT388" s="137" t="s">
        <v>220</v>
      </c>
      <c r="AU388" s="137" t="s">
        <v>13</v>
      </c>
      <c r="AY388" s="17" t="s">
        <v>171</v>
      </c>
      <c r="BE388" s="138">
        <f t="shared" si="24"/>
        <v>0</v>
      </c>
      <c r="BF388" s="138">
        <f t="shared" si="25"/>
        <v>0</v>
      </c>
      <c r="BG388" s="138">
        <f t="shared" si="26"/>
        <v>0</v>
      </c>
      <c r="BH388" s="138">
        <f t="shared" si="27"/>
        <v>0</v>
      </c>
      <c r="BI388" s="138">
        <f t="shared" si="28"/>
        <v>0</v>
      </c>
      <c r="BJ388" s="17" t="s">
        <v>19</v>
      </c>
      <c r="BK388" s="138">
        <f t="shared" si="29"/>
        <v>0</v>
      </c>
      <c r="BL388" s="17" t="s">
        <v>259</v>
      </c>
      <c r="BM388" s="137" t="s">
        <v>745</v>
      </c>
    </row>
    <row r="389" spans="2:65" s="1" customFormat="1" ht="24" customHeight="1">
      <c r="B389" s="126"/>
      <c r="C389" s="307" t="s">
        <v>746</v>
      </c>
      <c r="D389" s="307" t="s">
        <v>174</v>
      </c>
      <c r="E389" s="308" t="s">
        <v>747</v>
      </c>
      <c r="F389" s="309" t="s">
        <v>748</v>
      </c>
      <c r="G389" s="310" t="s">
        <v>392</v>
      </c>
      <c r="H389" s="311">
        <v>1</v>
      </c>
      <c r="I389" s="299"/>
      <c r="J389" s="312">
        <f t="shared" si="20"/>
        <v>0</v>
      </c>
      <c r="K389" s="129" t="s">
        <v>1</v>
      </c>
      <c r="L389" s="29"/>
      <c r="M389" s="133" t="s">
        <v>1</v>
      </c>
      <c r="N389" s="134" t="s">
        <v>42</v>
      </c>
      <c r="O389" s="135">
        <v>0.25</v>
      </c>
      <c r="P389" s="135">
        <f t="shared" si="21"/>
        <v>0.25</v>
      </c>
      <c r="Q389" s="135">
        <v>0.0966</v>
      </c>
      <c r="R389" s="135">
        <f t="shared" si="22"/>
        <v>0.0966</v>
      </c>
      <c r="S389" s="135">
        <v>0</v>
      </c>
      <c r="T389" s="136">
        <f t="shared" si="23"/>
        <v>0</v>
      </c>
      <c r="AR389" s="137" t="s">
        <v>259</v>
      </c>
      <c r="AT389" s="137" t="s">
        <v>174</v>
      </c>
      <c r="AU389" s="137" t="s">
        <v>13</v>
      </c>
      <c r="AY389" s="17" t="s">
        <v>171</v>
      </c>
      <c r="BE389" s="138">
        <f t="shared" si="24"/>
        <v>0</v>
      </c>
      <c r="BF389" s="138">
        <f t="shared" si="25"/>
        <v>0</v>
      </c>
      <c r="BG389" s="138">
        <f t="shared" si="26"/>
        <v>0</v>
      </c>
      <c r="BH389" s="138">
        <f t="shared" si="27"/>
        <v>0</v>
      </c>
      <c r="BI389" s="138">
        <f t="shared" si="28"/>
        <v>0</v>
      </c>
      <c r="BJ389" s="17" t="s">
        <v>19</v>
      </c>
      <c r="BK389" s="138">
        <f t="shared" si="29"/>
        <v>0</v>
      </c>
      <c r="BL389" s="17" t="s">
        <v>259</v>
      </c>
      <c r="BM389" s="137" t="s">
        <v>749</v>
      </c>
    </row>
    <row r="390" spans="2:65" s="1" customFormat="1" ht="24" customHeight="1">
      <c r="B390" s="126"/>
      <c r="C390" s="318" t="s">
        <v>750</v>
      </c>
      <c r="D390" s="318" t="s">
        <v>220</v>
      </c>
      <c r="E390" s="319" t="s">
        <v>751</v>
      </c>
      <c r="F390" s="320" t="s">
        <v>752</v>
      </c>
      <c r="G390" s="321" t="s">
        <v>392</v>
      </c>
      <c r="H390" s="322">
        <v>1</v>
      </c>
      <c r="I390" s="300"/>
      <c r="J390" s="323">
        <f t="shared" si="20"/>
        <v>0</v>
      </c>
      <c r="K390" s="158" t="s">
        <v>1</v>
      </c>
      <c r="L390" s="159"/>
      <c r="M390" s="160" t="s">
        <v>1</v>
      </c>
      <c r="N390" s="161" t="s">
        <v>42</v>
      </c>
      <c r="O390" s="135">
        <v>0</v>
      </c>
      <c r="P390" s="135">
        <f t="shared" si="21"/>
        <v>0</v>
      </c>
      <c r="Q390" s="135">
        <v>0.22</v>
      </c>
      <c r="R390" s="135">
        <f t="shared" si="22"/>
        <v>0.22</v>
      </c>
      <c r="S390" s="135">
        <v>0</v>
      </c>
      <c r="T390" s="136">
        <f t="shared" si="23"/>
        <v>0</v>
      </c>
      <c r="AR390" s="137" t="s">
        <v>263</v>
      </c>
      <c r="AT390" s="137" t="s">
        <v>220</v>
      </c>
      <c r="AU390" s="137" t="s">
        <v>13</v>
      </c>
      <c r="AY390" s="17" t="s">
        <v>171</v>
      </c>
      <c r="BE390" s="138">
        <f t="shared" si="24"/>
        <v>0</v>
      </c>
      <c r="BF390" s="138">
        <f t="shared" si="25"/>
        <v>0</v>
      </c>
      <c r="BG390" s="138">
        <f t="shared" si="26"/>
        <v>0</v>
      </c>
      <c r="BH390" s="138">
        <f t="shared" si="27"/>
        <v>0</v>
      </c>
      <c r="BI390" s="138">
        <f t="shared" si="28"/>
        <v>0</v>
      </c>
      <c r="BJ390" s="17" t="s">
        <v>19</v>
      </c>
      <c r="BK390" s="138">
        <f t="shared" si="29"/>
        <v>0</v>
      </c>
      <c r="BL390" s="17" t="s">
        <v>259</v>
      </c>
      <c r="BM390" s="137" t="s">
        <v>753</v>
      </c>
    </row>
    <row r="391" spans="2:47" s="1" customFormat="1" ht="29.25">
      <c r="B391" s="29"/>
      <c r="C391" s="471"/>
      <c r="D391" s="314" t="s">
        <v>215</v>
      </c>
      <c r="E391" s="471"/>
      <c r="F391" s="480" t="s">
        <v>754</v>
      </c>
      <c r="G391" s="471"/>
      <c r="H391" s="471"/>
      <c r="I391" s="471"/>
      <c r="J391" s="471"/>
      <c r="L391" s="29"/>
      <c r="M391" s="152"/>
      <c r="N391" s="52"/>
      <c r="O391" s="52"/>
      <c r="P391" s="52"/>
      <c r="Q391" s="52"/>
      <c r="R391" s="52"/>
      <c r="S391" s="52"/>
      <c r="T391" s="53"/>
      <c r="AT391" s="17" t="s">
        <v>215</v>
      </c>
      <c r="AU391" s="17" t="s">
        <v>13</v>
      </c>
    </row>
    <row r="392" spans="2:65" s="1" customFormat="1" ht="24" customHeight="1">
      <c r="B392" s="126"/>
      <c r="C392" s="318" t="s">
        <v>755</v>
      </c>
      <c r="D392" s="318" t="s">
        <v>220</v>
      </c>
      <c r="E392" s="319" t="s">
        <v>756</v>
      </c>
      <c r="F392" s="320" t="s">
        <v>757</v>
      </c>
      <c r="G392" s="321" t="s">
        <v>392</v>
      </c>
      <c r="H392" s="322">
        <v>1</v>
      </c>
      <c r="I392" s="300"/>
      <c r="J392" s="323">
        <f>ROUND(I392*H392,2)</f>
        <v>0</v>
      </c>
      <c r="K392" s="158" t="s">
        <v>1</v>
      </c>
      <c r="L392" s="159"/>
      <c r="M392" s="160" t="s">
        <v>1</v>
      </c>
      <c r="N392" s="161" t="s">
        <v>42</v>
      </c>
      <c r="O392" s="135">
        <v>0</v>
      </c>
      <c r="P392" s="135">
        <f>O392*H392</f>
        <v>0</v>
      </c>
      <c r="Q392" s="135">
        <v>0</v>
      </c>
      <c r="R392" s="135">
        <f>Q392*H392</f>
        <v>0</v>
      </c>
      <c r="S392" s="135">
        <v>0</v>
      </c>
      <c r="T392" s="136">
        <f>S392*H392</f>
        <v>0</v>
      </c>
      <c r="AR392" s="137" t="s">
        <v>263</v>
      </c>
      <c r="AT392" s="137" t="s">
        <v>220</v>
      </c>
      <c r="AU392" s="137" t="s">
        <v>13</v>
      </c>
      <c r="AY392" s="17" t="s">
        <v>171</v>
      </c>
      <c r="BE392" s="138">
        <f>IF(N392="základní",J392,0)</f>
        <v>0</v>
      </c>
      <c r="BF392" s="138">
        <f>IF(N392="snížená",J392,0)</f>
        <v>0</v>
      </c>
      <c r="BG392" s="138">
        <f>IF(N392="zákl. přenesená",J392,0)</f>
        <v>0</v>
      </c>
      <c r="BH392" s="138">
        <f>IF(N392="sníž. přenesená",J392,0)</f>
        <v>0</v>
      </c>
      <c r="BI392" s="138">
        <f>IF(N392="nulová",J392,0)</f>
        <v>0</v>
      </c>
      <c r="BJ392" s="17" t="s">
        <v>19</v>
      </c>
      <c r="BK392" s="138">
        <f>ROUND(I392*H392,2)</f>
        <v>0</v>
      </c>
      <c r="BL392" s="17" t="s">
        <v>259</v>
      </c>
      <c r="BM392" s="137" t="s">
        <v>758</v>
      </c>
    </row>
    <row r="393" spans="2:47" s="1" customFormat="1" ht="29.25">
      <c r="B393" s="29"/>
      <c r="C393" s="471"/>
      <c r="D393" s="314" t="s">
        <v>215</v>
      </c>
      <c r="E393" s="471"/>
      <c r="F393" s="480" t="s">
        <v>759</v>
      </c>
      <c r="G393" s="471"/>
      <c r="H393" s="471"/>
      <c r="I393" s="471"/>
      <c r="J393" s="471"/>
      <c r="L393" s="29"/>
      <c r="M393" s="152"/>
      <c r="N393" s="52"/>
      <c r="O393" s="52"/>
      <c r="P393" s="52"/>
      <c r="Q393" s="52"/>
      <c r="R393" s="52"/>
      <c r="S393" s="52"/>
      <c r="T393" s="53"/>
      <c r="AT393" s="17" t="s">
        <v>215</v>
      </c>
      <c r="AU393" s="17" t="s">
        <v>13</v>
      </c>
    </row>
    <row r="394" spans="2:65" s="1" customFormat="1" ht="24" customHeight="1">
      <c r="B394" s="126"/>
      <c r="C394" s="307" t="s">
        <v>760</v>
      </c>
      <c r="D394" s="307" t="s">
        <v>174</v>
      </c>
      <c r="E394" s="308" t="s">
        <v>761</v>
      </c>
      <c r="F394" s="309" t="s">
        <v>762</v>
      </c>
      <c r="G394" s="310" t="s">
        <v>240</v>
      </c>
      <c r="H394" s="311">
        <v>2</v>
      </c>
      <c r="I394" s="299"/>
      <c r="J394" s="312">
        <f>ROUND(I394*H394,2)</f>
        <v>0</v>
      </c>
      <c r="K394" s="129" t="s">
        <v>1</v>
      </c>
      <c r="L394" s="29"/>
      <c r="M394" s="133" t="s">
        <v>1</v>
      </c>
      <c r="N394" s="134" t="s">
        <v>42</v>
      </c>
      <c r="O394" s="135">
        <v>0</v>
      </c>
      <c r="P394" s="135">
        <f>O394*H394</f>
        <v>0</v>
      </c>
      <c r="Q394" s="135">
        <v>0</v>
      </c>
      <c r="R394" s="135">
        <f>Q394*H394</f>
        <v>0</v>
      </c>
      <c r="S394" s="135">
        <v>0</v>
      </c>
      <c r="T394" s="136">
        <f>S394*H394</f>
        <v>0</v>
      </c>
      <c r="AR394" s="137" t="s">
        <v>259</v>
      </c>
      <c r="AT394" s="137" t="s">
        <v>174</v>
      </c>
      <c r="AU394" s="137" t="s">
        <v>13</v>
      </c>
      <c r="AY394" s="17" t="s">
        <v>171</v>
      </c>
      <c r="BE394" s="138">
        <f>IF(N394="základní",J394,0)</f>
        <v>0</v>
      </c>
      <c r="BF394" s="138">
        <f>IF(N394="snížená",J394,0)</f>
        <v>0</v>
      </c>
      <c r="BG394" s="138">
        <f>IF(N394="zákl. přenesená",J394,0)</f>
        <v>0</v>
      </c>
      <c r="BH394" s="138">
        <f>IF(N394="sníž. přenesená",J394,0)</f>
        <v>0</v>
      </c>
      <c r="BI394" s="138">
        <f>IF(N394="nulová",J394,0)</f>
        <v>0</v>
      </c>
      <c r="BJ394" s="17" t="s">
        <v>19</v>
      </c>
      <c r="BK394" s="138">
        <f>ROUND(I394*H394,2)</f>
        <v>0</v>
      </c>
      <c r="BL394" s="17" t="s">
        <v>259</v>
      </c>
      <c r="BM394" s="137" t="s">
        <v>763</v>
      </c>
    </row>
    <row r="395" spans="2:65" s="1" customFormat="1" ht="16.5" customHeight="1">
      <c r="B395" s="126"/>
      <c r="C395" s="307" t="s">
        <v>764</v>
      </c>
      <c r="D395" s="307" t="s">
        <v>174</v>
      </c>
      <c r="E395" s="308" t="s">
        <v>765</v>
      </c>
      <c r="F395" s="309" t="s">
        <v>766</v>
      </c>
      <c r="G395" s="310" t="s">
        <v>564</v>
      </c>
      <c r="H395" s="311">
        <v>0.404</v>
      </c>
      <c r="I395" s="299"/>
      <c r="J395" s="312">
        <f>ROUND(I395*H395,2)</f>
        <v>0</v>
      </c>
      <c r="K395" s="129" t="s">
        <v>178</v>
      </c>
      <c r="L395" s="29"/>
      <c r="M395" s="133" t="s">
        <v>1</v>
      </c>
      <c r="N395" s="134" t="s">
        <v>42</v>
      </c>
      <c r="O395" s="135">
        <v>2.421</v>
      </c>
      <c r="P395" s="135">
        <f>O395*H395</f>
        <v>0.978084</v>
      </c>
      <c r="Q395" s="135">
        <v>0</v>
      </c>
      <c r="R395" s="135">
        <f>Q395*H395</f>
        <v>0</v>
      </c>
      <c r="S395" s="135">
        <v>0</v>
      </c>
      <c r="T395" s="136">
        <f>S395*H395</f>
        <v>0</v>
      </c>
      <c r="AR395" s="137" t="s">
        <v>259</v>
      </c>
      <c r="AT395" s="137" t="s">
        <v>174</v>
      </c>
      <c r="AU395" s="137" t="s">
        <v>13</v>
      </c>
      <c r="AY395" s="17" t="s">
        <v>171</v>
      </c>
      <c r="BE395" s="138">
        <f>IF(N395="základní",J395,0)</f>
        <v>0</v>
      </c>
      <c r="BF395" s="138">
        <f>IF(N395="snížená",J395,0)</f>
        <v>0</v>
      </c>
      <c r="BG395" s="138">
        <f>IF(N395="zákl. přenesená",J395,0)</f>
        <v>0</v>
      </c>
      <c r="BH395" s="138">
        <f>IF(N395="sníž. přenesená",J395,0)</f>
        <v>0</v>
      </c>
      <c r="BI395" s="138">
        <f>IF(N395="nulová",J395,0)</f>
        <v>0</v>
      </c>
      <c r="BJ395" s="17" t="s">
        <v>19</v>
      </c>
      <c r="BK395" s="138">
        <f>ROUND(I395*H395,2)</f>
        <v>0</v>
      </c>
      <c r="BL395" s="17" t="s">
        <v>259</v>
      </c>
      <c r="BM395" s="137" t="s">
        <v>767</v>
      </c>
    </row>
    <row r="396" spans="2:63" s="11" customFormat="1" ht="22.9" customHeight="1">
      <c r="B396" s="116"/>
      <c r="C396" s="473"/>
      <c r="D396" s="302" t="s">
        <v>76</v>
      </c>
      <c r="E396" s="305" t="s">
        <v>768</v>
      </c>
      <c r="F396" s="305" t="s">
        <v>769</v>
      </c>
      <c r="G396" s="473"/>
      <c r="H396" s="473"/>
      <c r="I396" s="473"/>
      <c r="J396" s="475">
        <f>BK396</f>
        <v>0</v>
      </c>
      <c r="L396" s="116"/>
      <c r="M396" s="119"/>
      <c r="N396" s="120"/>
      <c r="O396" s="120"/>
      <c r="P396" s="121">
        <f>SUM(P397:P402)</f>
        <v>1.4526540000000001</v>
      </c>
      <c r="Q396" s="120"/>
      <c r="R396" s="121">
        <f>SUM(R397:R402)</f>
        <v>0.0092474</v>
      </c>
      <c r="S396" s="120"/>
      <c r="T396" s="122">
        <f>SUM(T397:T402)</f>
        <v>0</v>
      </c>
      <c r="AR396" s="117" t="s">
        <v>13</v>
      </c>
      <c r="AT396" s="123" t="s">
        <v>76</v>
      </c>
      <c r="AU396" s="123" t="s">
        <v>19</v>
      </c>
      <c r="AY396" s="117" t="s">
        <v>171</v>
      </c>
      <c r="BK396" s="124">
        <f>SUM(BK397:BK402)</f>
        <v>0</v>
      </c>
    </row>
    <row r="397" spans="2:65" s="1" customFormat="1" ht="16.5" customHeight="1">
      <c r="B397" s="126"/>
      <c r="C397" s="307" t="s">
        <v>770</v>
      </c>
      <c r="D397" s="307" t="s">
        <v>174</v>
      </c>
      <c r="E397" s="308" t="s">
        <v>771</v>
      </c>
      <c r="F397" s="309" t="s">
        <v>772</v>
      </c>
      <c r="G397" s="310" t="s">
        <v>240</v>
      </c>
      <c r="H397" s="311">
        <v>5</v>
      </c>
      <c r="I397" s="299"/>
      <c r="J397" s="312">
        <f>ROUND(I397*H397,2)</f>
        <v>0</v>
      </c>
      <c r="K397" s="129" t="s">
        <v>1</v>
      </c>
      <c r="L397" s="29"/>
      <c r="M397" s="133" t="s">
        <v>1</v>
      </c>
      <c r="N397" s="134" t="s">
        <v>42</v>
      </c>
      <c r="O397" s="135">
        <v>0</v>
      </c>
      <c r="P397" s="135">
        <f>O397*H397</f>
        <v>0</v>
      </c>
      <c r="Q397" s="135">
        <v>0.0016</v>
      </c>
      <c r="R397" s="135">
        <f>Q397*H397</f>
        <v>0.008</v>
      </c>
      <c r="S397" s="135">
        <v>0</v>
      </c>
      <c r="T397" s="136">
        <f>S397*H397</f>
        <v>0</v>
      </c>
      <c r="AR397" s="137" t="s">
        <v>259</v>
      </c>
      <c r="AT397" s="137" t="s">
        <v>174</v>
      </c>
      <c r="AU397" s="137" t="s">
        <v>13</v>
      </c>
      <c r="AY397" s="17" t="s">
        <v>171</v>
      </c>
      <c r="BE397" s="138">
        <f>IF(N397="základní",J397,0)</f>
        <v>0</v>
      </c>
      <c r="BF397" s="138">
        <f>IF(N397="snížená",J397,0)</f>
        <v>0</v>
      </c>
      <c r="BG397" s="138">
        <f>IF(N397="zákl. přenesená",J397,0)</f>
        <v>0</v>
      </c>
      <c r="BH397" s="138">
        <f>IF(N397="sníž. přenesená",J397,0)</f>
        <v>0</v>
      </c>
      <c r="BI397" s="138">
        <f>IF(N397="nulová",J397,0)</f>
        <v>0</v>
      </c>
      <c r="BJ397" s="17" t="s">
        <v>19</v>
      </c>
      <c r="BK397" s="138">
        <f>ROUND(I397*H397,2)</f>
        <v>0</v>
      </c>
      <c r="BL397" s="17" t="s">
        <v>259</v>
      </c>
      <c r="BM397" s="137" t="s">
        <v>773</v>
      </c>
    </row>
    <row r="398" spans="2:65" s="1" customFormat="1" ht="16.5" customHeight="1">
      <c r="B398" s="126"/>
      <c r="C398" s="307" t="s">
        <v>774</v>
      </c>
      <c r="D398" s="307" t="s">
        <v>174</v>
      </c>
      <c r="E398" s="308" t="s">
        <v>775</v>
      </c>
      <c r="F398" s="309" t="s">
        <v>776</v>
      </c>
      <c r="G398" s="310" t="s">
        <v>484</v>
      </c>
      <c r="H398" s="311">
        <v>5.4</v>
      </c>
      <c r="I398" s="299"/>
      <c r="J398" s="312">
        <f>ROUND(I398*H398,2)</f>
        <v>0</v>
      </c>
      <c r="K398" s="129" t="s">
        <v>1</v>
      </c>
      <c r="L398" s="29"/>
      <c r="M398" s="133" t="s">
        <v>1</v>
      </c>
      <c r="N398" s="134" t="s">
        <v>42</v>
      </c>
      <c r="O398" s="135">
        <v>0.264</v>
      </c>
      <c r="P398" s="135">
        <f>O398*H398</f>
        <v>1.4256000000000002</v>
      </c>
      <c r="Q398" s="135">
        <v>0</v>
      </c>
      <c r="R398" s="135">
        <f>Q398*H398</f>
        <v>0</v>
      </c>
      <c r="S398" s="135">
        <v>0</v>
      </c>
      <c r="T398" s="136">
        <f>S398*H398</f>
        <v>0</v>
      </c>
      <c r="AR398" s="137" t="s">
        <v>259</v>
      </c>
      <c r="AT398" s="137" t="s">
        <v>174</v>
      </c>
      <c r="AU398" s="137" t="s">
        <v>13</v>
      </c>
      <c r="AY398" s="17" t="s">
        <v>171</v>
      </c>
      <c r="BE398" s="138">
        <f>IF(N398="základní",J398,0)</f>
        <v>0</v>
      </c>
      <c r="BF398" s="138">
        <f>IF(N398="snížená",J398,0)</f>
        <v>0</v>
      </c>
      <c r="BG398" s="138">
        <f>IF(N398="zákl. přenesená",J398,0)</f>
        <v>0</v>
      </c>
      <c r="BH398" s="138">
        <f>IF(N398="sníž. přenesená",J398,0)</f>
        <v>0</v>
      </c>
      <c r="BI398" s="138">
        <f>IF(N398="nulová",J398,0)</f>
        <v>0</v>
      </c>
      <c r="BJ398" s="17" t="s">
        <v>19</v>
      </c>
      <c r="BK398" s="138">
        <f>ROUND(I398*H398,2)</f>
        <v>0</v>
      </c>
      <c r="BL398" s="17" t="s">
        <v>259</v>
      </c>
      <c r="BM398" s="137" t="s">
        <v>777</v>
      </c>
    </row>
    <row r="399" spans="2:51" s="12" customFormat="1" ht="12">
      <c r="B399" s="139"/>
      <c r="C399" s="313"/>
      <c r="D399" s="314" t="s">
        <v>180</v>
      </c>
      <c r="E399" s="315" t="s">
        <v>1</v>
      </c>
      <c r="F399" s="316" t="s">
        <v>778</v>
      </c>
      <c r="G399" s="313"/>
      <c r="H399" s="317">
        <v>5.4</v>
      </c>
      <c r="I399" s="313"/>
      <c r="J399" s="313"/>
      <c r="L399" s="139"/>
      <c r="M399" s="144"/>
      <c r="N399" s="145"/>
      <c r="O399" s="145"/>
      <c r="P399" s="145"/>
      <c r="Q399" s="145"/>
      <c r="R399" s="145"/>
      <c r="S399" s="145"/>
      <c r="T399" s="146"/>
      <c r="AT399" s="141" t="s">
        <v>180</v>
      </c>
      <c r="AU399" s="141" t="s">
        <v>13</v>
      </c>
      <c r="AV399" s="12" t="s">
        <v>13</v>
      </c>
      <c r="AW399" s="12" t="s">
        <v>33</v>
      </c>
      <c r="AX399" s="12" t="s">
        <v>19</v>
      </c>
      <c r="AY399" s="141" t="s">
        <v>171</v>
      </c>
    </row>
    <row r="400" spans="2:65" s="1" customFormat="1" ht="16.5" customHeight="1">
      <c r="B400" s="126"/>
      <c r="C400" s="318" t="s">
        <v>779</v>
      </c>
      <c r="D400" s="318" t="s">
        <v>220</v>
      </c>
      <c r="E400" s="319" t="s">
        <v>780</v>
      </c>
      <c r="F400" s="320" t="s">
        <v>781</v>
      </c>
      <c r="G400" s="321" t="s">
        <v>484</v>
      </c>
      <c r="H400" s="322">
        <v>5.94</v>
      </c>
      <c r="I400" s="300"/>
      <c r="J400" s="323">
        <f>ROUND(I400*H400,2)</f>
        <v>0</v>
      </c>
      <c r="K400" s="158" t="s">
        <v>190</v>
      </c>
      <c r="L400" s="159"/>
      <c r="M400" s="160" t="s">
        <v>1</v>
      </c>
      <c r="N400" s="161" t="s">
        <v>42</v>
      </c>
      <c r="O400" s="135">
        <v>0</v>
      </c>
      <c r="P400" s="135">
        <f>O400*H400</f>
        <v>0</v>
      </c>
      <c r="Q400" s="135">
        <v>0.00021</v>
      </c>
      <c r="R400" s="135">
        <f>Q400*H400</f>
        <v>0.0012474</v>
      </c>
      <c r="S400" s="135">
        <v>0</v>
      </c>
      <c r="T400" s="136">
        <f>S400*H400</f>
        <v>0</v>
      </c>
      <c r="AR400" s="137" t="s">
        <v>263</v>
      </c>
      <c r="AT400" s="137" t="s">
        <v>220</v>
      </c>
      <c r="AU400" s="137" t="s">
        <v>13</v>
      </c>
      <c r="AY400" s="17" t="s">
        <v>171</v>
      </c>
      <c r="BE400" s="138">
        <f>IF(N400="základní",J400,0)</f>
        <v>0</v>
      </c>
      <c r="BF400" s="138">
        <f>IF(N400="snížená",J400,0)</f>
        <v>0</v>
      </c>
      <c r="BG400" s="138">
        <f>IF(N400="zákl. přenesená",J400,0)</f>
        <v>0</v>
      </c>
      <c r="BH400" s="138">
        <f>IF(N400="sníž. přenesená",J400,0)</f>
        <v>0</v>
      </c>
      <c r="BI400" s="138">
        <f>IF(N400="nulová",J400,0)</f>
        <v>0</v>
      </c>
      <c r="BJ400" s="17" t="s">
        <v>19</v>
      </c>
      <c r="BK400" s="138">
        <f>ROUND(I400*H400,2)</f>
        <v>0</v>
      </c>
      <c r="BL400" s="17" t="s">
        <v>259</v>
      </c>
      <c r="BM400" s="137" t="s">
        <v>782</v>
      </c>
    </row>
    <row r="401" spans="2:51" s="12" customFormat="1" ht="12">
      <c r="B401" s="139"/>
      <c r="C401" s="313"/>
      <c r="D401" s="314" t="s">
        <v>180</v>
      </c>
      <c r="E401" s="313"/>
      <c r="F401" s="316" t="s">
        <v>783</v>
      </c>
      <c r="G401" s="313"/>
      <c r="H401" s="317">
        <v>5.94</v>
      </c>
      <c r="I401" s="313"/>
      <c r="J401" s="313"/>
      <c r="L401" s="139"/>
      <c r="M401" s="144"/>
      <c r="N401" s="145"/>
      <c r="O401" s="145"/>
      <c r="P401" s="145"/>
      <c r="Q401" s="145"/>
      <c r="R401" s="145"/>
      <c r="S401" s="145"/>
      <c r="T401" s="146"/>
      <c r="AT401" s="141" t="s">
        <v>180</v>
      </c>
      <c r="AU401" s="141" t="s">
        <v>13</v>
      </c>
      <c r="AV401" s="12" t="s">
        <v>13</v>
      </c>
      <c r="AW401" s="12" t="s">
        <v>3</v>
      </c>
      <c r="AX401" s="12" t="s">
        <v>19</v>
      </c>
      <c r="AY401" s="141" t="s">
        <v>171</v>
      </c>
    </row>
    <row r="402" spans="2:65" s="1" customFormat="1" ht="16.5" customHeight="1">
      <c r="B402" s="126"/>
      <c r="C402" s="307" t="s">
        <v>784</v>
      </c>
      <c r="D402" s="307" t="s">
        <v>174</v>
      </c>
      <c r="E402" s="308" t="s">
        <v>785</v>
      </c>
      <c r="F402" s="309" t="s">
        <v>786</v>
      </c>
      <c r="G402" s="310" t="s">
        <v>564</v>
      </c>
      <c r="H402" s="311">
        <v>0.009</v>
      </c>
      <c r="I402" s="299"/>
      <c r="J402" s="312">
        <f>ROUND(I402*H402,2)</f>
        <v>0</v>
      </c>
      <c r="K402" s="129" t="s">
        <v>190</v>
      </c>
      <c r="L402" s="29"/>
      <c r="M402" s="133" t="s">
        <v>1</v>
      </c>
      <c r="N402" s="134" t="s">
        <v>42</v>
      </c>
      <c r="O402" s="135">
        <v>3.006</v>
      </c>
      <c r="P402" s="135">
        <f>O402*H402</f>
        <v>0.027053999999999995</v>
      </c>
      <c r="Q402" s="135">
        <v>0</v>
      </c>
      <c r="R402" s="135">
        <f>Q402*H402</f>
        <v>0</v>
      </c>
      <c r="S402" s="135">
        <v>0</v>
      </c>
      <c r="T402" s="136">
        <f>S402*H402</f>
        <v>0</v>
      </c>
      <c r="AR402" s="137" t="s">
        <v>259</v>
      </c>
      <c r="AT402" s="137" t="s">
        <v>174</v>
      </c>
      <c r="AU402" s="137" t="s">
        <v>13</v>
      </c>
      <c r="AY402" s="17" t="s">
        <v>171</v>
      </c>
      <c r="BE402" s="138">
        <f>IF(N402="základní",J402,0)</f>
        <v>0</v>
      </c>
      <c r="BF402" s="138">
        <f>IF(N402="snížená",J402,0)</f>
        <v>0</v>
      </c>
      <c r="BG402" s="138">
        <f>IF(N402="zákl. přenesená",J402,0)</f>
        <v>0</v>
      </c>
      <c r="BH402" s="138">
        <f>IF(N402="sníž. přenesená",J402,0)</f>
        <v>0</v>
      </c>
      <c r="BI402" s="138">
        <f>IF(N402="nulová",J402,0)</f>
        <v>0</v>
      </c>
      <c r="BJ402" s="17" t="s">
        <v>19</v>
      </c>
      <c r="BK402" s="138">
        <f>ROUND(I402*H402,2)</f>
        <v>0</v>
      </c>
      <c r="BL402" s="17" t="s">
        <v>259</v>
      </c>
      <c r="BM402" s="137" t="s">
        <v>787</v>
      </c>
    </row>
    <row r="403" spans="2:63" s="11" customFormat="1" ht="22.9" customHeight="1">
      <c r="B403" s="116"/>
      <c r="C403" s="473"/>
      <c r="D403" s="302" t="s">
        <v>76</v>
      </c>
      <c r="E403" s="305" t="s">
        <v>788</v>
      </c>
      <c r="F403" s="305" t="s">
        <v>789</v>
      </c>
      <c r="G403" s="473"/>
      <c r="H403" s="473"/>
      <c r="I403" s="473"/>
      <c r="J403" s="475">
        <f>BK403</f>
        <v>0</v>
      </c>
      <c r="L403" s="116"/>
      <c r="M403" s="119"/>
      <c r="N403" s="120"/>
      <c r="O403" s="120"/>
      <c r="P403" s="121">
        <f>SUM(P404:P417)</f>
        <v>40.51664</v>
      </c>
      <c r="Q403" s="120"/>
      <c r="R403" s="121">
        <f>SUM(R404:R417)</f>
        <v>0.67973155</v>
      </c>
      <c r="S403" s="120"/>
      <c r="T403" s="122">
        <f>SUM(T404:T417)</f>
        <v>0.245088</v>
      </c>
      <c r="AR403" s="117" t="s">
        <v>13</v>
      </c>
      <c r="AT403" s="123" t="s">
        <v>76</v>
      </c>
      <c r="AU403" s="123" t="s">
        <v>19</v>
      </c>
      <c r="AY403" s="117" t="s">
        <v>171</v>
      </c>
      <c r="BK403" s="124">
        <f>SUM(BK404:BK417)</f>
        <v>0</v>
      </c>
    </row>
    <row r="404" spans="2:65" s="1" customFormat="1" ht="16.5" customHeight="1">
      <c r="B404" s="126"/>
      <c r="C404" s="307" t="s">
        <v>790</v>
      </c>
      <c r="D404" s="307" t="s">
        <v>174</v>
      </c>
      <c r="E404" s="308" t="s">
        <v>791</v>
      </c>
      <c r="F404" s="309" t="s">
        <v>792</v>
      </c>
      <c r="G404" s="310" t="s">
        <v>184</v>
      </c>
      <c r="H404" s="311">
        <v>17.66</v>
      </c>
      <c r="I404" s="299"/>
      <c r="J404" s="312">
        <f>ROUND(I404*H404,2)</f>
        <v>0</v>
      </c>
      <c r="K404" s="129" t="s">
        <v>1</v>
      </c>
      <c r="L404" s="29"/>
      <c r="M404" s="133" t="s">
        <v>1</v>
      </c>
      <c r="N404" s="134" t="s">
        <v>42</v>
      </c>
      <c r="O404" s="135">
        <v>0.044</v>
      </c>
      <c r="P404" s="135">
        <f>O404*H404</f>
        <v>0.77704</v>
      </c>
      <c r="Q404" s="135">
        <v>0.0003</v>
      </c>
      <c r="R404" s="135">
        <f>Q404*H404</f>
        <v>0.005298</v>
      </c>
      <c r="S404" s="135">
        <v>0</v>
      </c>
      <c r="T404" s="136">
        <f>S404*H404</f>
        <v>0</v>
      </c>
      <c r="AR404" s="137" t="s">
        <v>259</v>
      </c>
      <c r="AT404" s="137" t="s">
        <v>174</v>
      </c>
      <c r="AU404" s="137" t="s">
        <v>13</v>
      </c>
      <c r="AY404" s="17" t="s">
        <v>171</v>
      </c>
      <c r="BE404" s="138">
        <f>IF(N404="základní",J404,0)</f>
        <v>0</v>
      </c>
      <c r="BF404" s="138">
        <f>IF(N404="snížená",J404,0)</f>
        <v>0</v>
      </c>
      <c r="BG404" s="138">
        <f>IF(N404="zákl. přenesená",J404,0)</f>
        <v>0</v>
      </c>
      <c r="BH404" s="138">
        <f>IF(N404="sníž. přenesená",J404,0)</f>
        <v>0</v>
      </c>
      <c r="BI404" s="138">
        <f>IF(N404="nulová",J404,0)</f>
        <v>0</v>
      </c>
      <c r="BJ404" s="17" t="s">
        <v>19</v>
      </c>
      <c r="BK404" s="138">
        <f>ROUND(I404*H404,2)</f>
        <v>0</v>
      </c>
      <c r="BL404" s="17" t="s">
        <v>259</v>
      </c>
      <c r="BM404" s="137" t="s">
        <v>793</v>
      </c>
    </row>
    <row r="405" spans="2:51" s="12" customFormat="1" ht="12">
      <c r="B405" s="139"/>
      <c r="C405" s="313"/>
      <c r="D405" s="314" t="s">
        <v>180</v>
      </c>
      <c r="E405" s="315" t="s">
        <v>86</v>
      </c>
      <c r="F405" s="316" t="s">
        <v>794</v>
      </c>
      <c r="G405" s="313"/>
      <c r="H405" s="317">
        <v>17.66</v>
      </c>
      <c r="I405" s="313"/>
      <c r="J405" s="313"/>
      <c r="L405" s="139"/>
      <c r="M405" s="144"/>
      <c r="N405" s="145"/>
      <c r="O405" s="145"/>
      <c r="P405" s="145"/>
      <c r="Q405" s="145"/>
      <c r="R405" s="145"/>
      <c r="S405" s="145"/>
      <c r="T405" s="146"/>
      <c r="AT405" s="141" t="s">
        <v>180</v>
      </c>
      <c r="AU405" s="141" t="s">
        <v>13</v>
      </c>
      <c r="AV405" s="12" t="s">
        <v>13</v>
      </c>
      <c r="AW405" s="12" t="s">
        <v>33</v>
      </c>
      <c r="AX405" s="12" t="s">
        <v>19</v>
      </c>
      <c r="AY405" s="141" t="s">
        <v>171</v>
      </c>
    </row>
    <row r="406" spans="2:65" s="1" customFormat="1" ht="16.5" customHeight="1">
      <c r="B406" s="126"/>
      <c r="C406" s="307" t="s">
        <v>795</v>
      </c>
      <c r="D406" s="307" t="s">
        <v>174</v>
      </c>
      <c r="E406" s="308" t="s">
        <v>796</v>
      </c>
      <c r="F406" s="309" t="s">
        <v>797</v>
      </c>
      <c r="G406" s="310" t="s">
        <v>184</v>
      </c>
      <c r="H406" s="311">
        <v>17.66</v>
      </c>
      <c r="I406" s="299"/>
      <c r="J406" s="312">
        <f>ROUND(I406*H406,2)</f>
        <v>0</v>
      </c>
      <c r="K406" s="129" t="s">
        <v>1</v>
      </c>
      <c r="L406" s="29"/>
      <c r="M406" s="133" t="s">
        <v>1</v>
      </c>
      <c r="N406" s="134" t="s">
        <v>42</v>
      </c>
      <c r="O406" s="135">
        <v>0.3</v>
      </c>
      <c r="P406" s="135">
        <f>O406*H406</f>
        <v>5.298</v>
      </c>
      <c r="Q406" s="135">
        <v>0.00715</v>
      </c>
      <c r="R406" s="135">
        <f>Q406*H406</f>
        <v>0.126269</v>
      </c>
      <c r="S406" s="135">
        <v>0</v>
      </c>
      <c r="T406" s="136">
        <f>S406*H406</f>
        <v>0</v>
      </c>
      <c r="AR406" s="137" t="s">
        <v>259</v>
      </c>
      <c r="AT406" s="137" t="s">
        <v>174</v>
      </c>
      <c r="AU406" s="137" t="s">
        <v>13</v>
      </c>
      <c r="AY406" s="17" t="s">
        <v>171</v>
      </c>
      <c r="BE406" s="138">
        <f>IF(N406="základní",J406,0)</f>
        <v>0</v>
      </c>
      <c r="BF406" s="138">
        <f>IF(N406="snížená",J406,0)</f>
        <v>0</v>
      </c>
      <c r="BG406" s="138">
        <f>IF(N406="zákl. přenesená",J406,0)</f>
        <v>0</v>
      </c>
      <c r="BH406" s="138">
        <f>IF(N406="sníž. přenesená",J406,0)</f>
        <v>0</v>
      </c>
      <c r="BI406" s="138">
        <f>IF(N406="nulová",J406,0)</f>
        <v>0</v>
      </c>
      <c r="BJ406" s="17" t="s">
        <v>19</v>
      </c>
      <c r="BK406" s="138">
        <f>ROUND(I406*H406,2)</f>
        <v>0</v>
      </c>
      <c r="BL406" s="17" t="s">
        <v>259</v>
      </c>
      <c r="BM406" s="137" t="s">
        <v>798</v>
      </c>
    </row>
    <row r="407" spans="2:51" s="12" customFormat="1" ht="12">
      <c r="B407" s="139"/>
      <c r="C407" s="313"/>
      <c r="D407" s="314" t="s">
        <v>180</v>
      </c>
      <c r="E407" s="315" t="s">
        <v>1</v>
      </c>
      <c r="F407" s="316" t="s">
        <v>86</v>
      </c>
      <c r="G407" s="313"/>
      <c r="H407" s="317">
        <v>17.66</v>
      </c>
      <c r="I407" s="313"/>
      <c r="J407" s="313"/>
      <c r="L407" s="139"/>
      <c r="M407" s="144"/>
      <c r="N407" s="145"/>
      <c r="O407" s="145"/>
      <c r="P407" s="145"/>
      <c r="Q407" s="145"/>
      <c r="R407" s="145"/>
      <c r="S407" s="145"/>
      <c r="T407" s="146"/>
      <c r="AT407" s="141" t="s">
        <v>180</v>
      </c>
      <c r="AU407" s="141" t="s">
        <v>13</v>
      </c>
      <c r="AV407" s="12" t="s">
        <v>13</v>
      </c>
      <c r="AW407" s="12" t="s">
        <v>33</v>
      </c>
      <c r="AX407" s="12" t="s">
        <v>19</v>
      </c>
      <c r="AY407" s="141" t="s">
        <v>171</v>
      </c>
    </row>
    <row r="408" spans="2:65" s="1" customFormat="1" ht="16.5" customHeight="1">
      <c r="B408" s="126"/>
      <c r="C408" s="307" t="s">
        <v>799</v>
      </c>
      <c r="D408" s="307" t="s">
        <v>174</v>
      </c>
      <c r="E408" s="308" t="s">
        <v>800</v>
      </c>
      <c r="F408" s="309" t="s">
        <v>801</v>
      </c>
      <c r="G408" s="310" t="s">
        <v>184</v>
      </c>
      <c r="H408" s="311">
        <v>17.66</v>
      </c>
      <c r="I408" s="299"/>
      <c r="J408" s="312">
        <f>ROUND(I408*H408,2)</f>
        <v>0</v>
      </c>
      <c r="K408" s="129" t="s">
        <v>178</v>
      </c>
      <c r="L408" s="29"/>
      <c r="M408" s="133" t="s">
        <v>1</v>
      </c>
      <c r="N408" s="134" t="s">
        <v>42</v>
      </c>
      <c r="O408" s="135">
        <v>0.63</v>
      </c>
      <c r="P408" s="135">
        <f>O408*H408</f>
        <v>11.1258</v>
      </c>
      <c r="Q408" s="135">
        <v>0.00376</v>
      </c>
      <c r="R408" s="135">
        <f>Q408*H408</f>
        <v>0.0664016</v>
      </c>
      <c r="S408" s="135">
        <v>0</v>
      </c>
      <c r="T408" s="136">
        <f>S408*H408</f>
        <v>0</v>
      </c>
      <c r="AR408" s="137" t="s">
        <v>259</v>
      </c>
      <c r="AT408" s="137" t="s">
        <v>174</v>
      </c>
      <c r="AU408" s="137" t="s">
        <v>13</v>
      </c>
      <c r="AY408" s="17" t="s">
        <v>171</v>
      </c>
      <c r="BE408" s="138">
        <f>IF(N408="základní",J408,0)</f>
        <v>0</v>
      </c>
      <c r="BF408" s="138">
        <f>IF(N408="snížená",J408,0)</f>
        <v>0</v>
      </c>
      <c r="BG408" s="138">
        <f>IF(N408="zákl. přenesená",J408,0)</f>
        <v>0</v>
      </c>
      <c r="BH408" s="138">
        <f>IF(N408="sníž. přenesená",J408,0)</f>
        <v>0</v>
      </c>
      <c r="BI408" s="138">
        <f>IF(N408="nulová",J408,0)</f>
        <v>0</v>
      </c>
      <c r="BJ408" s="17" t="s">
        <v>19</v>
      </c>
      <c r="BK408" s="138">
        <f>ROUND(I408*H408,2)</f>
        <v>0</v>
      </c>
      <c r="BL408" s="17" t="s">
        <v>259</v>
      </c>
      <c r="BM408" s="137" t="s">
        <v>802</v>
      </c>
    </row>
    <row r="409" spans="2:51" s="12" customFormat="1" ht="12">
      <c r="B409" s="139"/>
      <c r="C409" s="313"/>
      <c r="D409" s="314" t="s">
        <v>180</v>
      </c>
      <c r="E409" s="315" t="s">
        <v>1</v>
      </c>
      <c r="F409" s="316" t="s">
        <v>86</v>
      </c>
      <c r="G409" s="313"/>
      <c r="H409" s="317">
        <v>17.66</v>
      </c>
      <c r="I409" s="313"/>
      <c r="J409" s="313"/>
      <c r="L409" s="139"/>
      <c r="M409" s="144"/>
      <c r="N409" s="145"/>
      <c r="O409" s="145"/>
      <c r="P409" s="145"/>
      <c r="Q409" s="145"/>
      <c r="R409" s="145"/>
      <c r="S409" s="145"/>
      <c r="T409" s="146"/>
      <c r="AT409" s="141" t="s">
        <v>180</v>
      </c>
      <c r="AU409" s="141" t="s">
        <v>13</v>
      </c>
      <c r="AV409" s="12" t="s">
        <v>13</v>
      </c>
      <c r="AW409" s="12" t="s">
        <v>33</v>
      </c>
      <c r="AX409" s="12" t="s">
        <v>19</v>
      </c>
      <c r="AY409" s="141" t="s">
        <v>171</v>
      </c>
    </row>
    <row r="410" spans="2:65" s="1" customFormat="1" ht="16.5" customHeight="1">
      <c r="B410" s="126"/>
      <c r="C410" s="307" t="s">
        <v>803</v>
      </c>
      <c r="D410" s="307" t="s">
        <v>174</v>
      </c>
      <c r="E410" s="308" t="s">
        <v>804</v>
      </c>
      <c r="F410" s="309" t="s">
        <v>805</v>
      </c>
      <c r="G410" s="310" t="s">
        <v>484</v>
      </c>
      <c r="H410" s="311">
        <v>20.04</v>
      </c>
      <c r="I410" s="299"/>
      <c r="J410" s="312">
        <f>ROUND(I410*H410,2)</f>
        <v>0</v>
      </c>
      <c r="K410" s="129" t="s">
        <v>207</v>
      </c>
      <c r="L410" s="29"/>
      <c r="M410" s="133" t="s">
        <v>1</v>
      </c>
      <c r="N410" s="134" t="s">
        <v>42</v>
      </c>
      <c r="O410" s="135">
        <v>0.19</v>
      </c>
      <c r="P410" s="135">
        <f>O410*H410</f>
        <v>3.8076</v>
      </c>
      <c r="Q410" s="135">
        <v>0.00046</v>
      </c>
      <c r="R410" s="135">
        <f>Q410*H410</f>
        <v>0.0092184</v>
      </c>
      <c r="S410" s="135">
        <v>0</v>
      </c>
      <c r="T410" s="136">
        <f>S410*H410</f>
        <v>0</v>
      </c>
      <c r="AR410" s="137" t="s">
        <v>259</v>
      </c>
      <c r="AT410" s="137" t="s">
        <v>174</v>
      </c>
      <c r="AU410" s="137" t="s">
        <v>13</v>
      </c>
      <c r="AY410" s="17" t="s">
        <v>171</v>
      </c>
      <c r="BE410" s="138">
        <f>IF(N410="základní",J410,0)</f>
        <v>0</v>
      </c>
      <c r="BF410" s="138">
        <f>IF(N410="snížená",J410,0)</f>
        <v>0</v>
      </c>
      <c r="BG410" s="138">
        <f>IF(N410="zákl. přenesená",J410,0)</f>
        <v>0</v>
      </c>
      <c r="BH410" s="138">
        <f>IF(N410="sníž. přenesená",J410,0)</f>
        <v>0</v>
      </c>
      <c r="BI410" s="138">
        <f>IF(N410="nulová",J410,0)</f>
        <v>0</v>
      </c>
      <c r="BJ410" s="17" t="s">
        <v>19</v>
      </c>
      <c r="BK410" s="138">
        <f>ROUND(I410*H410,2)</f>
        <v>0</v>
      </c>
      <c r="BL410" s="17" t="s">
        <v>259</v>
      </c>
      <c r="BM410" s="137" t="s">
        <v>806</v>
      </c>
    </row>
    <row r="411" spans="2:51" s="12" customFormat="1" ht="12">
      <c r="B411" s="139"/>
      <c r="C411" s="313"/>
      <c r="D411" s="314" t="s">
        <v>180</v>
      </c>
      <c r="E411" s="315" t="s">
        <v>1</v>
      </c>
      <c r="F411" s="316" t="s">
        <v>807</v>
      </c>
      <c r="G411" s="313"/>
      <c r="H411" s="317">
        <v>20.04</v>
      </c>
      <c r="I411" s="313"/>
      <c r="J411" s="313"/>
      <c r="L411" s="139"/>
      <c r="M411" s="144"/>
      <c r="N411" s="145"/>
      <c r="O411" s="145"/>
      <c r="P411" s="145"/>
      <c r="Q411" s="145"/>
      <c r="R411" s="145"/>
      <c r="S411" s="145"/>
      <c r="T411" s="146"/>
      <c r="AT411" s="141" t="s">
        <v>180</v>
      </c>
      <c r="AU411" s="141" t="s">
        <v>13</v>
      </c>
      <c r="AV411" s="12" t="s">
        <v>13</v>
      </c>
      <c r="AW411" s="12" t="s">
        <v>33</v>
      </c>
      <c r="AX411" s="12" t="s">
        <v>19</v>
      </c>
      <c r="AY411" s="141" t="s">
        <v>171</v>
      </c>
    </row>
    <row r="412" spans="2:65" s="1" customFormat="1" ht="16.5" customHeight="1">
      <c r="B412" s="126"/>
      <c r="C412" s="318" t="s">
        <v>808</v>
      </c>
      <c r="D412" s="318" t="s">
        <v>220</v>
      </c>
      <c r="E412" s="319" t="s">
        <v>809</v>
      </c>
      <c r="F412" s="320" t="s">
        <v>810</v>
      </c>
      <c r="G412" s="321" t="s">
        <v>184</v>
      </c>
      <c r="H412" s="322">
        <v>21.021</v>
      </c>
      <c r="I412" s="300"/>
      <c r="J412" s="323">
        <f>ROUND(I412*H412,2)</f>
        <v>0</v>
      </c>
      <c r="K412" s="158" t="s">
        <v>1</v>
      </c>
      <c r="L412" s="159"/>
      <c r="M412" s="160" t="s">
        <v>1</v>
      </c>
      <c r="N412" s="161" t="s">
        <v>42</v>
      </c>
      <c r="O412" s="135">
        <v>0</v>
      </c>
      <c r="P412" s="135">
        <f>O412*H412</f>
        <v>0</v>
      </c>
      <c r="Q412" s="135">
        <v>0.01155</v>
      </c>
      <c r="R412" s="135">
        <f>Q412*H412</f>
        <v>0.24279255</v>
      </c>
      <c r="S412" s="135">
        <v>0</v>
      </c>
      <c r="T412" s="136">
        <f>S412*H412</f>
        <v>0</v>
      </c>
      <c r="AR412" s="137" t="s">
        <v>263</v>
      </c>
      <c r="AT412" s="137" t="s">
        <v>220</v>
      </c>
      <c r="AU412" s="137" t="s">
        <v>13</v>
      </c>
      <c r="AY412" s="17" t="s">
        <v>171</v>
      </c>
      <c r="BE412" s="138">
        <f>IF(N412="základní",J412,0)</f>
        <v>0</v>
      </c>
      <c r="BF412" s="138">
        <f>IF(N412="snížená",J412,0)</f>
        <v>0</v>
      </c>
      <c r="BG412" s="138">
        <f>IF(N412="zákl. přenesená",J412,0)</f>
        <v>0</v>
      </c>
      <c r="BH412" s="138">
        <f>IF(N412="sníž. přenesená",J412,0)</f>
        <v>0</v>
      </c>
      <c r="BI412" s="138">
        <f>IF(N412="nulová",J412,0)</f>
        <v>0</v>
      </c>
      <c r="BJ412" s="17" t="s">
        <v>19</v>
      </c>
      <c r="BK412" s="138">
        <f>ROUND(I412*H412,2)</f>
        <v>0</v>
      </c>
      <c r="BL412" s="17" t="s">
        <v>259</v>
      </c>
      <c r="BM412" s="137" t="s">
        <v>811</v>
      </c>
    </row>
    <row r="413" spans="2:51" s="12" customFormat="1" ht="12">
      <c r="B413" s="139"/>
      <c r="C413" s="313"/>
      <c r="D413" s="314" t="s">
        <v>180</v>
      </c>
      <c r="E413" s="315" t="s">
        <v>1</v>
      </c>
      <c r="F413" s="316" t="s">
        <v>812</v>
      </c>
      <c r="G413" s="313"/>
      <c r="H413" s="317">
        <v>21.021</v>
      </c>
      <c r="I413" s="313"/>
      <c r="J413" s="313"/>
      <c r="L413" s="139"/>
      <c r="M413" s="144"/>
      <c r="N413" s="145"/>
      <c r="O413" s="145"/>
      <c r="P413" s="145"/>
      <c r="Q413" s="145"/>
      <c r="R413" s="145"/>
      <c r="S413" s="145"/>
      <c r="T413" s="146"/>
      <c r="AT413" s="141" t="s">
        <v>180</v>
      </c>
      <c r="AU413" s="141" t="s">
        <v>13</v>
      </c>
      <c r="AV413" s="12" t="s">
        <v>13</v>
      </c>
      <c r="AW413" s="12" t="s">
        <v>33</v>
      </c>
      <c r="AX413" s="12" t="s">
        <v>19</v>
      </c>
      <c r="AY413" s="141" t="s">
        <v>171</v>
      </c>
    </row>
    <row r="414" spans="2:65" s="1" customFormat="1" ht="16.5" customHeight="1">
      <c r="B414" s="126"/>
      <c r="C414" s="307" t="s">
        <v>813</v>
      </c>
      <c r="D414" s="307" t="s">
        <v>174</v>
      </c>
      <c r="E414" s="308" t="s">
        <v>814</v>
      </c>
      <c r="F414" s="309" t="s">
        <v>815</v>
      </c>
      <c r="G414" s="310" t="s">
        <v>240</v>
      </c>
      <c r="H414" s="311">
        <v>133.2</v>
      </c>
      <c r="I414" s="299"/>
      <c r="J414" s="312">
        <f>ROUND(I414*H414,2)</f>
        <v>0</v>
      </c>
      <c r="K414" s="129" t="s">
        <v>178</v>
      </c>
      <c r="L414" s="29"/>
      <c r="M414" s="133" t="s">
        <v>1</v>
      </c>
      <c r="N414" s="134" t="s">
        <v>42</v>
      </c>
      <c r="O414" s="135">
        <v>0.14</v>
      </c>
      <c r="P414" s="135">
        <f>O414*H414</f>
        <v>18.648</v>
      </c>
      <c r="Q414" s="135">
        <v>0.00111</v>
      </c>
      <c r="R414" s="135">
        <f>Q414*H414</f>
        <v>0.147852</v>
      </c>
      <c r="S414" s="135">
        <v>0.00184</v>
      </c>
      <c r="T414" s="136">
        <f>S414*H414</f>
        <v>0.245088</v>
      </c>
      <c r="AR414" s="137" t="s">
        <v>259</v>
      </c>
      <c r="AT414" s="137" t="s">
        <v>174</v>
      </c>
      <c r="AU414" s="137" t="s">
        <v>13</v>
      </c>
      <c r="AY414" s="17" t="s">
        <v>171</v>
      </c>
      <c r="BE414" s="138">
        <f>IF(N414="základní",J414,0)</f>
        <v>0</v>
      </c>
      <c r="BF414" s="138">
        <f>IF(N414="snížená",J414,0)</f>
        <v>0</v>
      </c>
      <c r="BG414" s="138">
        <f>IF(N414="zákl. přenesená",J414,0)</f>
        <v>0</v>
      </c>
      <c r="BH414" s="138">
        <f>IF(N414="sníž. přenesená",J414,0)</f>
        <v>0</v>
      </c>
      <c r="BI414" s="138">
        <f>IF(N414="nulová",J414,0)</f>
        <v>0</v>
      </c>
      <c r="BJ414" s="17" t="s">
        <v>19</v>
      </c>
      <c r="BK414" s="138">
        <f>ROUND(I414*H414,2)</f>
        <v>0</v>
      </c>
      <c r="BL414" s="17" t="s">
        <v>259</v>
      </c>
      <c r="BM414" s="137" t="s">
        <v>816</v>
      </c>
    </row>
    <row r="415" spans="2:51" s="12" customFormat="1" ht="12">
      <c r="B415" s="139"/>
      <c r="C415" s="313"/>
      <c r="D415" s="314" t="s">
        <v>180</v>
      </c>
      <c r="E415" s="315" t="s">
        <v>1</v>
      </c>
      <c r="F415" s="316" t="s">
        <v>817</v>
      </c>
      <c r="G415" s="313"/>
      <c r="H415" s="317">
        <v>133.2</v>
      </c>
      <c r="I415" s="313"/>
      <c r="J415" s="313"/>
      <c r="L415" s="139"/>
      <c r="M415" s="144"/>
      <c r="N415" s="145"/>
      <c r="O415" s="145"/>
      <c r="P415" s="145"/>
      <c r="Q415" s="145"/>
      <c r="R415" s="145"/>
      <c r="S415" s="145"/>
      <c r="T415" s="146"/>
      <c r="AT415" s="141" t="s">
        <v>180</v>
      </c>
      <c r="AU415" s="141" t="s">
        <v>13</v>
      </c>
      <c r="AV415" s="12" t="s">
        <v>13</v>
      </c>
      <c r="AW415" s="12" t="s">
        <v>33</v>
      </c>
      <c r="AX415" s="12" t="s">
        <v>19</v>
      </c>
      <c r="AY415" s="141" t="s">
        <v>171</v>
      </c>
    </row>
    <row r="416" spans="2:65" s="1" customFormat="1" ht="16.5" customHeight="1">
      <c r="B416" s="126"/>
      <c r="C416" s="318" t="s">
        <v>818</v>
      </c>
      <c r="D416" s="318" t="s">
        <v>220</v>
      </c>
      <c r="E416" s="319" t="s">
        <v>819</v>
      </c>
      <c r="F416" s="320" t="s">
        <v>820</v>
      </c>
      <c r="G416" s="321" t="s">
        <v>184</v>
      </c>
      <c r="H416" s="322">
        <v>4.5</v>
      </c>
      <c r="I416" s="300"/>
      <c r="J416" s="323">
        <f>ROUND(I416*H416,2)</f>
        <v>0</v>
      </c>
      <c r="K416" s="158" t="s">
        <v>1</v>
      </c>
      <c r="L416" s="159"/>
      <c r="M416" s="160" t="s">
        <v>1</v>
      </c>
      <c r="N416" s="161" t="s">
        <v>42</v>
      </c>
      <c r="O416" s="135">
        <v>0</v>
      </c>
      <c r="P416" s="135">
        <f>O416*H416</f>
        <v>0</v>
      </c>
      <c r="Q416" s="135">
        <v>0.0182</v>
      </c>
      <c r="R416" s="135">
        <f>Q416*H416</f>
        <v>0.0819</v>
      </c>
      <c r="S416" s="135">
        <v>0</v>
      </c>
      <c r="T416" s="136">
        <f>S416*H416</f>
        <v>0</v>
      </c>
      <c r="AR416" s="137" t="s">
        <v>263</v>
      </c>
      <c r="AT416" s="137" t="s">
        <v>220</v>
      </c>
      <c r="AU416" s="137" t="s">
        <v>13</v>
      </c>
      <c r="AY416" s="17" t="s">
        <v>171</v>
      </c>
      <c r="BE416" s="138">
        <f>IF(N416="základní",J416,0)</f>
        <v>0</v>
      </c>
      <c r="BF416" s="138">
        <f>IF(N416="snížená",J416,0)</f>
        <v>0</v>
      </c>
      <c r="BG416" s="138">
        <f>IF(N416="zákl. přenesená",J416,0)</f>
        <v>0</v>
      </c>
      <c r="BH416" s="138">
        <f>IF(N416="sníž. přenesená",J416,0)</f>
        <v>0</v>
      </c>
      <c r="BI416" s="138">
        <f>IF(N416="nulová",J416,0)</f>
        <v>0</v>
      </c>
      <c r="BJ416" s="17" t="s">
        <v>19</v>
      </c>
      <c r="BK416" s="138">
        <f>ROUND(I416*H416,2)</f>
        <v>0</v>
      </c>
      <c r="BL416" s="17" t="s">
        <v>259</v>
      </c>
      <c r="BM416" s="137" t="s">
        <v>821</v>
      </c>
    </row>
    <row r="417" spans="2:65" s="1" customFormat="1" ht="16.5" customHeight="1">
      <c r="B417" s="126"/>
      <c r="C417" s="307" t="s">
        <v>822</v>
      </c>
      <c r="D417" s="307" t="s">
        <v>174</v>
      </c>
      <c r="E417" s="308" t="s">
        <v>823</v>
      </c>
      <c r="F417" s="309" t="s">
        <v>824</v>
      </c>
      <c r="G417" s="310" t="s">
        <v>564</v>
      </c>
      <c r="H417" s="311">
        <v>0.68</v>
      </c>
      <c r="I417" s="299"/>
      <c r="J417" s="312">
        <f>ROUND(I417*H417,2)</f>
        <v>0</v>
      </c>
      <c r="K417" s="129" t="s">
        <v>207</v>
      </c>
      <c r="L417" s="29"/>
      <c r="M417" s="133" t="s">
        <v>1</v>
      </c>
      <c r="N417" s="134" t="s">
        <v>42</v>
      </c>
      <c r="O417" s="135">
        <v>1.265</v>
      </c>
      <c r="P417" s="135">
        <f>O417*H417</f>
        <v>0.8602</v>
      </c>
      <c r="Q417" s="135">
        <v>0</v>
      </c>
      <c r="R417" s="135">
        <f>Q417*H417</f>
        <v>0</v>
      </c>
      <c r="S417" s="135">
        <v>0</v>
      </c>
      <c r="T417" s="136">
        <f>S417*H417</f>
        <v>0</v>
      </c>
      <c r="AR417" s="137" t="s">
        <v>259</v>
      </c>
      <c r="AT417" s="137" t="s">
        <v>174</v>
      </c>
      <c r="AU417" s="137" t="s">
        <v>13</v>
      </c>
      <c r="AY417" s="17" t="s">
        <v>171</v>
      </c>
      <c r="BE417" s="138">
        <f>IF(N417="základní",J417,0)</f>
        <v>0</v>
      </c>
      <c r="BF417" s="138">
        <f>IF(N417="snížená",J417,0)</f>
        <v>0</v>
      </c>
      <c r="BG417" s="138">
        <f>IF(N417="zákl. přenesená",J417,0)</f>
        <v>0</v>
      </c>
      <c r="BH417" s="138">
        <f>IF(N417="sníž. přenesená",J417,0)</f>
        <v>0</v>
      </c>
      <c r="BI417" s="138">
        <f>IF(N417="nulová",J417,0)</f>
        <v>0</v>
      </c>
      <c r="BJ417" s="17" t="s">
        <v>19</v>
      </c>
      <c r="BK417" s="138">
        <f>ROUND(I417*H417,2)</f>
        <v>0</v>
      </c>
      <c r="BL417" s="17" t="s">
        <v>259</v>
      </c>
      <c r="BM417" s="137" t="s">
        <v>825</v>
      </c>
    </row>
    <row r="418" spans="2:63" s="11" customFormat="1" ht="22.9" customHeight="1">
      <c r="B418" s="116"/>
      <c r="C418" s="473"/>
      <c r="D418" s="302" t="s">
        <v>76</v>
      </c>
      <c r="E418" s="305" t="s">
        <v>826</v>
      </c>
      <c r="F418" s="305" t="s">
        <v>827</v>
      </c>
      <c r="G418" s="473"/>
      <c r="H418" s="473"/>
      <c r="I418" s="473"/>
      <c r="J418" s="475">
        <f>BK418</f>
        <v>0</v>
      </c>
      <c r="L418" s="116"/>
      <c r="M418" s="119"/>
      <c r="N418" s="120"/>
      <c r="O418" s="120"/>
      <c r="P418" s="121">
        <f>SUM(P419:P476)</f>
        <v>62.952751</v>
      </c>
      <c r="Q418" s="120"/>
      <c r="R418" s="121">
        <f>SUM(R419:R476)</f>
        <v>1.2581242599999998</v>
      </c>
      <c r="S418" s="120"/>
      <c r="T418" s="122">
        <f>SUM(T419:T476)</f>
        <v>0</v>
      </c>
      <c r="AR418" s="117" t="s">
        <v>13</v>
      </c>
      <c r="AT418" s="123" t="s">
        <v>76</v>
      </c>
      <c r="AU418" s="123" t="s">
        <v>19</v>
      </c>
      <c r="AY418" s="117" t="s">
        <v>171</v>
      </c>
      <c r="BK418" s="124">
        <f>SUM(BK419:BK476)</f>
        <v>0</v>
      </c>
    </row>
    <row r="419" spans="2:65" s="1" customFormat="1" ht="16.5" customHeight="1">
      <c r="B419" s="126"/>
      <c r="C419" s="307" t="s">
        <v>828</v>
      </c>
      <c r="D419" s="307" t="s">
        <v>174</v>
      </c>
      <c r="E419" s="308" t="s">
        <v>829</v>
      </c>
      <c r="F419" s="309" t="s">
        <v>830</v>
      </c>
      <c r="G419" s="310" t="s">
        <v>184</v>
      </c>
      <c r="H419" s="311">
        <v>77.85</v>
      </c>
      <c r="I419" s="299"/>
      <c r="J419" s="312">
        <f>ROUND(I419*H419,2)</f>
        <v>0</v>
      </c>
      <c r="K419" s="129" t="s">
        <v>190</v>
      </c>
      <c r="L419" s="29"/>
      <c r="M419" s="133" t="s">
        <v>1</v>
      </c>
      <c r="N419" s="134" t="s">
        <v>42</v>
      </c>
      <c r="O419" s="135">
        <v>0.035</v>
      </c>
      <c r="P419" s="135">
        <f>O419*H419</f>
        <v>2.7247500000000002</v>
      </c>
      <c r="Q419" s="135">
        <v>0</v>
      </c>
      <c r="R419" s="135">
        <f>Q419*H419</f>
        <v>0</v>
      </c>
      <c r="S419" s="135">
        <v>0</v>
      </c>
      <c r="T419" s="136">
        <f>S419*H419</f>
        <v>0</v>
      </c>
      <c r="AR419" s="137" t="s">
        <v>259</v>
      </c>
      <c r="AT419" s="137" t="s">
        <v>174</v>
      </c>
      <c r="AU419" s="137" t="s">
        <v>13</v>
      </c>
      <c r="AY419" s="17" t="s">
        <v>171</v>
      </c>
      <c r="BE419" s="138">
        <f>IF(N419="základní",J419,0)</f>
        <v>0</v>
      </c>
      <c r="BF419" s="138">
        <f>IF(N419="snížená",J419,0)</f>
        <v>0</v>
      </c>
      <c r="BG419" s="138">
        <f>IF(N419="zákl. přenesená",J419,0)</f>
        <v>0</v>
      </c>
      <c r="BH419" s="138">
        <f>IF(N419="sníž. přenesená",J419,0)</f>
        <v>0</v>
      </c>
      <c r="BI419" s="138">
        <f>IF(N419="nulová",J419,0)</f>
        <v>0</v>
      </c>
      <c r="BJ419" s="17" t="s">
        <v>19</v>
      </c>
      <c r="BK419" s="138">
        <f>ROUND(I419*H419,2)</f>
        <v>0</v>
      </c>
      <c r="BL419" s="17" t="s">
        <v>259</v>
      </c>
      <c r="BM419" s="137" t="s">
        <v>831</v>
      </c>
    </row>
    <row r="420" spans="2:51" s="12" customFormat="1" ht="12">
      <c r="B420" s="139"/>
      <c r="C420" s="313"/>
      <c r="D420" s="314" t="s">
        <v>180</v>
      </c>
      <c r="E420" s="315" t="s">
        <v>1</v>
      </c>
      <c r="F420" s="316" t="s">
        <v>832</v>
      </c>
      <c r="G420" s="313"/>
      <c r="H420" s="317">
        <v>44.67</v>
      </c>
      <c r="I420" s="313"/>
      <c r="J420" s="313"/>
      <c r="L420" s="139"/>
      <c r="M420" s="144"/>
      <c r="N420" s="145"/>
      <c r="O420" s="145"/>
      <c r="P420" s="145"/>
      <c r="Q420" s="145"/>
      <c r="R420" s="145"/>
      <c r="S420" s="145"/>
      <c r="T420" s="146"/>
      <c r="AT420" s="141" t="s">
        <v>180</v>
      </c>
      <c r="AU420" s="141" t="s">
        <v>13</v>
      </c>
      <c r="AV420" s="12" t="s">
        <v>13</v>
      </c>
      <c r="AW420" s="12" t="s">
        <v>33</v>
      </c>
      <c r="AX420" s="12" t="s">
        <v>77</v>
      </c>
      <c r="AY420" s="141" t="s">
        <v>171</v>
      </c>
    </row>
    <row r="421" spans="2:51" s="12" customFormat="1" ht="12">
      <c r="B421" s="139"/>
      <c r="C421" s="313"/>
      <c r="D421" s="314" t="s">
        <v>180</v>
      </c>
      <c r="E421" s="315" t="s">
        <v>1</v>
      </c>
      <c r="F421" s="316" t="s">
        <v>833</v>
      </c>
      <c r="G421" s="313"/>
      <c r="H421" s="317">
        <v>3.21</v>
      </c>
      <c r="I421" s="313"/>
      <c r="J421" s="313"/>
      <c r="L421" s="139"/>
      <c r="M421" s="144"/>
      <c r="N421" s="145"/>
      <c r="O421" s="145"/>
      <c r="P421" s="145"/>
      <c r="Q421" s="145"/>
      <c r="R421" s="145"/>
      <c r="S421" s="145"/>
      <c r="T421" s="146"/>
      <c r="AT421" s="141" t="s">
        <v>180</v>
      </c>
      <c r="AU421" s="141" t="s">
        <v>13</v>
      </c>
      <c r="AV421" s="12" t="s">
        <v>13</v>
      </c>
      <c r="AW421" s="12" t="s">
        <v>33</v>
      </c>
      <c r="AX421" s="12" t="s">
        <v>77</v>
      </c>
      <c r="AY421" s="141" t="s">
        <v>171</v>
      </c>
    </row>
    <row r="422" spans="2:51" s="12" customFormat="1" ht="12">
      <c r="B422" s="139"/>
      <c r="C422" s="313"/>
      <c r="D422" s="314" t="s">
        <v>180</v>
      </c>
      <c r="E422" s="315" t="s">
        <v>1</v>
      </c>
      <c r="F422" s="316" t="s">
        <v>834</v>
      </c>
      <c r="G422" s="313"/>
      <c r="H422" s="317">
        <v>10.7</v>
      </c>
      <c r="I422" s="313"/>
      <c r="J422" s="313"/>
      <c r="L422" s="139"/>
      <c r="M422" s="144"/>
      <c r="N422" s="145"/>
      <c r="O422" s="145"/>
      <c r="P422" s="145"/>
      <c r="Q422" s="145"/>
      <c r="R422" s="145"/>
      <c r="S422" s="145"/>
      <c r="T422" s="146"/>
      <c r="AT422" s="141" t="s">
        <v>180</v>
      </c>
      <c r="AU422" s="141" t="s">
        <v>13</v>
      </c>
      <c r="AV422" s="12" t="s">
        <v>13</v>
      </c>
      <c r="AW422" s="12" t="s">
        <v>33</v>
      </c>
      <c r="AX422" s="12" t="s">
        <v>77</v>
      </c>
      <c r="AY422" s="141" t="s">
        <v>171</v>
      </c>
    </row>
    <row r="423" spans="2:51" s="12" customFormat="1" ht="12">
      <c r="B423" s="139"/>
      <c r="C423" s="313"/>
      <c r="D423" s="314" t="s">
        <v>180</v>
      </c>
      <c r="E423" s="315" t="s">
        <v>1</v>
      </c>
      <c r="F423" s="316" t="s">
        <v>835</v>
      </c>
      <c r="G423" s="313"/>
      <c r="H423" s="317">
        <v>19.27</v>
      </c>
      <c r="I423" s="313"/>
      <c r="J423" s="313"/>
      <c r="L423" s="139"/>
      <c r="M423" s="144"/>
      <c r="N423" s="145"/>
      <c r="O423" s="145"/>
      <c r="P423" s="145"/>
      <c r="Q423" s="145"/>
      <c r="R423" s="145"/>
      <c r="S423" s="145"/>
      <c r="T423" s="146"/>
      <c r="AT423" s="141" t="s">
        <v>180</v>
      </c>
      <c r="AU423" s="141" t="s">
        <v>13</v>
      </c>
      <c r="AV423" s="12" t="s">
        <v>13</v>
      </c>
      <c r="AW423" s="12" t="s">
        <v>33</v>
      </c>
      <c r="AX423" s="12" t="s">
        <v>77</v>
      </c>
      <c r="AY423" s="141" t="s">
        <v>171</v>
      </c>
    </row>
    <row r="424" spans="2:51" s="13" customFormat="1" ht="12">
      <c r="B424" s="147"/>
      <c r="C424" s="476"/>
      <c r="D424" s="314" t="s">
        <v>180</v>
      </c>
      <c r="E424" s="477" t="s">
        <v>1</v>
      </c>
      <c r="F424" s="478" t="s">
        <v>199</v>
      </c>
      <c r="G424" s="476"/>
      <c r="H424" s="479">
        <v>77.85</v>
      </c>
      <c r="I424" s="476"/>
      <c r="J424" s="476"/>
      <c r="L424" s="147"/>
      <c r="M424" s="149"/>
      <c r="N424" s="150"/>
      <c r="O424" s="150"/>
      <c r="P424" s="150"/>
      <c r="Q424" s="150"/>
      <c r="R424" s="150"/>
      <c r="S424" s="150"/>
      <c r="T424" s="151"/>
      <c r="AT424" s="148" t="s">
        <v>180</v>
      </c>
      <c r="AU424" s="148" t="s">
        <v>13</v>
      </c>
      <c r="AV424" s="13" t="s">
        <v>104</v>
      </c>
      <c r="AW424" s="13" t="s">
        <v>33</v>
      </c>
      <c r="AX424" s="13" t="s">
        <v>19</v>
      </c>
      <c r="AY424" s="148" t="s">
        <v>171</v>
      </c>
    </row>
    <row r="425" spans="2:65" s="1" customFormat="1" ht="16.5" customHeight="1">
      <c r="B425" s="126"/>
      <c r="C425" s="307" t="s">
        <v>836</v>
      </c>
      <c r="D425" s="307" t="s">
        <v>174</v>
      </c>
      <c r="E425" s="308" t="s">
        <v>837</v>
      </c>
      <c r="F425" s="309" t="s">
        <v>838</v>
      </c>
      <c r="G425" s="310" t="s">
        <v>184</v>
      </c>
      <c r="H425" s="311">
        <v>77.85</v>
      </c>
      <c r="I425" s="299"/>
      <c r="J425" s="312">
        <f>ROUND(I425*H425,2)</f>
        <v>0</v>
      </c>
      <c r="K425" s="129" t="s">
        <v>1</v>
      </c>
      <c r="L425" s="29"/>
      <c r="M425" s="133" t="s">
        <v>1</v>
      </c>
      <c r="N425" s="134" t="s">
        <v>42</v>
      </c>
      <c r="O425" s="135">
        <v>0.058</v>
      </c>
      <c r="P425" s="135">
        <f>O425*H425</f>
        <v>4.5153</v>
      </c>
      <c r="Q425" s="135">
        <v>7E-05</v>
      </c>
      <c r="R425" s="135">
        <f>Q425*H425</f>
        <v>0.0054494999999999995</v>
      </c>
      <c r="S425" s="135">
        <v>0</v>
      </c>
      <c r="T425" s="136">
        <f>S425*H425</f>
        <v>0</v>
      </c>
      <c r="AR425" s="137" t="s">
        <v>259</v>
      </c>
      <c r="AT425" s="137" t="s">
        <v>174</v>
      </c>
      <c r="AU425" s="137" t="s">
        <v>13</v>
      </c>
      <c r="AY425" s="17" t="s">
        <v>171</v>
      </c>
      <c r="BE425" s="138">
        <f>IF(N425="základní",J425,0)</f>
        <v>0</v>
      </c>
      <c r="BF425" s="138">
        <f>IF(N425="snížená",J425,0)</f>
        <v>0</v>
      </c>
      <c r="BG425" s="138">
        <f>IF(N425="zákl. přenesená",J425,0)</f>
        <v>0</v>
      </c>
      <c r="BH425" s="138">
        <f>IF(N425="sníž. přenesená",J425,0)</f>
        <v>0</v>
      </c>
      <c r="BI425" s="138">
        <f>IF(N425="nulová",J425,0)</f>
        <v>0</v>
      </c>
      <c r="BJ425" s="17" t="s">
        <v>19</v>
      </c>
      <c r="BK425" s="138">
        <f>ROUND(I425*H425,2)</f>
        <v>0</v>
      </c>
      <c r="BL425" s="17" t="s">
        <v>259</v>
      </c>
      <c r="BM425" s="137" t="s">
        <v>839</v>
      </c>
    </row>
    <row r="426" spans="2:51" s="12" customFormat="1" ht="12">
      <c r="B426" s="139"/>
      <c r="C426" s="313"/>
      <c r="D426" s="314" t="s">
        <v>180</v>
      </c>
      <c r="E426" s="315" t="s">
        <v>1</v>
      </c>
      <c r="F426" s="316" t="s">
        <v>832</v>
      </c>
      <c r="G426" s="313"/>
      <c r="H426" s="317">
        <v>44.67</v>
      </c>
      <c r="I426" s="313"/>
      <c r="J426" s="313"/>
      <c r="L426" s="139"/>
      <c r="M426" s="144"/>
      <c r="N426" s="145"/>
      <c r="O426" s="145"/>
      <c r="P426" s="145"/>
      <c r="Q426" s="145"/>
      <c r="R426" s="145"/>
      <c r="S426" s="145"/>
      <c r="T426" s="146"/>
      <c r="AT426" s="141" t="s">
        <v>180</v>
      </c>
      <c r="AU426" s="141" t="s">
        <v>13</v>
      </c>
      <c r="AV426" s="12" t="s">
        <v>13</v>
      </c>
      <c r="AW426" s="12" t="s">
        <v>33</v>
      </c>
      <c r="AX426" s="12" t="s">
        <v>77</v>
      </c>
      <c r="AY426" s="141" t="s">
        <v>171</v>
      </c>
    </row>
    <row r="427" spans="2:51" s="12" customFormat="1" ht="12">
      <c r="B427" s="139"/>
      <c r="C427" s="313"/>
      <c r="D427" s="314" t="s">
        <v>180</v>
      </c>
      <c r="E427" s="315" t="s">
        <v>1</v>
      </c>
      <c r="F427" s="316" t="s">
        <v>833</v>
      </c>
      <c r="G427" s="313"/>
      <c r="H427" s="317">
        <v>3.21</v>
      </c>
      <c r="I427" s="313"/>
      <c r="J427" s="313"/>
      <c r="L427" s="139"/>
      <c r="M427" s="144"/>
      <c r="N427" s="145"/>
      <c r="O427" s="145"/>
      <c r="P427" s="145"/>
      <c r="Q427" s="145"/>
      <c r="R427" s="145"/>
      <c r="S427" s="145"/>
      <c r="T427" s="146"/>
      <c r="AT427" s="141" t="s">
        <v>180</v>
      </c>
      <c r="AU427" s="141" t="s">
        <v>13</v>
      </c>
      <c r="AV427" s="12" t="s">
        <v>13</v>
      </c>
      <c r="AW427" s="12" t="s">
        <v>33</v>
      </c>
      <c r="AX427" s="12" t="s">
        <v>77</v>
      </c>
      <c r="AY427" s="141" t="s">
        <v>171</v>
      </c>
    </row>
    <row r="428" spans="2:51" s="12" customFormat="1" ht="12">
      <c r="B428" s="139"/>
      <c r="C428" s="313"/>
      <c r="D428" s="314" t="s">
        <v>180</v>
      </c>
      <c r="E428" s="315" t="s">
        <v>1</v>
      </c>
      <c r="F428" s="316" t="s">
        <v>834</v>
      </c>
      <c r="G428" s="313"/>
      <c r="H428" s="317">
        <v>10.7</v>
      </c>
      <c r="I428" s="313"/>
      <c r="J428" s="313"/>
      <c r="L428" s="139"/>
      <c r="M428" s="144"/>
      <c r="N428" s="145"/>
      <c r="O428" s="145"/>
      <c r="P428" s="145"/>
      <c r="Q428" s="145"/>
      <c r="R428" s="145"/>
      <c r="S428" s="145"/>
      <c r="T428" s="146"/>
      <c r="AT428" s="141" t="s">
        <v>180</v>
      </c>
      <c r="AU428" s="141" t="s">
        <v>13</v>
      </c>
      <c r="AV428" s="12" t="s">
        <v>13</v>
      </c>
      <c r="AW428" s="12" t="s">
        <v>33</v>
      </c>
      <c r="AX428" s="12" t="s">
        <v>77</v>
      </c>
      <c r="AY428" s="141" t="s">
        <v>171</v>
      </c>
    </row>
    <row r="429" spans="2:51" s="12" customFormat="1" ht="12">
      <c r="B429" s="139"/>
      <c r="C429" s="313"/>
      <c r="D429" s="314" t="s">
        <v>180</v>
      </c>
      <c r="E429" s="315" t="s">
        <v>1</v>
      </c>
      <c r="F429" s="316" t="s">
        <v>835</v>
      </c>
      <c r="G429" s="313"/>
      <c r="H429" s="317">
        <v>19.27</v>
      </c>
      <c r="I429" s="313"/>
      <c r="J429" s="313"/>
      <c r="L429" s="139"/>
      <c r="M429" s="144"/>
      <c r="N429" s="145"/>
      <c r="O429" s="145"/>
      <c r="P429" s="145"/>
      <c r="Q429" s="145"/>
      <c r="R429" s="145"/>
      <c r="S429" s="145"/>
      <c r="T429" s="146"/>
      <c r="AT429" s="141" t="s">
        <v>180</v>
      </c>
      <c r="AU429" s="141" t="s">
        <v>13</v>
      </c>
      <c r="AV429" s="12" t="s">
        <v>13</v>
      </c>
      <c r="AW429" s="12" t="s">
        <v>33</v>
      </c>
      <c r="AX429" s="12" t="s">
        <v>77</v>
      </c>
      <c r="AY429" s="141" t="s">
        <v>171</v>
      </c>
    </row>
    <row r="430" spans="2:51" s="13" customFormat="1" ht="12">
      <c r="B430" s="147"/>
      <c r="C430" s="476"/>
      <c r="D430" s="314" t="s">
        <v>180</v>
      </c>
      <c r="E430" s="477" t="s">
        <v>1</v>
      </c>
      <c r="F430" s="478" t="s">
        <v>199</v>
      </c>
      <c r="G430" s="476"/>
      <c r="H430" s="479">
        <v>77.85</v>
      </c>
      <c r="I430" s="476"/>
      <c r="J430" s="476"/>
      <c r="L430" s="147"/>
      <c r="M430" s="149"/>
      <c r="N430" s="150"/>
      <c r="O430" s="150"/>
      <c r="P430" s="150"/>
      <c r="Q430" s="150"/>
      <c r="R430" s="150"/>
      <c r="S430" s="150"/>
      <c r="T430" s="151"/>
      <c r="AT430" s="148" t="s">
        <v>180</v>
      </c>
      <c r="AU430" s="148" t="s">
        <v>13</v>
      </c>
      <c r="AV430" s="13" t="s">
        <v>104</v>
      </c>
      <c r="AW430" s="13" t="s">
        <v>33</v>
      </c>
      <c r="AX430" s="13" t="s">
        <v>19</v>
      </c>
      <c r="AY430" s="148" t="s">
        <v>171</v>
      </c>
    </row>
    <row r="431" spans="2:65" s="1" customFormat="1" ht="16.5" customHeight="1">
      <c r="B431" s="126"/>
      <c r="C431" s="307" t="s">
        <v>840</v>
      </c>
      <c r="D431" s="307" t="s">
        <v>174</v>
      </c>
      <c r="E431" s="308" t="s">
        <v>841</v>
      </c>
      <c r="F431" s="309" t="s">
        <v>842</v>
      </c>
      <c r="G431" s="310" t="s">
        <v>184</v>
      </c>
      <c r="H431" s="311">
        <v>19.27</v>
      </c>
      <c r="I431" s="299"/>
      <c r="J431" s="312">
        <f>ROUND(I431*H431,2)</f>
        <v>0</v>
      </c>
      <c r="K431" s="129" t="s">
        <v>190</v>
      </c>
      <c r="L431" s="29"/>
      <c r="M431" s="133" t="s">
        <v>1</v>
      </c>
      <c r="N431" s="134" t="s">
        <v>42</v>
      </c>
      <c r="O431" s="135">
        <v>0.192</v>
      </c>
      <c r="P431" s="135">
        <f>O431*H431</f>
        <v>3.69984</v>
      </c>
      <c r="Q431" s="135">
        <v>0.00455</v>
      </c>
      <c r="R431" s="135">
        <f>Q431*H431</f>
        <v>0.0876785</v>
      </c>
      <c r="S431" s="135">
        <v>0</v>
      </c>
      <c r="T431" s="136">
        <f>S431*H431</f>
        <v>0</v>
      </c>
      <c r="AR431" s="137" t="s">
        <v>259</v>
      </c>
      <c r="AT431" s="137" t="s">
        <v>174</v>
      </c>
      <c r="AU431" s="137" t="s">
        <v>13</v>
      </c>
      <c r="AY431" s="17" t="s">
        <v>171</v>
      </c>
      <c r="BE431" s="138">
        <f>IF(N431="základní",J431,0)</f>
        <v>0</v>
      </c>
      <c r="BF431" s="138">
        <f>IF(N431="snížená",J431,0)</f>
        <v>0</v>
      </c>
      <c r="BG431" s="138">
        <f>IF(N431="zákl. přenesená",J431,0)</f>
        <v>0</v>
      </c>
      <c r="BH431" s="138">
        <f>IF(N431="sníž. přenesená",J431,0)</f>
        <v>0</v>
      </c>
      <c r="BI431" s="138">
        <f>IF(N431="nulová",J431,0)</f>
        <v>0</v>
      </c>
      <c r="BJ431" s="17" t="s">
        <v>19</v>
      </c>
      <c r="BK431" s="138">
        <f>ROUND(I431*H431,2)</f>
        <v>0</v>
      </c>
      <c r="BL431" s="17" t="s">
        <v>259</v>
      </c>
      <c r="BM431" s="137" t="s">
        <v>843</v>
      </c>
    </row>
    <row r="432" spans="2:51" s="12" customFormat="1" ht="12">
      <c r="B432" s="139"/>
      <c r="C432" s="313"/>
      <c r="D432" s="314" t="s">
        <v>180</v>
      </c>
      <c r="E432" s="315" t="s">
        <v>1</v>
      </c>
      <c r="F432" s="316" t="s">
        <v>422</v>
      </c>
      <c r="G432" s="313"/>
      <c r="H432" s="317">
        <v>19.27</v>
      </c>
      <c r="I432" s="313"/>
      <c r="J432" s="313"/>
      <c r="L432" s="139"/>
      <c r="M432" s="144"/>
      <c r="N432" s="145"/>
      <c r="O432" s="145"/>
      <c r="P432" s="145"/>
      <c r="Q432" s="145"/>
      <c r="R432" s="145"/>
      <c r="S432" s="145"/>
      <c r="T432" s="146"/>
      <c r="AT432" s="141" t="s">
        <v>180</v>
      </c>
      <c r="AU432" s="141" t="s">
        <v>13</v>
      </c>
      <c r="AV432" s="12" t="s">
        <v>13</v>
      </c>
      <c r="AW432" s="12" t="s">
        <v>33</v>
      </c>
      <c r="AX432" s="12" t="s">
        <v>19</v>
      </c>
      <c r="AY432" s="141" t="s">
        <v>171</v>
      </c>
    </row>
    <row r="433" spans="2:65" s="1" customFormat="1" ht="16.5" customHeight="1">
      <c r="B433" s="126"/>
      <c r="C433" s="307" t="s">
        <v>844</v>
      </c>
      <c r="D433" s="307" t="s">
        <v>174</v>
      </c>
      <c r="E433" s="308" t="s">
        <v>845</v>
      </c>
      <c r="F433" s="309" t="s">
        <v>846</v>
      </c>
      <c r="G433" s="310" t="s">
        <v>184</v>
      </c>
      <c r="H433" s="311">
        <v>58.58</v>
      </c>
      <c r="I433" s="299"/>
      <c r="J433" s="312">
        <f>ROUND(I433*H433,2)</f>
        <v>0</v>
      </c>
      <c r="K433" s="129" t="s">
        <v>190</v>
      </c>
      <c r="L433" s="29"/>
      <c r="M433" s="133" t="s">
        <v>1</v>
      </c>
      <c r="N433" s="134" t="s">
        <v>42</v>
      </c>
      <c r="O433" s="135">
        <v>0.291</v>
      </c>
      <c r="P433" s="135">
        <f>O433*H433</f>
        <v>17.04678</v>
      </c>
      <c r="Q433" s="135">
        <v>0.012</v>
      </c>
      <c r="R433" s="135">
        <f>Q433*H433</f>
        <v>0.70296</v>
      </c>
      <c r="S433" s="135">
        <v>0</v>
      </c>
      <c r="T433" s="136">
        <f>S433*H433</f>
        <v>0</v>
      </c>
      <c r="AR433" s="137" t="s">
        <v>259</v>
      </c>
      <c r="AT433" s="137" t="s">
        <v>174</v>
      </c>
      <c r="AU433" s="137" t="s">
        <v>13</v>
      </c>
      <c r="AY433" s="17" t="s">
        <v>171</v>
      </c>
      <c r="BE433" s="138">
        <f>IF(N433="základní",J433,0)</f>
        <v>0</v>
      </c>
      <c r="BF433" s="138">
        <f>IF(N433="snížená",J433,0)</f>
        <v>0</v>
      </c>
      <c r="BG433" s="138">
        <f>IF(N433="zákl. přenesená",J433,0)</f>
        <v>0</v>
      </c>
      <c r="BH433" s="138">
        <f>IF(N433="sníž. přenesená",J433,0)</f>
        <v>0</v>
      </c>
      <c r="BI433" s="138">
        <f>IF(N433="nulová",J433,0)</f>
        <v>0</v>
      </c>
      <c r="BJ433" s="17" t="s">
        <v>19</v>
      </c>
      <c r="BK433" s="138">
        <f>ROUND(I433*H433,2)</f>
        <v>0</v>
      </c>
      <c r="BL433" s="17" t="s">
        <v>259</v>
      </c>
      <c r="BM433" s="137" t="s">
        <v>847</v>
      </c>
    </row>
    <row r="434" spans="2:51" s="12" customFormat="1" ht="12">
      <c r="B434" s="139"/>
      <c r="C434" s="313"/>
      <c r="D434" s="314" t="s">
        <v>180</v>
      </c>
      <c r="E434" s="315" t="s">
        <v>1</v>
      </c>
      <c r="F434" s="316" t="s">
        <v>832</v>
      </c>
      <c r="G434" s="313"/>
      <c r="H434" s="317">
        <v>44.67</v>
      </c>
      <c r="I434" s="313"/>
      <c r="J434" s="313"/>
      <c r="L434" s="139"/>
      <c r="M434" s="144"/>
      <c r="N434" s="145"/>
      <c r="O434" s="145"/>
      <c r="P434" s="145"/>
      <c r="Q434" s="145"/>
      <c r="R434" s="145"/>
      <c r="S434" s="145"/>
      <c r="T434" s="146"/>
      <c r="AT434" s="141" t="s">
        <v>180</v>
      </c>
      <c r="AU434" s="141" t="s">
        <v>13</v>
      </c>
      <c r="AV434" s="12" t="s">
        <v>13</v>
      </c>
      <c r="AW434" s="12" t="s">
        <v>33</v>
      </c>
      <c r="AX434" s="12" t="s">
        <v>77</v>
      </c>
      <c r="AY434" s="141" t="s">
        <v>171</v>
      </c>
    </row>
    <row r="435" spans="2:51" s="12" customFormat="1" ht="12">
      <c r="B435" s="139"/>
      <c r="C435" s="313"/>
      <c r="D435" s="314" t="s">
        <v>180</v>
      </c>
      <c r="E435" s="315" t="s">
        <v>1</v>
      </c>
      <c r="F435" s="316" t="s">
        <v>833</v>
      </c>
      <c r="G435" s="313"/>
      <c r="H435" s="317">
        <v>3.21</v>
      </c>
      <c r="I435" s="313"/>
      <c r="J435" s="313"/>
      <c r="L435" s="139"/>
      <c r="M435" s="144"/>
      <c r="N435" s="145"/>
      <c r="O435" s="145"/>
      <c r="P435" s="145"/>
      <c r="Q435" s="145"/>
      <c r="R435" s="145"/>
      <c r="S435" s="145"/>
      <c r="T435" s="146"/>
      <c r="AT435" s="141" t="s">
        <v>180</v>
      </c>
      <c r="AU435" s="141" t="s">
        <v>13</v>
      </c>
      <c r="AV435" s="12" t="s">
        <v>13</v>
      </c>
      <c r="AW435" s="12" t="s">
        <v>33</v>
      </c>
      <c r="AX435" s="12" t="s">
        <v>77</v>
      </c>
      <c r="AY435" s="141" t="s">
        <v>171</v>
      </c>
    </row>
    <row r="436" spans="2:51" s="12" customFormat="1" ht="12">
      <c r="B436" s="139"/>
      <c r="C436" s="313"/>
      <c r="D436" s="314" t="s">
        <v>180</v>
      </c>
      <c r="E436" s="315" t="s">
        <v>1</v>
      </c>
      <c r="F436" s="316" t="s">
        <v>834</v>
      </c>
      <c r="G436" s="313"/>
      <c r="H436" s="317">
        <v>10.7</v>
      </c>
      <c r="I436" s="313"/>
      <c r="J436" s="313"/>
      <c r="L436" s="139"/>
      <c r="M436" s="144"/>
      <c r="N436" s="145"/>
      <c r="O436" s="145"/>
      <c r="P436" s="145"/>
      <c r="Q436" s="145"/>
      <c r="R436" s="145"/>
      <c r="S436" s="145"/>
      <c r="T436" s="146"/>
      <c r="AT436" s="141" t="s">
        <v>180</v>
      </c>
      <c r="AU436" s="141" t="s">
        <v>13</v>
      </c>
      <c r="AV436" s="12" t="s">
        <v>13</v>
      </c>
      <c r="AW436" s="12" t="s">
        <v>33</v>
      </c>
      <c r="AX436" s="12" t="s">
        <v>77</v>
      </c>
      <c r="AY436" s="141" t="s">
        <v>171</v>
      </c>
    </row>
    <row r="437" spans="2:51" s="13" customFormat="1" ht="12">
      <c r="B437" s="147"/>
      <c r="C437" s="476"/>
      <c r="D437" s="314" t="s">
        <v>180</v>
      </c>
      <c r="E437" s="477" t="s">
        <v>1</v>
      </c>
      <c r="F437" s="478" t="s">
        <v>199</v>
      </c>
      <c r="G437" s="476"/>
      <c r="H437" s="479">
        <v>58.58</v>
      </c>
      <c r="I437" s="476"/>
      <c r="J437" s="476"/>
      <c r="L437" s="147"/>
      <c r="M437" s="149"/>
      <c r="N437" s="150"/>
      <c r="O437" s="150"/>
      <c r="P437" s="150"/>
      <c r="Q437" s="150"/>
      <c r="R437" s="150"/>
      <c r="S437" s="150"/>
      <c r="T437" s="151"/>
      <c r="AT437" s="148" t="s">
        <v>180</v>
      </c>
      <c r="AU437" s="148" t="s">
        <v>13</v>
      </c>
      <c r="AV437" s="13" t="s">
        <v>104</v>
      </c>
      <c r="AW437" s="13" t="s">
        <v>33</v>
      </c>
      <c r="AX437" s="13" t="s">
        <v>19</v>
      </c>
      <c r="AY437" s="148" t="s">
        <v>171</v>
      </c>
    </row>
    <row r="438" spans="2:65" s="1" customFormat="1" ht="16.5" customHeight="1">
      <c r="B438" s="126"/>
      <c r="C438" s="307" t="s">
        <v>848</v>
      </c>
      <c r="D438" s="307" t="s">
        <v>174</v>
      </c>
      <c r="E438" s="308" t="s">
        <v>849</v>
      </c>
      <c r="F438" s="309" t="s">
        <v>850</v>
      </c>
      <c r="G438" s="310" t="s">
        <v>184</v>
      </c>
      <c r="H438" s="311">
        <v>93.065</v>
      </c>
      <c r="I438" s="299"/>
      <c r="J438" s="312">
        <f>ROUND(I438*H438,2)</f>
        <v>0</v>
      </c>
      <c r="K438" s="129" t="s">
        <v>1</v>
      </c>
      <c r="L438" s="29"/>
      <c r="M438" s="133" t="s">
        <v>1</v>
      </c>
      <c r="N438" s="134" t="s">
        <v>42</v>
      </c>
      <c r="O438" s="135">
        <v>0.141</v>
      </c>
      <c r="P438" s="135">
        <f>O438*H438</f>
        <v>13.122164999999999</v>
      </c>
      <c r="Q438" s="135">
        <v>0.0006</v>
      </c>
      <c r="R438" s="135">
        <f>Q438*H438</f>
        <v>0.05583899999999999</v>
      </c>
      <c r="S438" s="135">
        <v>0</v>
      </c>
      <c r="T438" s="136">
        <f>S438*H438</f>
        <v>0</v>
      </c>
      <c r="AR438" s="137" t="s">
        <v>259</v>
      </c>
      <c r="AT438" s="137" t="s">
        <v>174</v>
      </c>
      <c r="AU438" s="137" t="s">
        <v>13</v>
      </c>
      <c r="AY438" s="17" t="s">
        <v>171</v>
      </c>
      <c r="BE438" s="138">
        <f>IF(N438="základní",J438,0)</f>
        <v>0</v>
      </c>
      <c r="BF438" s="138">
        <f>IF(N438="snížená",J438,0)</f>
        <v>0</v>
      </c>
      <c r="BG438" s="138">
        <f>IF(N438="zákl. přenesená",J438,0)</f>
        <v>0</v>
      </c>
      <c r="BH438" s="138">
        <f>IF(N438="sníž. přenesená",J438,0)</f>
        <v>0</v>
      </c>
      <c r="BI438" s="138">
        <f>IF(N438="nulová",J438,0)</f>
        <v>0</v>
      </c>
      <c r="BJ438" s="17" t="s">
        <v>19</v>
      </c>
      <c r="BK438" s="138">
        <f>ROUND(I438*H438,2)</f>
        <v>0</v>
      </c>
      <c r="BL438" s="17" t="s">
        <v>259</v>
      </c>
      <c r="BM438" s="137" t="s">
        <v>851</v>
      </c>
    </row>
    <row r="439" spans="2:51" s="12" customFormat="1" ht="12">
      <c r="B439" s="139"/>
      <c r="C439" s="313"/>
      <c r="D439" s="314" t="s">
        <v>180</v>
      </c>
      <c r="E439" s="315" t="s">
        <v>1</v>
      </c>
      <c r="F439" s="316" t="s">
        <v>832</v>
      </c>
      <c r="G439" s="313"/>
      <c r="H439" s="317">
        <v>44.67</v>
      </c>
      <c r="I439" s="313"/>
      <c r="J439" s="313"/>
      <c r="L439" s="139"/>
      <c r="M439" s="144"/>
      <c r="N439" s="145"/>
      <c r="O439" s="145"/>
      <c r="P439" s="145"/>
      <c r="Q439" s="145"/>
      <c r="R439" s="145"/>
      <c r="S439" s="145"/>
      <c r="T439" s="146"/>
      <c r="AT439" s="141" t="s">
        <v>180</v>
      </c>
      <c r="AU439" s="141" t="s">
        <v>13</v>
      </c>
      <c r="AV439" s="12" t="s">
        <v>13</v>
      </c>
      <c r="AW439" s="12" t="s">
        <v>33</v>
      </c>
      <c r="AX439" s="12" t="s">
        <v>77</v>
      </c>
      <c r="AY439" s="141" t="s">
        <v>171</v>
      </c>
    </row>
    <row r="440" spans="2:51" s="12" customFormat="1" ht="12">
      <c r="B440" s="139"/>
      <c r="C440" s="313"/>
      <c r="D440" s="314" t="s">
        <v>180</v>
      </c>
      <c r="E440" s="315" t="s">
        <v>1</v>
      </c>
      <c r="F440" s="316" t="s">
        <v>833</v>
      </c>
      <c r="G440" s="313"/>
      <c r="H440" s="317">
        <v>3.21</v>
      </c>
      <c r="I440" s="313"/>
      <c r="J440" s="313"/>
      <c r="L440" s="139"/>
      <c r="M440" s="144"/>
      <c r="N440" s="145"/>
      <c r="O440" s="145"/>
      <c r="P440" s="145"/>
      <c r="Q440" s="145"/>
      <c r="R440" s="145"/>
      <c r="S440" s="145"/>
      <c r="T440" s="146"/>
      <c r="AT440" s="141" t="s">
        <v>180</v>
      </c>
      <c r="AU440" s="141" t="s">
        <v>13</v>
      </c>
      <c r="AV440" s="12" t="s">
        <v>13</v>
      </c>
      <c r="AW440" s="12" t="s">
        <v>33</v>
      </c>
      <c r="AX440" s="12" t="s">
        <v>77</v>
      </c>
      <c r="AY440" s="141" t="s">
        <v>171</v>
      </c>
    </row>
    <row r="441" spans="2:51" s="12" customFormat="1" ht="12">
      <c r="B441" s="139"/>
      <c r="C441" s="313"/>
      <c r="D441" s="314" t="s">
        <v>180</v>
      </c>
      <c r="E441" s="315" t="s">
        <v>1</v>
      </c>
      <c r="F441" s="316" t="s">
        <v>834</v>
      </c>
      <c r="G441" s="313"/>
      <c r="H441" s="317">
        <v>10.7</v>
      </c>
      <c r="I441" s="313"/>
      <c r="J441" s="313"/>
      <c r="L441" s="139"/>
      <c r="M441" s="144"/>
      <c r="N441" s="145"/>
      <c r="O441" s="145"/>
      <c r="P441" s="145"/>
      <c r="Q441" s="145"/>
      <c r="R441" s="145"/>
      <c r="S441" s="145"/>
      <c r="T441" s="146"/>
      <c r="AT441" s="141" t="s">
        <v>180</v>
      </c>
      <c r="AU441" s="141" t="s">
        <v>13</v>
      </c>
      <c r="AV441" s="12" t="s">
        <v>13</v>
      </c>
      <c r="AW441" s="12" t="s">
        <v>33</v>
      </c>
      <c r="AX441" s="12" t="s">
        <v>77</v>
      </c>
      <c r="AY441" s="141" t="s">
        <v>171</v>
      </c>
    </row>
    <row r="442" spans="2:51" s="12" customFormat="1" ht="12">
      <c r="B442" s="139"/>
      <c r="C442" s="313"/>
      <c r="D442" s="314" t="s">
        <v>180</v>
      </c>
      <c r="E442" s="315" t="s">
        <v>1</v>
      </c>
      <c r="F442" s="316" t="s">
        <v>835</v>
      </c>
      <c r="G442" s="313"/>
      <c r="H442" s="317">
        <v>19.27</v>
      </c>
      <c r="I442" s="313"/>
      <c r="J442" s="313"/>
      <c r="L442" s="139"/>
      <c r="M442" s="144"/>
      <c r="N442" s="145"/>
      <c r="O442" s="145"/>
      <c r="P442" s="145"/>
      <c r="Q442" s="145"/>
      <c r="R442" s="145"/>
      <c r="S442" s="145"/>
      <c r="T442" s="146"/>
      <c r="AT442" s="141" t="s">
        <v>180</v>
      </c>
      <c r="AU442" s="141" t="s">
        <v>13</v>
      </c>
      <c r="AV442" s="12" t="s">
        <v>13</v>
      </c>
      <c r="AW442" s="12" t="s">
        <v>33</v>
      </c>
      <c r="AX442" s="12" t="s">
        <v>77</v>
      </c>
      <c r="AY442" s="141" t="s">
        <v>171</v>
      </c>
    </row>
    <row r="443" spans="2:51" s="12" customFormat="1" ht="12">
      <c r="B443" s="139"/>
      <c r="C443" s="313"/>
      <c r="D443" s="314" t="s">
        <v>180</v>
      </c>
      <c r="E443" s="315" t="s">
        <v>1</v>
      </c>
      <c r="F443" s="316" t="s">
        <v>852</v>
      </c>
      <c r="G443" s="313"/>
      <c r="H443" s="317">
        <v>9.665</v>
      </c>
      <c r="I443" s="313"/>
      <c r="J443" s="313"/>
      <c r="L443" s="139"/>
      <c r="M443" s="144"/>
      <c r="N443" s="145"/>
      <c r="O443" s="145"/>
      <c r="P443" s="145"/>
      <c r="Q443" s="145"/>
      <c r="R443" s="145"/>
      <c r="S443" s="145"/>
      <c r="T443" s="146"/>
      <c r="AT443" s="141" t="s">
        <v>180</v>
      </c>
      <c r="AU443" s="141" t="s">
        <v>13</v>
      </c>
      <c r="AV443" s="12" t="s">
        <v>13</v>
      </c>
      <c r="AW443" s="12" t="s">
        <v>33</v>
      </c>
      <c r="AX443" s="12" t="s">
        <v>77</v>
      </c>
      <c r="AY443" s="141" t="s">
        <v>171</v>
      </c>
    </row>
    <row r="444" spans="2:51" s="12" customFormat="1" ht="12">
      <c r="B444" s="139"/>
      <c r="C444" s="313"/>
      <c r="D444" s="314" t="s">
        <v>180</v>
      </c>
      <c r="E444" s="315" t="s">
        <v>1</v>
      </c>
      <c r="F444" s="316" t="s">
        <v>853</v>
      </c>
      <c r="G444" s="313"/>
      <c r="H444" s="317">
        <v>2.55</v>
      </c>
      <c r="I444" s="313"/>
      <c r="J444" s="313"/>
      <c r="L444" s="139"/>
      <c r="M444" s="144"/>
      <c r="N444" s="145"/>
      <c r="O444" s="145"/>
      <c r="P444" s="145"/>
      <c r="Q444" s="145"/>
      <c r="R444" s="145"/>
      <c r="S444" s="145"/>
      <c r="T444" s="146"/>
      <c r="AT444" s="141" t="s">
        <v>180</v>
      </c>
      <c r="AU444" s="141" t="s">
        <v>13</v>
      </c>
      <c r="AV444" s="12" t="s">
        <v>13</v>
      </c>
      <c r="AW444" s="12" t="s">
        <v>33</v>
      </c>
      <c r="AX444" s="12" t="s">
        <v>77</v>
      </c>
      <c r="AY444" s="141" t="s">
        <v>171</v>
      </c>
    </row>
    <row r="445" spans="2:51" s="12" customFormat="1" ht="12">
      <c r="B445" s="139"/>
      <c r="C445" s="313"/>
      <c r="D445" s="314" t="s">
        <v>180</v>
      </c>
      <c r="E445" s="315" t="s">
        <v>1</v>
      </c>
      <c r="F445" s="316" t="s">
        <v>854</v>
      </c>
      <c r="G445" s="313"/>
      <c r="H445" s="317">
        <v>3</v>
      </c>
      <c r="I445" s="313"/>
      <c r="J445" s="313"/>
      <c r="L445" s="139"/>
      <c r="M445" s="144"/>
      <c r="N445" s="145"/>
      <c r="O445" s="145"/>
      <c r="P445" s="145"/>
      <c r="Q445" s="145"/>
      <c r="R445" s="145"/>
      <c r="S445" s="145"/>
      <c r="T445" s="146"/>
      <c r="AT445" s="141" t="s">
        <v>180</v>
      </c>
      <c r="AU445" s="141" t="s">
        <v>13</v>
      </c>
      <c r="AV445" s="12" t="s">
        <v>13</v>
      </c>
      <c r="AW445" s="12" t="s">
        <v>33</v>
      </c>
      <c r="AX445" s="12" t="s">
        <v>77</v>
      </c>
      <c r="AY445" s="141" t="s">
        <v>171</v>
      </c>
    </row>
    <row r="446" spans="2:51" s="13" customFormat="1" ht="12">
      <c r="B446" s="147"/>
      <c r="C446" s="476"/>
      <c r="D446" s="314" t="s">
        <v>180</v>
      </c>
      <c r="E446" s="477" t="s">
        <v>1</v>
      </c>
      <c r="F446" s="478" t="s">
        <v>199</v>
      </c>
      <c r="G446" s="476"/>
      <c r="H446" s="479">
        <v>93.06499999999998</v>
      </c>
      <c r="I446" s="476"/>
      <c r="J446" s="476"/>
      <c r="L446" s="147"/>
      <c r="M446" s="149"/>
      <c r="N446" s="150"/>
      <c r="O446" s="150"/>
      <c r="P446" s="150"/>
      <c r="Q446" s="150"/>
      <c r="R446" s="150"/>
      <c r="S446" s="150"/>
      <c r="T446" s="151"/>
      <c r="AT446" s="148" t="s">
        <v>180</v>
      </c>
      <c r="AU446" s="148" t="s">
        <v>13</v>
      </c>
      <c r="AV446" s="13" t="s">
        <v>104</v>
      </c>
      <c r="AW446" s="13" t="s">
        <v>33</v>
      </c>
      <c r="AX446" s="13" t="s">
        <v>19</v>
      </c>
      <c r="AY446" s="148" t="s">
        <v>171</v>
      </c>
    </row>
    <row r="447" spans="2:65" s="1" customFormat="1" ht="16.5" customHeight="1">
      <c r="B447" s="126"/>
      <c r="C447" s="307" t="s">
        <v>855</v>
      </c>
      <c r="D447" s="307" t="s">
        <v>174</v>
      </c>
      <c r="E447" s="308" t="s">
        <v>856</v>
      </c>
      <c r="F447" s="309" t="s">
        <v>857</v>
      </c>
      <c r="G447" s="310" t="s">
        <v>184</v>
      </c>
      <c r="H447" s="311">
        <v>3</v>
      </c>
      <c r="I447" s="299"/>
      <c r="J447" s="312">
        <f>ROUND(I447*H447,2)</f>
        <v>0</v>
      </c>
      <c r="K447" s="129" t="s">
        <v>1</v>
      </c>
      <c r="L447" s="29"/>
      <c r="M447" s="133" t="s">
        <v>1</v>
      </c>
      <c r="N447" s="134" t="s">
        <v>42</v>
      </c>
      <c r="O447" s="135">
        <v>0.141</v>
      </c>
      <c r="P447" s="135">
        <f>O447*H447</f>
        <v>0.42299999999999993</v>
      </c>
      <c r="Q447" s="135">
        <v>0.0006</v>
      </c>
      <c r="R447" s="135">
        <f>Q447*H447</f>
        <v>0.0018</v>
      </c>
      <c r="S447" s="135">
        <v>0</v>
      </c>
      <c r="T447" s="136">
        <f>S447*H447</f>
        <v>0</v>
      </c>
      <c r="AR447" s="137" t="s">
        <v>259</v>
      </c>
      <c r="AT447" s="137" t="s">
        <v>174</v>
      </c>
      <c r="AU447" s="137" t="s">
        <v>13</v>
      </c>
      <c r="AY447" s="17" t="s">
        <v>171</v>
      </c>
      <c r="BE447" s="138">
        <f>IF(N447="základní",J447,0)</f>
        <v>0</v>
      </c>
      <c r="BF447" s="138">
        <f>IF(N447="snížená",J447,0)</f>
        <v>0</v>
      </c>
      <c r="BG447" s="138">
        <f>IF(N447="zákl. přenesená",J447,0)</f>
        <v>0</v>
      </c>
      <c r="BH447" s="138">
        <f>IF(N447="sníž. přenesená",J447,0)</f>
        <v>0</v>
      </c>
      <c r="BI447" s="138">
        <f>IF(N447="nulová",J447,0)</f>
        <v>0</v>
      </c>
      <c r="BJ447" s="17" t="s">
        <v>19</v>
      </c>
      <c r="BK447" s="138">
        <f>ROUND(I447*H447,2)</f>
        <v>0</v>
      </c>
      <c r="BL447" s="17" t="s">
        <v>259</v>
      </c>
      <c r="BM447" s="137" t="s">
        <v>858</v>
      </c>
    </row>
    <row r="448" spans="2:51" s="12" customFormat="1" ht="12">
      <c r="B448" s="139"/>
      <c r="C448" s="313"/>
      <c r="D448" s="314" t="s">
        <v>180</v>
      </c>
      <c r="E448" s="315" t="s">
        <v>1</v>
      </c>
      <c r="F448" s="316" t="s">
        <v>859</v>
      </c>
      <c r="G448" s="313"/>
      <c r="H448" s="317">
        <v>3</v>
      </c>
      <c r="I448" s="313"/>
      <c r="J448" s="313"/>
      <c r="L448" s="139"/>
      <c r="M448" s="144"/>
      <c r="N448" s="145"/>
      <c r="O448" s="145"/>
      <c r="P448" s="145"/>
      <c r="Q448" s="145"/>
      <c r="R448" s="145"/>
      <c r="S448" s="145"/>
      <c r="T448" s="146"/>
      <c r="AT448" s="141" t="s">
        <v>180</v>
      </c>
      <c r="AU448" s="141" t="s">
        <v>13</v>
      </c>
      <c r="AV448" s="12" t="s">
        <v>13</v>
      </c>
      <c r="AW448" s="12" t="s">
        <v>33</v>
      </c>
      <c r="AX448" s="12" t="s">
        <v>19</v>
      </c>
      <c r="AY448" s="141" t="s">
        <v>171</v>
      </c>
    </row>
    <row r="449" spans="2:65" s="1" customFormat="1" ht="24" customHeight="1">
      <c r="B449" s="126"/>
      <c r="C449" s="318" t="s">
        <v>860</v>
      </c>
      <c r="D449" s="318" t="s">
        <v>220</v>
      </c>
      <c r="E449" s="319" t="s">
        <v>861</v>
      </c>
      <c r="F449" s="320" t="s">
        <v>862</v>
      </c>
      <c r="G449" s="321" t="s">
        <v>184</v>
      </c>
      <c r="H449" s="322">
        <v>83.247</v>
      </c>
      <c r="I449" s="300"/>
      <c r="J449" s="323">
        <f>ROUND(I449*H449,2)</f>
        <v>0</v>
      </c>
      <c r="K449" s="158" t="s">
        <v>1</v>
      </c>
      <c r="L449" s="159"/>
      <c r="M449" s="160" t="s">
        <v>1</v>
      </c>
      <c r="N449" s="161" t="s">
        <v>42</v>
      </c>
      <c r="O449" s="135">
        <v>0</v>
      </c>
      <c r="P449" s="135">
        <f>O449*H449</f>
        <v>0</v>
      </c>
      <c r="Q449" s="135">
        <v>0.00383</v>
      </c>
      <c r="R449" s="135">
        <f>Q449*H449</f>
        <v>0.31883601</v>
      </c>
      <c r="S449" s="135">
        <v>0</v>
      </c>
      <c r="T449" s="136">
        <f>S449*H449</f>
        <v>0</v>
      </c>
      <c r="AR449" s="137" t="s">
        <v>263</v>
      </c>
      <c r="AT449" s="137" t="s">
        <v>220</v>
      </c>
      <c r="AU449" s="137" t="s">
        <v>13</v>
      </c>
      <c r="AY449" s="17" t="s">
        <v>171</v>
      </c>
      <c r="BE449" s="138">
        <f>IF(N449="základní",J449,0)</f>
        <v>0</v>
      </c>
      <c r="BF449" s="138">
        <f>IF(N449="snížená",J449,0)</f>
        <v>0</v>
      </c>
      <c r="BG449" s="138">
        <f>IF(N449="zákl. přenesená",J449,0)</f>
        <v>0</v>
      </c>
      <c r="BH449" s="138">
        <f>IF(N449="sníž. přenesená",J449,0)</f>
        <v>0</v>
      </c>
      <c r="BI449" s="138">
        <f>IF(N449="nulová",J449,0)</f>
        <v>0</v>
      </c>
      <c r="BJ449" s="17" t="s">
        <v>19</v>
      </c>
      <c r="BK449" s="138">
        <f>ROUND(I449*H449,2)</f>
        <v>0</v>
      </c>
      <c r="BL449" s="17" t="s">
        <v>259</v>
      </c>
      <c r="BM449" s="137" t="s">
        <v>863</v>
      </c>
    </row>
    <row r="450" spans="2:51" s="12" customFormat="1" ht="12">
      <c r="B450" s="139"/>
      <c r="C450" s="313"/>
      <c r="D450" s="314" t="s">
        <v>180</v>
      </c>
      <c r="E450" s="315" t="s">
        <v>1</v>
      </c>
      <c r="F450" s="316" t="s">
        <v>864</v>
      </c>
      <c r="G450" s="313"/>
      <c r="H450" s="317">
        <v>63.94</v>
      </c>
      <c r="I450" s="313"/>
      <c r="J450" s="313"/>
      <c r="L450" s="139"/>
      <c r="M450" s="144"/>
      <c r="N450" s="145"/>
      <c r="O450" s="145"/>
      <c r="P450" s="145"/>
      <c r="Q450" s="145"/>
      <c r="R450" s="145"/>
      <c r="S450" s="145"/>
      <c r="T450" s="146"/>
      <c r="AT450" s="141" t="s">
        <v>180</v>
      </c>
      <c r="AU450" s="141" t="s">
        <v>13</v>
      </c>
      <c r="AV450" s="12" t="s">
        <v>13</v>
      </c>
      <c r="AW450" s="12" t="s">
        <v>33</v>
      </c>
      <c r="AX450" s="12" t="s">
        <v>77</v>
      </c>
      <c r="AY450" s="141" t="s">
        <v>171</v>
      </c>
    </row>
    <row r="451" spans="2:51" s="12" customFormat="1" ht="12">
      <c r="B451" s="139"/>
      <c r="C451" s="313"/>
      <c r="D451" s="314" t="s">
        <v>180</v>
      </c>
      <c r="E451" s="315" t="s">
        <v>1</v>
      </c>
      <c r="F451" s="316" t="s">
        <v>865</v>
      </c>
      <c r="G451" s="313"/>
      <c r="H451" s="317">
        <v>7.235</v>
      </c>
      <c r="I451" s="313"/>
      <c r="J451" s="313"/>
      <c r="L451" s="139"/>
      <c r="M451" s="144"/>
      <c r="N451" s="145"/>
      <c r="O451" s="145"/>
      <c r="P451" s="145"/>
      <c r="Q451" s="145"/>
      <c r="R451" s="145"/>
      <c r="S451" s="145"/>
      <c r="T451" s="146"/>
      <c r="AT451" s="141" t="s">
        <v>180</v>
      </c>
      <c r="AU451" s="141" t="s">
        <v>13</v>
      </c>
      <c r="AV451" s="12" t="s">
        <v>13</v>
      </c>
      <c r="AW451" s="12" t="s">
        <v>33</v>
      </c>
      <c r="AX451" s="12" t="s">
        <v>77</v>
      </c>
      <c r="AY451" s="141" t="s">
        <v>171</v>
      </c>
    </row>
    <row r="452" spans="2:51" s="12" customFormat="1" ht="12">
      <c r="B452" s="139"/>
      <c r="C452" s="313"/>
      <c r="D452" s="314" t="s">
        <v>180</v>
      </c>
      <c r="E452" s="315" t="s">
        <v>1</v>
      </c>
      <c r="F452" s="316" t="s">
        <v>853</v>
      </c>
      <c r="G452" s="313"/>
      <c r="H452" s="317">
        <v>2.55</v>
      </c>
      <c r="I452" s="313"/>
      <c r="J452" s="313"/>
      <c r="L452" s="139"/>
      <c r="M452" s="144"/>
      <c r="N452" s="145"/>
      <c r="O452" s="145"/>
      <c r="P452" s="145"/>
      <c r="Q452" s="145"/>
      <c r="R452" s="145"/>
      <c r="S452" s="145"/>
      <c r="T452" s="146"/>
      <c r="AT452" s="141" t="s">
        <v>180</v>
      </c>
      <c r="AU452" s="141" t="s">
        <v>13</v>
      </c>
      <c r="AV452" s="12" t="s">
        <v>13</v>
      </c>
      <c r="AW452" s="12" t="s">
        <v>33</v>
      </c>
      <c r="AX452" s="12" t="s">
        <v>77</v>
      </c>
      <c r="AY452" s="141" t="s">
        <v>171</v>
      </c>
    </row>
    <row r="453" spans="2:51" s="12" customFormat="1" ht="12">
      <c r="B453" s="139"/>
      <c r="C453" s="313"/>
      <c r="D453" s="314" t="s">
        <v>180</v>
      </c>
      <c r="E453" s="315" t="s">
        <v>1</v>
      </c>
      <c r="F453" s="316" t="s">
        <v>866</v>
      </c>
      <c r="G453" s="313"/>
      <c r="H453" s="317">
        <v>3</v>
      </c>
      <c r="I453" s="313"/>
      <c r="J453" s="313"/>
      <c r="L453" s="139"/>
      <c r="M453" s="144"/>
      <c r="N453" s="145"/>
      <c r="O453" s="145"/>
      <c r="P453" s="145"/>
      <c r="Q453" s="145"/>
      <c r="R453" s="145"/>
      <c r="S453" s="145"/>
      <c r="T453" s="146"/>
      <c r="AT453" s="141" t="s">
        <v>180</v>
      </c>
      <c r="AU453" s="141" t="s">
        <v>13</v>
      </c>
      <c r="AV453" s="12" t="s">
        <v>13</v>
      </c>
      <c r="AW453" s="12" t="s">
        <v>33</v>
      </c>
      <c r="AX453" s="12" t="s">
        <v>77</v>
      </c>
      <c r="AY453" s="141" t="s">
        <v>171</v>
      </c>
    </row>
    <row r="454" spans="2:51" s="13" customFormat="1" ht="12">
      <c r="B454" s="147"/>
      <c r="C454" s="476"/>
      <c r="D454" s="314" t="s">
        <v>180</v>
      </c>
      <c r="E454" s="477" t="s">
        <v>1</v>
      </c>
      <c r="F454" s="478" t="s">
        <v>199</v>
      </c>
      <c r="G454" s="476"/>
      <c r="H454" s="479">
        <v>76.725</v>
      </c>
      <c r="I454" s="476"/>
      <c r="J454" s="476"/>
      <c r="L454" s="147"/>
      <c r="M454" s="149"/>
      <c r="N454" s="150"/>
      <c r="O454" s="150"/>
      <c r="P454" s="150"/>
      <c r="Q454" s="150"/>
      <c r="R454" s="150"/>
      <c r="S454" s="150"/>
      <c r="T454" s="151"/>
      <c r="AT454" s="148" t="s">
        <v>180</v>
      </c>
      <c r="AU454" s="148" t="s">
        <v>13</v>
      </c>
      <c r="AV454" s="13" t="s">
        <v>104</v>
      </c>
      <c r="AW454" s="13" t="s">
        <v>33</v>
      </c>
      <c r="AX454" s="13" t="s">
        <v>19</v>
      </c>
      <c r="AY454" s="148" t="s">
        <v>171</v>
      </c>
    </row>
    <row r="455" spans="2:51" s="12" customFormat="1" ht="12">
      <c r="B455" s="139"/>
      <c r="C455" s="313"/>
      <c r="D455" s="314" t="s">
        <v>180</v>
      </c>
      <c r="E455" s="313"/>
      <c r="F455" s="316" t="s">
        <v>867</v>
      </c>
      <c r="G455" s="313"/>
      <c r="H455" s="317">
        <v>83.247</v>
      </c>
      <c r="I455" s="313"/>
      <c r="J455" s="313"/>
      <c r="L455" s="139"/>
      <c r="M455" s="144"/>
      <c r="N455" s="145"/>
      <c r="O455" s="145"/>
      <c r="P455" s="145"/>
      <c r="Q455" s="145"/>
      <c r="R455" s="145"/>
      <c r="S455" s="145"/>
      <c r="T455" s="146"/>
      <c r="AT455" s="141" t="s">
        <v>180</v>
      </c>
      <c r="AU455" s="141" t="s">
        <v>13</v>
      </c>
      <c r="AV455" s="12" t="s">
        <v>13</v>
      </c>
      <c r="AW455" s="12" t="s">
        <v>3</v>
      </c>
      <c r="AX455" s="12" t="s">
        <v>19</v>
      </c>
      <c r="AY455" s="141" t="s">
        <v>171</v>
      </c>
    </row>
    <row r="456" spans="2:65" s="1" customFormat="1" ht="24" customHeight="1">
      <c r="B456" s="126"/>
      <c r="C456" s="318" t="s">
        <v>868</v>
      </c>
      <c r="D456" s="318" t="s">
        <v>220</v>
      </c>
      <c r="E456" s="319" t="s">
        <v>869</v>
      </c>
      <c r="F456" s="320" t="s">
        <v>870</v>
      </c>
      <c r="G456" s="321" t="s">
        <v>184</v>
      </c>
      <c r="H456" s="322">
        <v>14.246</v>
      </c>
      <c r="I456" s="300"/>
      <c r="J456" s="323">
        <f>ROUND(I456*H456,2)</f>
        <v>0</v>
      </c>
      <c r="K456" s="158" t="s">
        <v>1</v>
      </c>
      <c r="L456" s="159"/>
      <c r="M456" s="160" t="s">
        <v>1</v>
      </c>
      <c r="N456" s="161" t="s">
        <v>42</v>
      </c>
      <c r="O456" s="135">
        <v>0</v>
      </c>
      <c r="P456" s="135">
        <f>O456*H456</f>
        <v>0</v>
      </c>
      <c r="Q456" s="135">
        <v>0.0023</v>
      </c>
      <c r="R456" s="135">
        <f>Q456*H456</f>
        <v>0.0327658</v>
      </c>
      <c r="S456" s="135">
        <v>0</v>
      </c>
      <c r="T456" s="136">
        <f>S456*H456</f>
        <v>0</v>
      </c>
      <c r="AR456" s="137" t="s">
        <v>263</v>
      </c>
      <c r="AT456" s="137" t="s">
        <v>220</v>
      </c>
      <c r="AU456" s="137" t="s">
        <v>13</v>
      </c>
      <c r="AY456" s="17" t="s">
        <v>171</v>
      </c>
      <c r="BE456" s="138">
        <f>IF(N456="základní",J456,0)</f>
        <v>0</v>
      </c>
      <c r="BF456" s="138">
        <f>IF(N456="snížená",J456,0)</f>
        <v>0</v>
      </c>
      <c r="BG456" s="138">
        <f>IF(N456="zákl. přenesená",J456,0)</f>
        <v>0</v>
      </c>
      <c r="BH456" s="138">
        <f>IF(N456="sníž. přenesená",J456,0)</f>
        <v>0</v>
      </c>
      <c r="BI456" s="138">
        <f>IF(N456="nulová",J456,0)</f>
        <v>0</v>
      </c>
      <c r="BJ456" s="17" t="s">
        <v>19</v>
      </c>
      <c r="BK456" s="138">
        <f>ROUND(I456*H456,2)</f>
        <v>0</v>
      </c>
      <c r="BL456" s="17" t="s">
        <v>259</v>
      </c>
      <c r="BM456" s="137" t="s">
        <v>871</v>
      </c>
    </row>
    <row r="457" spans="2:51" s="12" customFormat="1" ht="12">
      <c r="B457" s="139"/>
      <c r="C457" s="313"/>
      <c r="D457" s="314" t="s">
        <v>180</v>
      </c>
      <c r="E457" s="315" t="s">
        <v>1</v>
      </c>
      <c r="F457" s="316" t="s">
        <v>872</v>
      </c>
      <c r="G457" s="313"/>
      <c r="H457" s="317">
        <v>10.7</v>
      </c>
      <c r="I457" s="313"/>
      <c r="J457" s="313"/>
      <c r="L457" s="139"/>
      <c r="M457" s="144"/>
      <c r="N457" s="145"/>
      <c r="O457" s="145"/>
      <c r="P457" s="145"/>
      <c r="Q457" s="145"/>
      <c r="R457" s="145"/>
      <c r="S457" s="145"/>
      <c r="T457" s="146"/>
      <c r="AT457" s="141" t="s">
        <v>180</v>
      </c>
      <c r="AU457" s="141" t="s">
        <v>13</v>
      </c>
      <c r="AV457" s="12" t="s">
        <v>13</v>
      </c>
      <c r="AW457" s="12" t="s">
        <v>33</v>
      </c>
      <c r="AX457" s="12" t="s">
        <v>77</v>
      </c>
      <c r="AY457" s="141" t="s">
        <v>171</v>
      </c>
    </row>
    <row r="458" spans="2:51" s="12" customFormat="1" ht="12">
      <c r="B458" s="139"/>
      <c r="C458" s="313"/>
      <c r="D458" s="314" t="s">
        <v>180</v>
      </c>
      <c r="E458" s="315" t="s">
        <v>1</v>
      </c>
      <c r="F458" s="316" t="s">
        <v>873</v>
      </c>
      <c r="G458" s="313"/>
      <c r="H458" s="317">
        <v>2.43</v>
      </c>
      <c r="I458" s="313"/>
      <c r="J458" s="313"/>
      <c r="L458" s="139"/>
      <c r="M458" s="144"/>
      <c r="N458" s="145"/>
      <c r="O458" s="145"/>
      <c r="P458" s="145"/>
      <c r="Q458" s="145"/>
      <c r="R458" s="145"/>
      <c r="S458" s="145"/>
      <c r="T458" s="146"/>
      <c r="AT458" s="141" t="s">
        <v>180</v>
      </c>
      <c r="AU458" s="141" t="s">
        <v>13</v>
      </c>
      <c r="AV458" s="12" t="s">
        <v>13</v>
      </c>
      <c r="AW458" s="12" t="s">
        <v>33</v>
      </c>
      <c r="AX458" s="12" t="s">
        <v>77</v>
      </c>
      <c r="AY458" s="141" t="s">
        <v>171</v>
      </c>
    </row>
    <row r="459" spans="2:51" s="13" customFormat="1" ht="12">
      <c r="B459" s="147"/>
      <c r="C459" s="476"/>
      <c r="D459" s="314" t="s">
        <v>180</v>
      </c>
      <c r="E459" s="477" t="s">
        <v>1</v>
      </c>
      <c r="F459" s="478" t="s">
        <v>199</v>
      </c>
      <c r="G459" s="476"/>
      <c r="H459" s="479">
        <v>13.129999999999999</v>
      </c>
      <c r="I459" s="476"/>
      <c r="J459" s="476"/>
      <c r="L459" s="147"/>
      <c r="M459" s="149"/>
      <c r="N459" s="150"/>
      <c r="O459" s="150"/>
      <c r="P459" s="150"/>
      <c r="Q459" s="150"/>
      <c r="R459" s="150"/>
      <c r="S459" s="150"/>
      <c r="T459" s="151"/>
      <c r="AT459" s="148" t="s">
        <v>180</v>
      </c>
      <c r="AU459" s="148" t="s">
        <v>13</v>
      </c>
      <c r="AV459" s="13" t="s">
        <v>104</v>
      </c>
      <c r="AW459" s="13" t="s">
        <v>33</v>
      </c>
      <c r="AX459" s="13" t="s">
        <v>19</v>
      </c>
      <c r="AY459" s="148" t="s">
        <v>171</v>
      </c>
    </row>
    <row r="460" spans="2:51" s="12" customFormat="1" ht="12">
      <c r="B460" s="139"/>
      <c r="C460" s="313"/>
      <c r="D460" s="314" t="s">
        <v>180</v>
      </c>
      <c r="E460" s="313"/>
      <c r="F460" s="316" t="s">
        <v>874</v>
      </c>
      <c r="G460" s="313"/>
      <c r="H460" s="317">
        <v>14.246</v>
      </c>
      <c r="I460" s="313"/>
      <c r="J460" s="313"/>
      <c r="L460" s="139"/>
      <c r="M460" s="144"/>
      <c r="N460" s="145"/>
      <c r="O460" s="145"/>
      <c r="P460" s="145"/>
      <c r="Q460" s="145"/>
      <c r="R460" s="145"/>
      <c r="S460" s="145"/>
      <c r="T460" s="146"/>
      <c r="AT460" s="141" t="s">
        <v>180</v>
      </c>
      <c r="AU460" s="141" t="s">
        <v>13</v>
      </c>
      <c r="AV460" s="12" t="s">
        <v>13</v>
      </c>
      <c r="AW460" s="12" t="s">
        <v>3</v>
      </c>
      <c r="AX460" s="12" t="s">
        <v>19</v>
      </c>
      <c r="AY460" s="141" t="s">
        <v>171</v>
      </c>
    </row>
    <row r="461" spans="2:65" s="1" customFormat="1" ht="24" customHeight="1">
      <c r="B461" s="126"/>
      <c r="C461" s="318" t="s">
        <v>875</v>
      </c>
      <c r="D461" s="318" t="s">
        <v>220</v>
      </c>
      <c r="E461" s="319" t="s">
        <v>876</v>
      </c>
      <c r="F461" s="320" t="s">
        <v>877</v>
      </c>
      <c r="G461" s="321" t="s">
        <v>184</v>
      </c>
      <c r="H461" s="322">
        <v>4.973</v>
      </c>
      <c r="I461" s="300"/>
      <c r="J461" s="323">
        <f>ROUND(I461*H461,2)</f>
        <v>0</v>
      </c>
      <c r="K461" s="158" t="s">
        <v>1</v>
      </c>
      <c r="L461" s="159"/>
      <c r="M461" s="160" t="s">
        <v>1</v>
      </c>
      <c r="N461" s="161" t="s">
        <v>42</v>
      </c>
      <c r="O461" s="135">
        <v>0</v>
      </c>
      <c r="P461" s="135">
        <f>O461*H461</f>
        <v>0</v>
      </c>
      <c r="Q461" s="135">
        <v>0.00275</v>
      </c>
      <c r="R461" s="135">
        <f>Q461*H461</f>
        <v>0.013675749999999999</v>
      </c>
      <c r="S461" s="135">
        <v>0</v>
      </c>
      <c r="T461" s="136">
        <f>S461*H461</f>
        <v>0</v>
      </c>
      <c r="AR461" s="137" t="s">
        <v>263</v>
      </c>
      <c r="AT461" s="137" t="s">
        <v>220</v>
      </c>
      <c r="AU461" s="137" t="s">
        <v>13</v>
      </c>
      <c r="AY461" s="17" t="s">
        <v>171</v>
      </c>
      <c r="BE461" s="138">
        <f>IF(N461="základní",J461,0)</f>
        <v>0</v>
      </c>
      <c r="BF461" s="138">
        <f>IF(N461="snížená",J461,0)</f>
        <v>0</v>
      </c>
      <c r="BG461" s="138">
        <f>IF(N461="zákl. přenesená",J461,0)</f>
        <v>0</v>
      </c>
      <c r="BH461" s="138">
        <f>IF(N461="sníž. přenesená",J461,0)</f>
        <v>0</v>
      </c>
      <c r="BI461" s="138">
        <f>IF(N461="nulová",J461,0)</f>
        <v>0</v>
      </c>
      <c r="BJ461" s="17" t="s">
        <v>19</v>
      </c>
      <c r="BK461" s="138">
        <f>ROUND(I461*H461,2)</f>
        <v>0</v>
      </c>
      <c r="BL461" s="17" t="s">
        <v>259</v>
      </c>
      <c r="BM461" s="137" t="s">
        <v>878</v>
      </c>
    </row>
    <row r="462" spans="2:51" s="12" customFormat="1" ht="12">
      <c r="B462" s="139"/>
      <c r="C462" s="313"/>
      <c r="D462" s="314" t="s">
        <v>180</v>
      </c>
      <c r="E462" s="315" t="s">
        <v>1</v>
      </c>
      <c r="F462" s="316" t="s">
        <v>879</v>
      </c>
      <c r="G462" s="313"/>
      <c r="H462" s="317">
        <v>3.21</v>
      </c>
      <c r="I462" s="313"/>
      <c r="J462" s="313"/>
      <c r="L462" s="139"/>
      <c r="M462" s="144"/>
      <c r="N462" s="145"/>
      <c r="O462" s="145"/>
      <c r="P462" s="145"/>
      <c r="Q462" s="145"/>
      <c r="R462" s="145"/>
      <c r="S462" s="145"/>
      <c r="T462" s="146"/>
      <c r="AT462" s="141" t="s">
        <v>180</v>
      </c>
      <c r="AU462" s="141" t="s">
        <v>13</v>
      </c>
      <c r="AV462" s="12" t="s">
        <v>13</v>
      </c>
      <c r="AW462" s="12" t="s">
        <v>33</v>
      </c>
      <c r="AX462" s="12" t="s">
        <v>77</v>
      </c>
      <c r="AY462" s="141" t="s">
        <v>171</v>
      </c>
    </row>
    <row r="463" spans="2:51" s="12" customFormat="1" ht="12">
      <c r="B463" s="139"/>
      <c r="C463" s="313"/>
      <c r="D463" s="314" t="s">
        <v>180</v>
      </c>
      <c r="E463" s="315" t="s">
        <v>1</v>
      </c>
      <c r="F463" s="316" t="s">
        <v>880</v>
      </c>
      <c r="G463" s="313"/>
      <c r="H463" s="317">
        <v>1.395</v>
      </c>
      <c r="I463" s="313"/>
      <c r="J463" s="313"/>
      <c r="L463" s="139"/>
      <c r="M463" s="144"/>
      <c r="N463" s="145"/>
      <c r="O463" s="145"/>
      <c r="P463" s="145"/>
      <c r="Q463" s="145"/>
      <c r="R463" s="145"/>
      <c r="S463" s="145"/>
      <c r="T463" s="146"/>
      <c r="AT463" s="141" t="s">
        <v>180</v>
      </c>
      <c r="AU463" s="141" t="s">
        <v>13</v>
      </c>
      <c r="AV463" s="12" t="s">
        <v>13</v>
      </c>
      <c r="AW463" s="12" t="s">
        <v>33</v>
      </c>
      <c r="AX463" s="12" t="s">
        <v>77</v>
      </c>
      <c r="AY463" s="141" t="s">
        <v>171</v>
      </c>
    </row>
    <row r="464" spans="2:51" s="13" customFormat="1" ht="12">
      <c r="B464" s="147"/>
      <c r="C464" s="476"/>
      <c r="D464" s="314" t="s">
        <v>180</v>
      </c>
      <c r="E464" s="477" t="s">
        <v>1</v>
      </c>
      <c r="F464" s="478" t="s">
        <v>199</v>
      </c>
      <c r="G464" s="476"/>
      <c r="H464" s="479">
        <v>4.605</v>
      </c>
      <c r="I464" s="476"/>
      <c r="J464" s="476"/>
      <c r="L464" s="147"/>
      <c r="M464" s="149"/>
      <c r="N464" s="150"/>
      <c r="O464" s="150"/>
      <c r="P464" s="150"/>
      <c r="Q464" s="150"/>
      <c r="R464" s="150"/>
      <c r="S464" s="150"/>
      <c r="T464" s="151"/>
      <c r="AT464" s="148" t="s">
        <v>180</v>
      </c>
      <c r="AU464" s="148" t="s">
        <v>13</v>
      </c>
      <c r="AV464" s="13" t="s">
        <v>104</v>
      </c>
      <c r="AW464" s="13" t="s">
        <v>33</v>
      </c>
      <c r="AX464" s="13" t="s">
        <v>19</v>
      </c>
      <c r="AY464" s="148" t="s">
        <v>171</v>
      </c>
    </row>
    <row r="465" spans="2:51" s="12" customFormat="1" ht="12">
      <c r="B465" s="139"/>
      <c r="C465" s="313"/>
      <c r="D465" s="314" t="s">
        <v>180</v>
      </c>
      <c r="E465" s="313"/>
      <c r="F465" s="316" t="s">
        <v>881</v>
      </c>
      <c r="G465" s="313"/>
      <c r="H465" s="317">
        <v>4.973</v>
      </c>
      <c r="I465" s="313"/>
      <c r="J465" s="313"/>
      <c r="L465" s="139"/>
      <c r="M465" s="144"/>
      <c r="N465" s="145"/>
      <c r="O465" s="145"/>
      <c r="P465" s="145"/>
      <c r="Q465" s="145"/>
      <c r="R465" s="145"/>
      <c r="S465" s="145"/>
      <c r="T465" s="146"/>
      <c r="AT465" s="141" t="s">
        <v>180</v>
      </c>
      <c r="AU465" s="141" t="s">
        <v>13</v>
      </c>
      <c r="AV465" s="12" t="s">
        <v>13</v>
      </c>
      <c r="AW465" s="12" t="s">
        <v>3</v>
      </c>
      <c r="AX465" s="12" t="s">
        <v>19</v>
      </c>
      <c r="AY465" s="141" t="s">
        <v>171</v>
      </c>
    </row>
    <row r="466" spans="2:65" s="1" customFormat="1" ht="16.5" customHeight="1">
      <c r="B466" s="126"/>
      <c r="C466" s="307" t="s">
        <v>882</v>
      </c>
      <c r="D466" s="307" t="s">
        <v>174</v>
      </c>
      <c r="E466" s="308" t="s">
        <v>883</v>
      </c>
      <c r="F466" s="309" t="s">
        <v>884</v>
      </c>
      <c r="G466" s="310" t="s">
        <v>484</v>
      </c>
      <c r="H466" s="311">
        <v>97.13</v>
      </c>
      <c r="I466" s="299"/>
      <c r="J466" s="312">
        <f>ROUND(I466*H466,2)</f>
        <v>0</v>
      </c>
      <c r="K466" s="129" t="s">
        <v>1</v>
      </c>
      <c r="L466" s="29"/>
      <c r="M466" s="133" t="s">
        <v>1</v>
      </c>
      <c r="N466" s="134" t="s">
        <v>42</v>
      </c>
      <c r="O466" s="135">
        <v>0.12</v>
      </c>
      <c r="P466" s="135">
        <f>O466*H466</f>
        <v>11.6556</v>
      </c>
      <c r="Q466" s="135">
        <v>0.00015</v>
      </c>
      <c r="R466" s="135">
        <f>Q466*H466</f>
        <v>0.014569499999999997</v>
      </c>
      <c r="S466" s="135">
        <v>0</v>
      </c>
      <c r="T466" s="136">
        <f>S466*H466</f>
        <v>0</v>
      </c>
      <c r="AR466" s="137" t="s">
        <v>259</v>
      </c>
      <c r="AT466" s="137" t="s">
        <v>174</v>
      </c>
      <c r="AU466" s="137" t="s">
        <v>13</v>
      </c>
      <c r="AY466" s="17" t="s">
        <v>171</v>
      </c>
      <c r="BE466" s="138">
        <f>IF(N466="základní",J466,0)</f>
        <v>0</v>
      </c>
      <c r="BF466" s="138">
        <f>IF(N466="snížená",J466,0)</f>
        <v>0</v>
      </c>
      <c r="BG466" s="138">
        <f>IF(N466="zákl. přenesená",J466,0)</f>
        <v>0</v>
      </c>
      <c r="BH466" s="138">
        <f>IF(N466="sníž. přenesená",J466,0)</f>
        <v>0</v>
      </c>
      <c r="BI466" s="138">
        <f>IF(N466="nulová",J466,0)</f>
        <v>0</v>
      </c>
      <c r="BJ466" s="17" t="s">
        <v>19</v>
      </c>
      <c r="BK466" s="138">
        <f>ROUND(I466*H466,2)</f>
        <v>0</v>
      </c>
      <c r="BL466" s="17" t="s">
        <v>259</v>
      </c>
      <c r="BM466" s="137" t="s">
        <v>885</v>
      </c>
    </row>
    <row r="467" spans="2:51" s="12" customFormat="1" ht="12">
      <c r="B467" s="139"/>
      <c r="C467" s="313"/>
      <c r="D467" s="314" t="s">
        <v>180</v>
      </c>
      <c r="E467" s="315" t="s">
        <v>1</v>
      </c>
      <c r="F467" s="316" t="s">
        <v>886</v>
      </c>
      <c r="G467" s="313"/>
      <c r="H467" s="317">
        <v>64.43</v>
      </c>
      <c r="I467" s="313"/>
      <c r="J467" s="313"/>
      <c r="L467" s="139"/>
      <c r="M467" s="144"/>
      <c r="N467" s="145"/>
      <c r="O467" s="145"/>
      <c r="P467" s="145"/>
      <c r="Q467" s="145"/>
      <c r="R467" s="145"/>
      <c r="S467" s="145"/>
      <c r="T467" s="146"/>
      <c r="AT467" s="141" t="s">
        <v>180</v>
      </c>
      <c r="AU467" s="141" t="s">
        <v>13</v>
      </c>
      <c r="AV467" s="12" t="s">
        <v>13</v>
      </c>
      <c r="AW467" s="12" t="s">
        <v>33</v>
      </c>
      <c r="AX467" s="12" t="s">
        <v>77</v>
      </c>
      <c r="AY467" s="141" t="s">
        <v>171</v>
      </c>
    </row>
    <row r="468" spans="2:51" s="12" customFormat="1" ht="12">
      <c r="B468" s="139"/>
      <c r="C468" s="313"/>
      <c r="D468" s="314" t="s">
        <v>180</v>
      </c>
      <c r="E468" s="315" t="s">
        <v>1</v>
      </c>
      <c r="F468" s="316" t="s">
        <v>887</v>
      </c>
      <c r="G468" s="313"/>
      <c r="H468" s="317">
        <v>17</v>
      </c>
      <c r="I468" s="313"/>
      <c r="J468" s="313"/>
      <c r="L468" s="139"/>
      <c r="M468" s="144"/>
      <c r="N468" s="145"/>
      <c r="O468" s="145"/>
      <c r="P468" s="145"/>
      <c r="Q468" s="145"/>
      <c r="R468" s="145"/>
      <c r="S468" s="145"/>
      <c r="T468" s="146"/>
      <c r="AT468" s="141" t="s">
        <v>180</v>
      </c>
      <c r="AU468" s="141" t="s">
        <v>13</v>
      </c>
      <c r="AV468" s="12" t="s">
        <v>13</v>
      </c>
      <c r="AW468" s="12" t="s">
        <v>33</v>
      </c>
      <c r="AX468" s="12" t="s">
        <v>77</v>
      </c>
      <c r="AY468" s="141" t="s">
        <v>171</v>
      </c>
    </row>
    <row r="469" spans="2:51" s="12" customFormat="1" ht="12">
      <c r="B469" s="139"/>
      <c r="C469" s="313"/>
      <c r="D469" s="314" t="s">
        <v>180</v>
      </c>
      <c r="E469" s="315" t="s">
        <v>1</v>
      </c>
      <c r="F469" s="316" t="s">
        <v>888</v>
      </c>
      <c r="G469" s="313"/>
      <c r="H469" s="317">
        <v>9.3</v>
      </c>
      <c r="I469" s="313"/>
      <c r="J469" s="313"/>
      <c r="L469" s="139"/>
      <c r="M469" s="144"/>
      <c r="N469" s="145"/>
      <c r="O469" s="145"/>
      <c r="P469" s="145"/>
      <c r="Q469" s="145"/>
      <c r="R469" s="145"/>
      <c r="S469" s="145"/>
      <c r="T469" s="146"/>
      <c r="AT469" s="141" t="s">
        <v>180</v>
      </c>
      <c r="AU469" s="141" t="s">
        <v>13</v>
      </c>
      <c r="AV469" s="12" t="s">
        <v>13</v>
      </c>
      <c r="AW469" s="12" t="s">
        <v>33</v>
      </c>
      <c r="AX469" s="12" t="s">
        <v>77</v>
      </c>
      <c r="AY469" s="141" t="s">
        <v>171</v>
      </c>
    </row>
    <row r="470" spans="2:51" s="12" customFormat="1" ht="12">
      <c r="B470" s="139"/>
      <c r="C470" s="313"/>
      <c r="D470" s="314" t="s">
        <v>180</v>
      </c>
      <c r="E470" s="315" t="s">
        <v>1</v>
      </c>
      <c r="F470" s="316" t="s">
        <v>889</v>
      </c>
      <c r="G470" s="313"/>
      <c r="H470" s="317">
        <v>6.4</v>
      </c>
      <c r="I470" s="313"/>
      <c r="J470" s="313"/>
      <c r="L470" s="139"/>
      <c r="M470" s="144"/>
      <c r="N470" s="145"/>
      <c r="O470" s="145"/>
      <c r="P470" s="145"/>
      <c r="Q470" s="145"/>
      <c r="R470" s="145"/>
      <c r="S470" s="145"/>
      <c r="T470" s="146"/>
      <c r="AT470" s="141" t="s">
        <v>180</v>
      </c>
      <c r="AU470" s="141" t="s">
        <v>13</v>
      </c>
      <c r="AV470" s="12" t="s">
        <v>13</v>
      </c>
      <c r="AW470" s="12" t="s">
        <v>33</v>
      </c>
      <c r="AX470" s="12" t="s">
        <v>77</v>
      </c>
      <c r="AY470" s="141" t="s">
        <v>171</v>
      </c>
    </row>
    <row r="471" spans="2:51" s="13" customFormat="1" ht="12">
      <c r="B471" s="147"/>
      <c r="C471" s="476"/>
      <c r="D471" s="314" t="s">
        <v>180</v>
      </c>
      <c r="E471" s="477" t="s">
        <v>1</v>
      </c>
      <c r="F471" s="478" t="s">
        <v>199</v>
      </c>
      <c r="G471" s="476"/>
      <c r="H471" s="479">
        <v>97.13</v>
      </c>
      <c r="I471" s="476"/>
      <c r="J471" s="476"/>
      <c r="L471" s="147"/>
      <c r="M471" s="149"/>
      <c r="N471" s="150"/>
      <c r="O471" s="150"/>
      <c r="P471" s="150"/>
      <c r="Q471" s="150"/>
      <c r="R471" s="150"/>
      <c r="S471" s="150"/>
      <c r="T471" s="151"/>
      <c r="AT471" s="148" t="s">
        <v>180</v>
      </c>
      <c r="AU471" s="148" t="s">
        <v>13</v>
      </c>
      <c r="AV471" s="13" t="s">
        <v>104</v>
      </c>
      <c r="AW471" s="13" t="s">
        <v>33</v>
      </c>
      <c r="AX471" s="13" t="s">
        <v>19</v>
      </c>
      <c r="AY471" s="148" t="s">
        <v>171</v>
      </c>
    </row>
    <row r="472" spans="2:65" s="1" customFormat="1" ht="16.5" customHeight="1">
      <c r="B472" s="126"/>
      <c r="C472" s="318" t="s">
        <v>890</v>
      </c>
      <c r="D472" s="318" t="s">
        <v>220</v>
      </c>
      <c r="E472" s="319" t="s">
        <v>891</v>
      </c>
      <c r="F472" s="320" t="s">
        <v>892</v>
      </c>
      <c r="G472" s="321" t="s">
        <v>484</v>
      </c>
      <c r="H472" s="322">
        <v>108.786</v>
      </c>
      <c r="I472" s="300"/>
      <c r="J472" s="323">
        <f>ROUND(I472*H472,2)</f>
        <v>0</v>
      </c>
      <c r="K472" s="158" t="s">
        <v>1</v>
      </c>
      <c r="L472" s="159"/>
      <c r="M472" s="160" t="s">
        <v>1</v>
      </c>
      <c r="N472" s="161" t="s">
        <v>42</v>
      </c>
      <c r="O472" s="135">
        <v>0</v>
      </c>
      <c r="P472" s="135">
        <f>O472*H472</f>
        <v>0</v>
      </c>
      <c r="Q472" s="135">
        <v>0.0002</v>
      </c>
      <c r="R472" s="135">
        <f>Q472*H472</f>
        <v>0.0217572</v>
      </c>
      <c r="S472" s="135">
        <v>0</v>
      </c>
      <c r="T472" s="136">
        <f>S472*H472</f>
        <v>0</v>
      </c>
      <c r="AR472" s="137" t="s">
        <v>263</v>
      </c>
      <c r="AT472" s="137" t="s">
        <v>220</v>
      </c>
      <c r="AU472" s="137" t="s">
        <v>13</v>
      </c>
      <c r="AY472" s="17" t="s">
        <v>171</v>
      </c>
      <c r="BE472" s="138">
        <f>IF(N472="základní",J472,0)</f>
        <v>0</v>
      </c>
      <c r="BF472" s="138">
        <f>IF(N472="snížená",J472,0)</f>
        <v>0</v>
      </c>
      <c r="BG472" s="138">
        <f>IF(N472="zákl. přenesená",J472,0)</f>
        <v>0</v>
      </c>
      <c r="BH472" s="138">
        <f>IF(N472="sníž. přenesená",J472,0)</f>
        <v>0</v>
      </c>
      <c r="BI472" s="138">
        <f>IF(N472="nulová",J472,0)</f>
        <v>0</v>
      </c>
      <c r="BJ472" s="17" t="s">
        <v>19</v>
      </c>
      <c r="BK472" s="138">
        <f>ROUND(I472*H472,2)</f>
        <v>0</v>
      </c>
      <c r="BL472" s="17" t="s">
        <v>259</v>
      </c>
      <c r="BM472" s="137" t="s">
        <v>893</v>
      </c>
    </row>
    <row r="473" spans="2:51" s="12" customFormat="1" ht="12">
      <c r="B473" s="139"/>
      <c r="C473" s="313"/>
      <c r="D473" s="314" t="s">
        <v>180</v>
      </c>
      <c r="E473" s="313"/>
      <c r="F473" s="316" t="s">
        <v>894</v>
      </c>
      <c r="G473" s="313"/>
      <c r="H473" s="317">
        <v>108.786</v>
      </c>
      <c r="I473" s="313"/>
      <c r="J473" s="313"/>
      <c r="L473" s="139"/>
      <c r="M473" s="144"/>
      <c r="N473" s="145"/>
      <c r="O473" s="145"/>
      <c r="P473" s="145"/>
      <c r="Q473" s="145"/>
      <c r="R473" s="145"/>
      <c r="S473" s="145"/>
      <c r="T473" s="146"/>
      <c r="AT473" s="141" t="s">
        <v>180</v>
      </c>
      <c r="AU473" s="141" t="s">
        <v>13</v>
      </c>
      <c r="AV473" s="12" t="s">
        <v>13</v>
      </c>
      <c r="AW473" s="12" t="s">
        <v>3</v>
      </c>
      <c r="AX473" s="12" t="s">
        <v>19</v>
      </c>
      <c r="AY473" s="141" t="s">
        <v>171</v>
      </c>
    </row>
    <row r="474" spans="2:65" s="1" customFormat="1" ht="16.5" customHeight="1">
      <c r="B474" s="126"/>
      <c r="C474" s="307" t="s">
        <v>895</v>
      </c>
      <c r="D474" s="307" t="s">
        <v>174</v>
      </c>
      <c r="E474" s="308" t="s">
        <v>896</v>
      </c>
      <c r="F474" s="309" t="s">
        <v>897</v>
      </c>
      <c r="G474" s="310" t="s">
        <v>184</v>
      </c>
      <c r="H474" s="311">
        <v>93.1</v>
      </c>
      <c r="I474" s="299"/>
      <c r="J474" s="312">
        <f>ROUND(I474*H474,2)</f>
        <v>0</v>
      </c>
      <c r="K474" s="129" t="s">
        <v>1</v>
      </c>
      <c r="L474" s="29"/>
      <c r="M474" s="133" t="s">
        <v>1</v>
      </c>
      <c r="N474" s="134" t="s">
        <v>42</v>
      </c>
      <c r="O474" s="135">
        <v>0.09</v>
      </c>
      <c r="P474" s="135">
        <f>O474*H474</f>
        <v>8.379</v>
      </c>
      <c r="Q474" s="135">
        <v>3E-05</v>
      </c>
      <c r="R474" s="135">
        <f>Q474*H474</f>
        <v>0.002793</v>
      </c>
      <c r="S474" s="135">
        <v>0</v>
      </c>
      <c r="T474" s="136">
        <f>S474*H474</f>
        <v>0</v>
      </c>
      <c r="AR474" s="137" t="s">
        <v>259</v>
      </c>
      <c r="AT474" s="137" t="s">
        <v>174</v>
      </c>
      <c r="AU474" s="137" t="s">
        <v>13</v>
      </c>
      <c r="AY474" s="17" t="s">
        <v>171</v>
      </c>
      <c r="BE474" s="138">
        <f>IF(N474="základní",J474,0)</f>
        <v>0</v>
      </c>
      <c r="BF474" s="138">
        <f>IF(N474="snížená",J474,0)</f>
        <v>0</v>
      </c>
      <c r="BG474" s="138">
        <f>IF(N474="zákl. přenesená",J474,0)</f>
        <v>0</v>
      </c>
      <c r="BH474" s="138">
        <f>IF(N474="sníž. přenesená",J474,0)</f>
        <v>0</v>
      </c>
      <c r="BI474" s="138">
        <f>IF(N474="nulová",J474,0)</f>
        <v>0</v>
      </c>
      <c r="BJ474" s="17" t="s">
        <v>19</v>
      </c>
      <c r="BK474" s="138">
        <f>ROUND(I474*H474,2)</f>
        <v>0</v>
      </c>
      <c r="BL474" s="17" t="s">
        <v>259</v>
      </c>
      <c r="BM474" s="137" t="s">
        <v>898</v>
      </c>
    </row>
    <row r="475" spans="2:51" s="12" customFormat="1" ht="12">
      <c r="B475" s="139"/>
      <c r="C475" s="313"/>
      <c r="D475" s="314" t="s">
        <v>180</v>
      </c>
      <c r="E475" s="315" t="s">
        <v>1</v>
      </c>
      <c r="F475" s="316" t="s">
        <v>899</v>
      </c>
      <c r="G475" s="313"/>
      <c r="H475" s="317">
        <v>93.1</v>
      </c>
      <c r="I475" s="313"/>
      <c r="J475" s="313"/>
      <c r="L475" s="139"/>
      <c r="M475" s="144"/>
      <c r="N475" s="145"/>
      <c r="O475" s="145"/>
      <c r="P475" s="145"/>
      <c r="Q475" s="145"/>
      <c r="R475" s="145"/>
      <c r="S475" s="145"/>
      <c r="T475" s="146"/>
      <c r="AT475" s="141" t="s">
        <v>180</v>
      </c>
      <c r="AU475" s="141" t="s">
        <v>13</v>
      </c>
      <c r="AV475" s="12" t="s">
        <v>13</v>
      </c>
      <c r="AW475" s="12" t="s">
        <v>33</v>
      </c>
      <c r="AX475" s="12" t="s">
        <v>19</v>
      </c>
      <c r="AY475" s="141" t="s">
        <v>171</v>
      </c>
    </row>
    <row r="476" spans="2:65" s="1" customFormat="1" ht="16.5" customHeight="1">
      <c r="B476" s="126"/>
      <c r="C476" s="307" t="s">
        <v>900</v>
      </c>
      <c r="D476" s="307" t="s">
        <v>174</v>
      </c>
      <c r="E476" s="308" t="s">
        <v>901</v>
      </c>
      <c r="F476" s="309" t="s">
        <v>902</v>
      </c>
      <c r="G476" s="310" t="s">
        <v>564</v>
      </c>
      <c r="H476" s="311">
        <v>1.258</v>
      </c>
      <c r="I476" s="299"/>
      <c r="J476" s="312">
        <f>ROUND(I476*H476,2)</f>
        <v>0</v>
      </c>
      <c r="K476" s="129" t="s">
        <v>178</v>
      </c>
      <c r="L476" s="29"/>
      <c r="M476" s="133" t="s">
        <v>1</v>
      </c>
      <c r="N476" s="134" t="s">
        <v>42</v>
      </c>
      <c r="O476" s="135">
        <v>1.102</v>
      </c>
      <c r="P476" s="135">
        <f>O476*H476</f>
        <v>1.386316</v>
      </c>
      <c r="Q476" s="135">
        <v>0</v>
      </c>
      <c r="R476" s="135">
        <f>Q476*H476</f>
        <v>0</v>
      </c>
      <c r="S476" s="135">
        <v>0</v>
      </c>
      <c r="T476" s="136">
        <f>S476*H476</f>
        <v>0</v>
      </c>
      <c r="AR476" s="137" t="s">
        <v>259</v>
      </c>
      <c r="AT476" s="137" t="s">
        <v>174</v>
      </c>
      <c r="AU476" s="137" t="s">
        <v>13</v>
      </c>
      <c r="AY476" s="17" t="s">
        <v>171</v>
      </c>
      <c r="BE476" s="138">
        <f>IF(N476="základní",J476,0)</f>
        <v>0</v>
      </c>
      <c r="BF476" s="138">
        <f>IF(N476="snížená",J476,0)</f>
        <v>0</v>
      </c>
      <c r="BG476" s="138">
        <f>IF(N476="zákl. přenesená",J476,0)</f>
        <v>0</v>
      </c>
      <c r="BH476" s="138">
        <f>IF(N476="sníž. přenesená",J476,0)</f>
        <v>0</v>
      </c>
      <c r="BI476" s="138">
        <f>IF(N476="nulová",J476,0)</f>
        <v>0</v>
      </c>
      <c r="BJ476" s="17" t="s">
        <v>19</v>
      </c>
      <c r="BK476" s="138">
        <f>ROUND(I476*H476,2)</f>
        <v>0</v>
      </c>
      <c r="BL476" s="17" t="s">
        <v>259</v>
      </c>
      <c r="BM476" s="137" t="s">
        <v>903</v>
      </c>
    </row>
    <row r="477" spans="2:63" s="11" customFormat="1" ht="22.9" customHeight="1">
      <c r="B477" s="116"/>
      <c r="C477" s="473"/>
      <c r="D477" s="302" t="s">
        <v>76</v>
      </c>
      <c r="E477" s="305" t="s">
        <v>904</v>
      </c>
      <c r="F477" s="305" t="s">
        <v>905</v>
      </c>
      <c r="G477" s="473"/>
      <c r="H477" s="473"/>
      <c r="I477" s="473"/>
      <c r="J477" s="475">
        <f>BK477</f>
        <v>0</v>
      </c>
      <c r="L477" s="116"/>
      <c r="M477" s="119"/>
      <c r="N477" s="120"/>
      <c r="O477" s="120"/>
      <c r="P477" s="121">
        <f>SUM(P478:P502)</f>
        <v>72.30382599999999</v>
      </c>
      <c r="Q477" s="120"/>
      <c r="R477" s="121">
        <f>SUM(R478:R502)</f>
        <v>0.25368696</v>
      </c>
      <c r="S477" s="120"/>
      <c r="T477" s="122">
        <f>SUM(T478:T502)</f>
        <v>0</v>
      </c>
      <c r="AR477" s="117" t="s">
        <v>13</v>
      </c>
      <c r="AT477" s="123" t="s">
        <v>76</v>
      </c>
      <c r="AU477" s="123" t="s">
        <v>19</v>
      </c>
      <c r="AY477" s="117" t="s">
        <v>171</v>
      </c>
      <c r="BK477" s="124">
        <f>SUM(BK478:BK502)</f>
        <v>0</v>
      </c>
    </row>
    <row r="478" spans="2:65" s="1" customFormat="1" ht="16.5" customHeight="1">
      <c r="B478" s="126"/>
      <c r="C478" s="307" t="s">
        <v>906</v>
      </c>
      <c r="D478" s="307" t="s">
        <v>174</v>
      </c>
      <c r="E478" s="308" t="s">
        <v>907</v>
      </c>
      <c r="F478" s="309" t="s">
        <v>908</v>
      </c>
      <c r="G478" s="310" t="s">
        <v>184</v>
      </c>
      <c r="H478" s="311">
        <v>11.2</v>
      </c>
      <c r="I478" s="299"/>
      <c r="J478" s="312">
        <f>ROUND(I478*H478,2)</f>
        <v>0</v>
      </c>
      <c r="K478" s="129" t="s">
        <v>1</v>
      </c>
      <c r="L478" s="29"/>
      <c r="M478" s="133" t="s">
        <v>1</v>
      </c>
      <c r="N478" s="134" t="s">
        <v>42</v>
      </c>
      <c r="O478" s="135">
        <v>0.493</v>
      </c>
      <c r="P478" s="135">
        <f>O478*H478</f>
        <v>5.521599999999999</v>
      </c>
      <c r="Q478" s="135">
        <v>0.00091</v>
      </c>
      <c r="R478" s="135">
        <f>Q478*H478</f>
        <v>0.010192</v>
      </c>
      <c r="S478" s="135">
        <v>0</v>
      </c>
      <c r="T478" s="136">
        <f>S478*H478</f>
        <v>0</v>
      </c>
      <c r="AR478" s="137" t="s">
        <v>259</v>
      </c>
      <c r="AT478" s="137" t="s">
        <v>174</v>
      </c>
      <c r="AU478" s="137" t="s">
        <v>13</v>
      </c>
      <c r="AY478" s="17" t="s">
        <v>171</v>
      </c>
      <c r="BE478" s="138">
        <f>IF(N478="základní",J478,0)</f>
        <v>0</v>
      </c>
      <c r="BF478" s="138">
        <f>IF(N478="snížená",J478,0)</f>
        <v>0</v>
      </c>
      <c r="BG478" s="138">
        <f>IF(N478="zákl. přenesená",J478,0)</f>
        <v>0</v>
      </c>
      <c r="BH478" s="138">
        <f>IF(N478="sníž. přenesená",J478,0)</f>
        <v>0</v>
      </c>
      <c r="BI478" s="138">
        <f>IF(N478="nulová",J478,0)</f>
        <v>0</v>
      </c>
      <c r="BJ478" s="17" t="s">
        <v>19</v>
      </c>
      <c r="BK478" s="138">
        <f>ROUND(I478*H478,2)</f>
        <v>0</v>
      </c>
      <c r="BL478" s="17" t="s">
        <v>259</v>
      </c>
      <c r="BM478" s="137" t="s">
        <v>909</v>
      </c>
    </row>
    <row r="479" spans="2:51" s="12" customFormat="1" ht="12">
      <c r="B479" s="139"/>
      <c r="C479" s="313"/>
      <c r="D479" s="314" t="s">
        <v>180</v>
      </c>
      <c r="E479" s="315" t="s">
        <v>1</v>
      </c>
      <c r="F479" s="316" t="s">
        <v>910</v>
      </c>
      <c r="G479" s="313"/>
      <c r="H479" s="317">
        <v>11.2</v>
      </c>
      <c r="I479" s="313"/>
      <c r="J479" s="313"/>
      <c r="L479" s="139"/>
      <c r="M479" s="144"/>
      <c r="N479" s="145"/>
      <c r="O479" s="145"/>
      <c r="P479" s="145"/>
      <c r="Q479" s="145"/>
      <c r="R479" s="145"/>
      <c r="S479" s="145"/>
      <c r="T479" s="146"/>
      <c r="AT479" s="141" t="s">
        <v>180</v>
      </c>
      <c r="AU479" s="141" t="s">
        <v>13</v>
      </c>
      <c r="AV479" s="12" t="s">
        <v>13</v>
      </c>
      <c r="AW479" s="12" t="s">
        <v>33</v>
      </c>
      <c r="AX479" s="12" t="s">
        <v>19</v>
      </c>
      <c r="AY479" s="141" t="s">
        <v>171</v>
      </c>
    </row>
    <row r="480" spans="2:65" s="1" customFormat="1" ht="24" customHeight="1">
      <c r="B480" s="126"/>
      <c r="C480" s="307" t="s">
        <v>911</v>
      </c>
      <c r="D480" s="307" t="s">
        <v>174</v>
      </c>
      <c r="E480" s="308" t="s">
        <v>912</v>
      </c>
      <c r="F480" s="309" t="s">
        <v>913</v>
      </c>
      <c r="G480" s="310" t="s">
        <v>184</v>
      </c>
      <c r="H480" s="311">
        <v>210.7</v>
      </c>
      <c r="I480" s="299"/>
      <c r="J480" s="312">
        <f>ROUND(I480*H480,2)</f>
        <v>0</v>
      </c>
      <c r="K480" s="129" t="s">
        <v>1</v>
      </c>
      <c r="L480" s="29"/>
      <c r="M480" s="133" t="s">
        <v>1</v>
      </c>
      <c r="N480" s="134" t="s">
        <v>42</v>
      </c>
      <c r="O480" s="135">
        <v>0.031</v>
      </c>
      <c r="P480" s="135">
        <f>O480*H480</f>
        <v>6.5317</v>
      </c>
      <c r="Q480" s="135">
        <v>0</v>
      </c>
      <c r="R480" s="135">
        <f>Q480*H480</f>
        <v>0</v>
      </c>
      <c r="S480" s="135">
        <v>0</v>
      </c>
      <c r="T480" s="136">
        <f>S480*H480</f>
        <v>0</v>
      </c>
      <c r="AR480" s="137" t="s">
        <v>259</v>
      </c>
      <c r="AT480" s="137" t="s">
        <v>174</v>
      </c>
      <c r="AU480" s="137" t="s">
        <v>13</v>
      </c>
      <c r="AY480" s="17" t="s">
        <v>171</v>
      </c>
      <c r="BE480" s="138">
        <f>IF(N480="základní",J480,0)</f>
        <v>0</v>
      </c>
      <c r="BF480" s="138">
        <f>IF(N480="snížená",J480,0)</f>
        <v>0</v>
      </c>
      <c r="BG480" s="138">
        <f>IF(N480="zákl. přenesená",J480,0)</f>
        <v>0</v>
      </c>
      <c r="BH480" s="138">
        <f>IF(N480="sníž. přenesená",J480,0)</f>
        <v>0</v>
      </c>
      <c r="BI480" s="138">
        <f>IF(N480="nulová",J480,0)</f>
        <v>0</v>
      </c>
      <c r="BJ480" s="17" t="s">
        <v>19</v>
      </c>
      <c r="BK480" s="138">
        <f>ROUND(I480*H480,2)</f>
        <v>0</v>
      </c>
      <c r="BL480" s="17" t="s">
        <v>259</v>
      </c>
      <c r="BM480" s="137" t="s">
        <v>914</v>
      </c>
    </row>
    <row r="481" spans="2:51" s="12" customFormat="1" ht="12">
      <c r="B481" s="139"/>
      <c r="C481" s="313"/>
      <c r="D481" s="314" t="s">
        <v>180</v>
      </c>
      <c r="E481" s="315" t="s">
        <v>1</v>
      </c>
      <c r="F481" s="316" t="s">
        <v>915</v>
      </c>
      <c r="G481" s="313"/>
      <c r="H481" s="317">
        <v>210.7</v>
      </c>
      <c r="I481" s="313"/>
      <c r="J481" s="313"/>
      <c r="L481" s="139"/>
      <c r="M481" s="144"/>
      <c r="N481" s="145"/>
      <c r="O481" s="145"/>
      <c r="P481" s="145"/>
      <c r="Q481" s="145"/>
      <c r="R481" s="145"/>
      <c r="S481" s="145"/>
      <c r="T481" s="146"/>
      <c r="AT481" s="141" t="s">
        <v>180</v>
      </c>
      <c r="AU481" s="141" t="s">
        <v>13</v>
      </c>
      <c r="AV481" s="12" t="s">
        <v>13</v>
      </c>
      <c r="AW481" s="12" t="s">
        <v>33</v>
      </c>
      <c r="AX481" s="12" t="s">
        <v>19</v>
      </c>
      <c r="AY481" s="141" t="s">
        <v>171</v>
      </c>
    </row>
    <row r="482" spans="2:65" s="1" customFormat="1" ht="16.5" customHeight="1">
      <c r="B482" s="126"/>
      <c r="C482" s="318" t="s">
        <v>916</v>
      </c>
      <c r="D482" s="318" t="s">
        <v>220</v>
      </c>
      <c r="E482" s="319" t="s">
        <v>917</v>
      </c>
      <c r="F482" s="320" t="s">
        <v>918</v>
      </c>
      <c r="G482" s="321" t="s">
        <v>184</v>
      </c>
      <c r="H482" s="322">
        <v>242.305</v>
      </c>
      <c r="I482" s="300"/>
      <c r="J482" s="323">
        <f>ROUND(I482*H482,2)</f>
        <v>0</v>
      </c>
      <c r="K482" s="158" t="s">
        <v>1</v>
      </c>
      <c r="L482" s="159"/>
      <c r="M482" s="160" t="s">
        <v>1</v>
      </c>
      <c r="N482" s="161" t="s">
        <v>42</v>
      </c>
      <c r="O482" s="135">
        <v>0</v>
      </c>
      <c r="P482" s="135">
        <f>O482*H482</f>
        <v>0</v>
      </c>
      <c r="Q482" s="135">
        <v>0</v>
      </c>
      <c r="R482" s="135">
        <f>Q482*H482</f>
        <v>0</v>
      </c>
      <c r="S482" s="135">
        <v>0</v>
      </c>
      <c r="T482" s="136">
        <f>S482*H482</f>
        <v>0</v>
      </c>
      <c r="AR482" s="137" t="s">
        <v>263</v>
      </c>
      <c r="AT482" s="137" t="s">
        <v>220</v>
      </c>
      <c r="AU482" s="137" t="s">
        <v>13</v>
      </c>
      <c r="AY482" s="17" t="s">
        <v>171</v>
      </c>
      <c r="BE482" s="138">
        <f>IF(N482="základní",J482,0)</f>
        <v>0</v>
      </c>
      <c r="BF482" s="138">
        <f>IF(N482="snížená",J482,0)</f>
        <v>0</v>
      </c>
      <c r="BG482" s="138">
        <f>IF(N482="zákl. přenesená",J482,0)</f>
        <v>0</v>
      </c>
      <c r="BH482" s="138">
        <f>IF(N482="sníž. přenesená",J482,0)</f>
        <v>0</v>
      </c>
      <c r="BI482" s="138">
        <f>IF(N482="nulová",J482,0)</f>
        <v>0</v>
      </c>
      <c r="BJ482" s="17" t="s">
        <v>19</v>
      </c>
      <c r="BK482" s="138">
        <f>ROUND(I482*H482,2)</f>
        <v>0</v>
      </c>
      <c r="BL482" s="17" t="s">
        <v>259</v>
      </c>
      <c r="BM482" s="137" t="s">
        <v>919</v>
      </c>
    </row>
    <row r="483" spans="2:51" s="12" customFormat="1" ht="12">
      <c r="B483" s="139"/>
      <c r="C483" s="313"/>
      <c r="D483" s="314" t="s">
        <v>180</v>
      </c>
      <c r="E483" s="315" t="s">
        <v>1</v>
      </c>
      <c r="F483" s="316" t="s">
        <v>915</v>
      </c>
      <c r="G483" s="313"/>
      <c r="H483" s="317">
        <v>210.7</v>
      </c>
      <c r="I483" s="313"/>
      <c r="J483" s="313"/>
      <c r="L483" s="139"/>
      <c r="M483" s="144"/>
      <c r="N483" s="145"/>
      <c r="O483" s="145"/>
      <c r="P483" s="145"/>
      <c r="Q483" s="145"/>
      <c r="R483" s="145"/>
      <c r="S483" s="145"/>
      <c r="T483" s="146"/>
      <c r="AT483" s="141" t="s">
        <v>180</v>
      </c>
      <c r="AU483" s="141" t="s">
        <v>13</v>
      </c>
      <c r="AV483" s="12" t="s">
        <v>13</v>
      </c>
      <c r="AW483" s="12" t="s">
        <v>33</v>
      </c>
      <c r="AX483" s="12" t="s">
        <v>19</v>
      </c>
      <c r="AY483" s="141" t="s">
        <v>171</v>
      </c>
    </row>
    <row r="484" spans="2:51" s="12" customFormat="1" ht="12">
      <c r="B484" s="139"/>
      <c r="C484" s="313"/>
      <c r="D484" s="314" t="s">
        <v>180</v>
      </c>
      <c r="E484" s="313"/>
      <c r="F484" s="316" t="s">
        <v>920</v>
      </c>
      <c r="G484" s="313"/>
      <c r="H484" s="317">
        <v>242.305</v>
      </c>
      <c r="I484" s="313"/>
      <c r="J484" s="313"/>
      <c r="L484" s="139"/>
      <c r="M484" s="144"/>
      <c r="N484" s="145"/>
      <c r="O484" s="145"/>
      <c r="P484" s="145"/>
      <c r="Q484" s="145"/>
      <c r="R484" s="145"/>
      <c r="S484" s="145"/>
      <c r="T484" s="146"/>
      <c r="AT484" s="141" t="s">
        <v>180</v>
      </c>
      <c r="AU484" s="141" t="s">
        <v>13</v>
      </c>
      <c r="AV484" s="12" t="s">
        <v>13</v>
      </c>
      <c r="AW484" s="12" t="s">
        <v>3</v>
      </c>
      <c r="AX484" s="12" t="s">
        <v>19</v>
      </c>
      <c r="AY484" s="141" t="s">
        <v>171</v>
      </c>
    </row>
    <row r="485" spans="2:65" s="1" customFormat="1" ht="16.5" customHeight="1">
      <c r="B485" s="126"/>
      <c r="C485" s="307" t="s">
        <v>921</v>
      </c>
      <c r="D485" s="307" t="s">
        <v>174</v>
      </c>
      <c r="E485" s="308" t="s">
        <v>922</v>
      </c>
      <c r="F485" s="309" t="s">
        <v>923</v>
      </c>
      <c r="G485" s="310" t="s">
        <v>184</v>
      </c>
      <c r="H485" s="311">
        <v>397.908</v>
      </c>
      <c r="I485" s="299"/>
      <c r="J485" s="312">
        <f>ROUND(I485*H485,2)</f>
        <v>0</v>
      </c>
      <c r="K485" s="129" t="s">
        <v>190</v>
      </c>
      <c r="L485" s="29"/>
      <c r="M485" s="133" t="s">
        <v>1</v>
      </c>
      <c r="N485" s="134" t="s">
        <v>42</v>
      </c>
      <c r="O485" s="135">
        <v>0.033</v>
      </c>
      <c r="P485" s="135">
        <f>O485*H485</f>
        <v>13.130964</v>
      </c>
      <c r="Q485" s="135">
        <v>0.00021</v>
      </c>
      <c r="R485" s="135">
        <f>Q485*H485</f>
        <v>0.08356068000000001</v>
      </c>
      <c r="S485" s="135">
        <v>0</v>
      </c>
      <c r="T485" s="136">
        <f>S485*H485</f>
        <v>0</v>
      </c>
      <c r="AR485" s="137" t="s">
        <v>259</v>
      </c>
      <c r="AT485" s="137" t="s">
        <v>174</v>
      </c>
      <c r="AU485" s="137" t="s">
        <v>13</v>
      </c>
      <c r="AY485" s="17" t="s">
        <v>171</v>
      </c>
      <c r="BE485" s="138">
        <f>IF(N485="základní",J485,0)</f>
        <v>0</v>
      </c>
      <c r="BF485" s="138">
        <f>IF(N485="snížená",J485,0)</f>
        <v>0</v>
      </c>
      <c r="BG485" s="138">
        <f>IF(N485="zákl. přenesená",J485,0)</f>
        <v>0</v>
      </c>
      <c r="BH485" s="138">
        <f>IF(N485="sníž. přenesená",J485,0)</f>
        <v>0</v>
      </c>
      <c r="BI485" s="138">
        <f>IF(N485="nulová",J485,0)</f>
        <v>0</v>
      </c>
      <c r="BJ485" s="17" t="s">
        <v>19</v>
      </c>
      <c r="BK485" s="138">
        <f>ROUND(I485*H485,2)</f>
        <v>0</v>
      </c>
      <c r="BL485" s="17" t="s">
        <v>259</v>
      </c>
      <c r="BM485" s="137" t="s">
        <v>924</v>
      </c>
    </row>
    <row r="486" spans="2:51" s="12" customFormat="1" ht="12">
      <c r="B486" s="139"/>
      <c r="C486" s="313"/>
      <c r="D486" s="314" t="s">
        <v>180</v>
      </c>
      <c r="E486" s="315" t="s">
        <v>1</v>
      </c>
      <c r="F486" s="316" t="s">
        <v>925</v>
      </c>
      <c r="G486" s="313"/>
      <c r="H486" s="317">
        <v>14.28</v>
      </c>
      <c r="I486" s="313"/>
      <c r="J486" s="313"/>
      <c r="L486" s="139"/>
      <c r="M486" s="144"/>
      <c r="N486" s="145"/>
      <c r="O486" s="145"/>
      <c r="P486" s="145"/>
      <c r="Q486" s="145"/>
      <c r="R486" s="145"/>
      <c r="S486" s="145"/>
      <c r="T486" s="146"/>
      <c r="AT486" s="141" t="s">
        <v>180</v>
      </c>
      <c r="AU486" s="141" t="s">
        <v>13</v>
      </c>
      <c r="AV486" s="12" t="s">
        <v>13</v>
      </c>
      <c r="AW486" s="12" t="s">
        <v>33</v>
      </c>
      <c r="AX486" s="12" t="s">
        <v>77</v>
      </c>
      <c r="AY486" s="141" t="s">
        <v>171</v>
      </c>
    </row>
    <row r="487" spans="2:51" s="12" customFormat="1" ht="12">
      <c r="B487" s="139"/>
      <c r="C487" s="313"/>
      <c r="D487" s="314" t="s">
        <v>180</v>
      </c>
      <c r="E487" s="315" t="s">
        <v>1</v>
      </c>
      <c r="F487" s="316" t="s">
        <v>926</v>
      </c>
      <c r="G487" s="313"/>
      <c r="H487" s="317">
        <v>31.92</v>
      </c>
      <c r="I487" s="313"/>
      <c r="J487" s="313"/>
      <c r="L487" s="139"/>
      <c r="M487" s="144"/>
      <c r="N487" s="145"/>
      <c r="O487" s="145"/>
      <c r="P487" s="145"/>
      <c r="Q487" s="145"/>
      <c r="R487" s="145"/>
      <c r="S487" s="145"/>
      <c r="T487" s="146"/>
      <c r="AT487" s="141" t="s">
        <v>180</v>
      </c>
      <c r="AU487" s="141" t="s">
        <v>13</v>
      </c>
      <c r="AV487" s="12" t="s">
        <v>13</v>
      </c>
      <c r="AW487" s="12" t="s">
        <v>33</v>
      </c>
      <c r="AX487" s="12" t="s">
        <v>77</v>
      </c>
      <c r="AY487" s="141" t="s">
        <v>171</v>
      </c>
    </row>
    <row r="488" spans="2:51" s="12" customFormat="1" ht="12">
      <c r="B488" s="139"/>
      <c r="C488" s="313"/>
      <c r="D488" s="314" t="s">
        <v>180</v>
      </c>
      <c r="E488" s="315" t="s">
        <v>1</v>
      </c>
      <c r="F488" s="316" t="s">
        <v>927</v>
      </c>
      <c r="G488" s="313"/>
      <c r="H488" s="317">
        <v>16.53</v>
      </c>
      <c r="I488" s="313"/>
      <c r="J488" s="313"/>
      <c r="L488" s="139"/>
      <c r="M488" s="144"/>
      <c r="N488" s="145"/>
      <c r="O488" s="145"/>
      <c r="P488" s="145"/>
      <c r="Q488" s="145"/>
      <c r="R488" s="145"/>
      <c r="S488" s="145"/>
      <c r="T488" s="146"/>
      <c r="AT488" s="141" t="s">
        <v>180</v>
      </c>
      <c r="AU488" s="141" t="s">
        <v>13</v>
      </c>
      <c r="AV488" s="12" t="s">
        <v>13</v>
      </c>
      <c r="AW488" s="12" t="s">
        <v>33</v>
      </c>
      <c r="AX488" s="12" t="s">
        <v>77</v>
      </c>
      <c r="AY488" s="141" t="s">
        <v>171</v>
      </c>
    </row>
    <row r="489" spans="2:51" s="12" customFormat="1" ht="12">
      <c r="B489" s="139"/>
      <c r="C489" s="313"/>
      <c r="D489" s="314" t="s">
        <v>180</v>
      </c>
      <c r="E489" s="315" t="s">
        <v>1</v>
      </c>
      <c r="F489" s="316" t="s">
        <v>928</v>
      </c>
      <c r="G489" s="313"/>
      <c r="H489" s="317">
        <v>102.5</v>
      </c>
      <c r="I489" s="313"/>
      <c r="J489" s="313"/>
      <c r="L489" s="139"/>
      <c r="M489" s="144"/>
      <c r="N489" s="145"/>
      <c r="O489" s="145"/>
      <c r="P489" s="145"/>
      <c r="Q489" s="145"/>
      <c r="R489" s="145"/>
      <c r="S489" s="145"/>
      <c r="T489" s="146"/>
      <c r="AT489" s="141" t="s">
        <v>180</v>
      </c>
      <c r="AU489" s="141" t="s">
        <v>13</v>
      </c>
      <c r="AV489" s="12" t="s">
        <v>13</v>
      </c>
      <c r="AW489" s="12" t="s">
        <v>33</v>
      </c>
      <c r="AX489" s="12" t="s">
        <v>77</v>
      </c>
      <c r="AY489" s="141" t="s">
        <v>171</v>
      </c>
    </row>
    <row r="490" spans="2:51" s="15" customFormat="1" ht="12">
      <c r="B490" s="162"/>
      <c r="C490" s="484"/>
      <c r="D490" s="314" t="s">
        <v>180</v>
      </c>
      <c r="E490" s="485" t="s">
        <v>119</v>
      </c>
      <c r="F490" s="486" t="s">
        <v>929</v>
      </c>
      <c r="G490" s="484"/>
      <c r="H490" s="487">
        <v>165.23</v>
      </c>
      <c r="I490" s="484"/>
      <c r="J490" s="484"/>
      <c r="L490" s="162"/>
      <c r="M490" s="164"/>
      <c r="N490" s="165"/>
      <c r="O490" s="165"/>
      <c r="P490" s="165"/>
      <c r="Q490" s="165"/>
      <c r="R490" s="165"/>
      <c r="S490" s="165"/>
      <c r="T490" s="166"/>
      <c r="AT490" s="163" t="s">
        <v>180</v>
      </c>
      <c r="AU490" s="163" t="s">
        <v>13</v>
      </c>
      <c r="AV490" s="15" t="s">
        <v>172</v>
      </c>
      <c r="AW490" s="15" t="s">
        <v>33</v>
      </c>
      <c r="AX490" s="15" t="s">
        <v>77</v>
      </c>
      <c r="AY490" s="163" t="s">
        <v>171</v>
      </c>
    </row>
    <row r="491" spans="2:51" s="12" customFormat="1" ht="12">
      <c r="B491" s="139"/>
      <c r="C491" s="313"/>
      <c r="D491" s="314" t="s">
        <v>180</v>
      </c>
      <c r="E491" s="315" t="s">
        <v>1</v>
      </c>
      <c r="F491" s="316" t="s">
        <v>930</v>
      </c>
      <c r="G491" s="313"/>
      <c r="H491" s="317">
        <v>87.088</v>
      </c>
      <c r="I491" s="313"/>
      <c r="J491" s="313"/>
      <c r="L491" s="139"/>
      <c r="M491" s="144"/>
      <c r="N491" s="145"/>
      <c r="O491" s="145"/>
      <c r="P491" s="145"/>
      <c r="Q491" s="145"/>
      <c r="R491" s="145"/>
      <c r="S491" s="145"/>
      <c r="T491" s="146"/>
      <c r="AT491" s="141" t="s">
        <v>180</v>
      </c>
      <c r="AU491" s="141" t="s">
        <v>13</v>
      </c>
      <c r="AV491" s="12" t="s">
        <v>13</v>
      </c>
      <c r="AW491" s="12" t="s">
        <v>33</v>
      </c>
      <c r="AX491" s="12" t="s">
        <v>77</v>
      </c>
      <c r="AY491" s="141" t="s">
        <v>171</v>
      </c>
    </row>
    <row r="492" spans="2:51" s="12" customFormat="1" ht="12">
      <c r="B492" s="139"/>
      <c r="C492" s="313"/>
      <c r="D492" s="314" t="s">
        <v>180</v>
      </c>
      <c r="E492" s="315" t="s">
        <v>1</v>
      </c>
      <c r="F492" s="316" t="s">
        <v>931</v>
      </c>
      <c r="G492" s="313"/>
      <c r="H492" s="317">
        <v>46.48</v>
      </c>
      <c r="I492" s="313"/>
      <c r="J492" s="313"/>
      <c r="L492" s="139"/>
      <c r="M492" s="144"/>
      <c r="N492" s="145"/>
      <c r="O492" s="145"/>
      <c r="P492" s="145"/>
      <c r="Q492" s="145"/>
      <c r="R492" s="145"/>
      <c r="S492" s="145"/>
      <c r="T492" s="146"/>
      <c r="AT492" s="141" t="s">
        <v>180</v>
      </c>
      <c r="AU492" s="141" t="s">
        <v>13</v>
      </c>
      <c r="AV492" s="12" t="s">
        <v>13</v>
      </c>
      <c r="AW492" s="12" t="s">
        <v>33</v>
      </c>
      <c r="AX492" s="12" t="s">
        <v>77</v>
      </c>
      <c r="AY492" s="141" t="s">
        <v>171</v>
      </c>
    </row>
    <row r="493" spans="2:51" s="12" customFormat="1" ht="12">
      <c r="B493" s="139"/>
      <c r="C493" s="313"/>
      <c r="D493" s="314" t="s">
        <v>180</v>
      </c>
      <c r="E493" s="315" t="s">
        <v>1</v>
      </c>
      <c r="F493" s="316" t="s">
        <v>932</v>
      </c>
      <c r="G493" s="313"/>
      <c r="H493" s="317">
        <v>93.11</v>
      </c>
      <c r="I493" s="313"/>
      <c r="J493" s="313"/>
      <c r="L493" s="139"/>
      <c r="M493" s="144"/>
      <c r="N493" s="145"/>
      <c r="O493" s="145"/>
      <c r="P493" s="145"/>
      <c r="Q493" s="145"/>
      <c r="R493" s="145"/>
      <c r="S493" s="145"/>
      <c r="T493" s="146"/>
      <c r="AT493" s="141" t="s">
        <v>180</v>
      </c>
      <c r="AU493" s="141" t="s">
        <v>13</v>
      </c>
      <c r="AV493" s="12" t="s">
        <v>13</v>
      </c>
      <c r="AW493" s="12" t="s">
        <v>33</v>
      </c>
      <c r="AX493" s="12" t="s">
        <v>77</v>
      </c>
      <c r="AY493" s="141" t="s">
        <v>171</v>
      </c>
    </row>
    <row r="494" spans="2:51" s="12" customFormat="1" ht="12">
      <c r="B494" s="139"/>
      <c r="C494" s="313"/>
      <c r="D494" s="314" t="s">
        <v>180</v>
      </c>
      <c r="E494" s="315" t="s">
        <v>1</v>
      </c>
      <c r="F494" s="316" t="s">
        <v>933</v>
      </c>
      <c r="G494" s="313"/>
      <c r="H494" s="317">
        <v>6</v>
      </c>
      <c r="I494" s="313"/>
      <c r="J494" s="313"/>
      <c r="L494" s="139"/>
      <c r="M494" s="144"/>
      <c r="N494" s="145"/>
      <c r="O494" s="145"/>
      <c r="P494" s="145"/>
      <c r="Q494" s="145"/>
      <c r="R494" s="145"/>
      <c r="S494" s="145"/>
      <c r="T494" s="146"/>
      <c r="AT494" s="141" t="s">
        <v>180</v>
      </c>
      <c r="AU494" s="141" t="s">
        <v>13</v>
      </c>
      <c r="AV494" s="12" t="s">
        <v>13</v>
      </c>
      <c r="AW494" s="12" t="s">
        <v>33</v>
      </c>
      <c r="AX494" s="12" t="s">
        <v>77</v>
      </c>
      <c r="AY494" s="141" t="s">
        <v>171</v>
      </c>
    </row>
    <row r="495" spans="2:51" s="15" customFormat="1" ht="12">
      <c r="B495" s="162"/>
      <c r="C495" s="484"/>
      <c r="D495" s="314" t="s">
        <v>180</v>
      </c>
      <c r="E495" s="485" t="s">
        <v>121</v>
      </c>
      <c r="F495" s="486" t="s">
        <v>929</v>
      </c>
      <c r="G495" s="484"/>
      <c r="H495" s="487">
        <v>232.678</v>
      </c>
      <c r="I495" s="484"/>
      <c r="J495" s="484"/>
      <c r="L495" s="162"/>
      <c r="M495" s="164"/>
      <c r="N495" s="165"/>
      <c r="O495" s="165"/>
      <c r="P495" s="165"/>
      <c r="Q495" s="165"/>
      <c r="R495" s="165"/>
      <c r="S495" s="165"/>
      <c r="T495" s="166"/>
      <c r="AT495" s="163" t="s">
        <v>180</v>
      </c>
      <c r="AU495" s="163" t="s">
        <v>13</v>
      </c>
      <c r="AV495" s="15" t="s">
        <v>172</v>
      </c>
      <c r="AW495" s="15" t="s">
        <v>33</v>
      </c>
      <c r="AX495" s="15" t="s">
        <v>77</v>
      </c>
      <c r="AY495" s="163" t="s">
        <v>171</v>
      </c>
    </row>
    <row r="496" spans="2:51" s="13" customFormat="1" ht="12">
      <c r="B496" s="147"/>
      <c r="C496" s="476"/>
      <c r="D496" s="314" t="s">
        <v>180</v>
      </c>
      <c r="E496" s="477" t="s">
        <v>1</v>
      </c>
      <c r="F496" s="478" t="s">
        <v>199</v>
      </c>
      <c r="G496" s="476"/>
      <c r="H496" s="479">
        <v>397.908</v>
      </c>
      <c r="I496" s="476"/>
      <c r="J496" s="476"/>
      <c r="L496" s="147"/>
      <c r="M496" s="149"/>
      <c r="N496" s="150"/>
      <c r="O496" s="150"/>
      <c r="P496" s="150"/>
      <c r="Q496" s="150"/>
      <c r="R496" s="150"/>
      <c r="S496" s="150"/>
      <c r="T496" s="151"/>
      <c r="AT496" s="148" t="s">
        <v>180</v>
      </c>
      <c r="AU496" s="148" t="s">
        <v>13</v>
      </c>
      <c r="AV496" s="13" t="s">
        <v>104</v>
      </c>
      <c r="AW496" s="13" t="s">
        <v>33</v>
      </c>
      <c r="AX496" s="13" t="s">
        <v>19</v>
      </c>
      <c r="AY496" s="148" t="s">
        <v>171</v>
      </c>
    </row>
    <row r="497" spans="2:65" s="1" customFormat="1" ht="24" customHeight="1">
      <c r="B497" s="126"/>
      <c r="C497" s="307" t="s">
        <v>934</v>
      </c>
      <c r="D497" s="307" t="s">
        <v>174</v>
      </c>
      <c r="E497" s="308" t="s">
        <v>935</v>
      </c>
      <c r="F497" s="309" t="s">
        <v>936</v>
      </c>
      <c r="G497" s="310" t="s">
        <v>184</v>
      </c>
      <c r="H497" s="311">
        <v>165.23</v>
      </c>
      <c r="I497" s="299"/>
      <c r="J497" s="312">
        <f>ROUND(I497*H497,2)</f>
        <v>0</v>
      </c>
      <c r="K497" s="129" t="s">
        <v>1</v>
      </c>
      <c r="L497" s="29"/>
      <c r="M497" s="133" t="s">
        <v>1</v>
      </c>
      <c r="N497" s="134" t="s">
        <v>42</v>
      </c>
      <c r="O497" s="135">
        <v>0.135</v>
      </c>
      <c r="P497" s="135">
        <f>O497*H497</f>
        <v>22.30605</v>
      </c>
      <c r="Q497" s="135">
        <v>0.0006</v>
      </c>
      <c r="R497" s="135">
        <f>Q497*H497</f>
        <v>0.09913799999999999</v>
      </c>
      <c r="S497" s="135">
        <v>0</v>
      </c>
      <c r="T497" s="136">
        <f>S497*H497</f>
        <v>0</v>
      </c>
      <c r="AR497" s="137" t="s">
        <v>104</v>
      </c>
      <c r="AT497" s="137" t="s">
        <v>174</v>
      </c>
      <c r="AU497" s="137" t="s">
        <v>13</v>
      </c>
      <c r="AY497" s="17" t="s">
        <v>171</v>
      </c>
      <c r="BE497" s="138">
        <f>IF(N497="základní",J497,0)</f>
        <v>0</v>
      </c>
      <c r="BF497" s="138">
        <f>IF(N497="snížená",J497,0)</f>
        <v>0</v>
      </c>
      <c r="BG497" s="138">
        <f>IF(N497="zákl. přenesená",J497,0)</f>
        <v>0</v>
      </c>
      <c r="BH497" s="138">
        <f>IF(N497="sníž. přenesená",J497,0)</f>
        <v>0</v>
      </c>
      <c r="BI497" s="138">
        <f>IF(N497="nulová",J497,0)</f>
        <v>0</v>
      </c>
      <c r="BJ497" s="17" t="s">
        <v>19</v>
      </c>
      <c r="BK497" s="138">
        <f>ROUND(I497*H497,2)</f>
        <v>0</v>
      </c>
      <c r="BL497" s="17" t="s">
        <v>104</v>
      </c>
      <c r="BM497" s="137" t="s">
        <v>937</v>
      </c>
    </row>
    <row r="498" spans="2:47" s="1" customFormat="1" ht="19.5">
      <c r="B498" s="29"/>
      <c r="C498" s="471"/>
      <c r="D498" s="314" t="s">
        <v>215</v>
      </c>
      <c r="E498" s="471"/>
      <c r="F498" s="480" t="s">
        <v>938</v>
      </c>
      <c r="G498" s="471"/>
      <c r="H498" s="471"/>
      <c r="I498" s="471"/>
      <c r="J498" s="471"/>
      <c r="L498" s="29"/>
      <c r="M498" s="152"/>
      <c r="N498" s="52"/>
      <c r="O498" s="52"/>
      <c r="P498" s="52"/>
      <c r="Q498" s="52"/>
      <c r="R498" s="52"/>
      <c r="S498" s="52"/>
      <c r="T498" s="53"/>
      <c r="AT498" s="17" t="s">
        <v>215</v>
      </c>
      <c r="AU498" s="17" t="s">
        <v>13</v>
      </c>
    </row>
    <row r="499" spans="2:51" s="12" customFormat="1" ht="12">
      <c r="B499" s="139"/>
      <c r="C499" s="313"/>
      <c r="D499" s="314" t="s">
        <v>180</v>
      </c>
      <c r="E499" s="315" t="s">
        <v>1</v>
      </c>
      <c r="F499" s="316" t="s">
        <v>119</v>
      </c>
      <c r="G499" s="313"/>
      <c r="H499" s="317">
        <v>165.23</v>
      </c>
      <c r="I499" s="313"/>
      <c r="J499" s="313"/>
      <c r="L499" s="139"/>
      <c r="M499" s="144"/>
      <c r="N499" s="145"/>
      <c r="O499" s="145"/>
      <c r="P499" s="145"/>
      <c r="Q499" s="145"/>
      <c r="R499" s="145"/>
      <c r="S499" s="145"/>
      <c r="T499" s="146"/>
      <c r="AT499" s="141" t="s">
        <v>180</v>
      </c>
      <c r="AU499" s="141" t="s">
        <v>13</v>
      </c>
      <c r="AV499" s="12" t="s">
        <v>13</v>
      </c>
      <c r="AW499" s="12" t="s">
        <v>33</v>
      </c>
      <c r="AX499" s="12" t="s">
        <v>19</v>
      </c>
      <c r="AY499" s="141" t="s">
        <v>171</v>
      </c>
    </row>
    <row r="500" spans="2:65" s="1" customFormat="1" ht="16.5" customHeight="1">
      <c r="B500" s="126"/>
      <c r="C500" s="307" t="s">
        <v>939</v>
      </c>
      <c r="D500" s="307" t="s">
        <v>174</v>
      </c>
      <c r="E500" s="308" t="s">
        <v>940</v>
      </c>
      <c r="F500" s="309" t="s">
        <v>941</v>
      </c>
      <c r="G500" s="310" t="s">
        <v>184</v>
      </c>
      <c r="H500" s="311">
        <v>232.678</v>
      </c>
      <c r="I500" s="299"/>
      <c r="J500" s="312">
        <f>ROUND(I500*H500,2)</f>
        <v>0</v>
      </c>
      <c r="K500" s="129" t="s">
        <v>1</v>
      </c>
      <c r="L500" s="29"/>
      <c r="M500" s="133" t="s">
        <v>1</v>
      </c>
      <c r="N500" s="134" t="s">
        <v>42</v>
      </c>
      <c r="O500" s="135">
        <v>0.104</v>
      </c>
      <c r="P500" s="135">
        <f>O500*H500</f>
        <v>24.198511999999997</v>
      </c>
      <c r="Q500" s="135">
        <v>0.00026</v>
      </c>
      <c r="R500" s="135">
        <f>Q500*H500</f>
        <v>0.06049627999999999</v>
      </c>
      <c r="S500" s="135">
        <v>0</v>
      </c>
      <c r="T500" s="136">
        <f>S500*H500</f>
        <v>0</v>
      </c>
      <c r="AR500" s="137" t="s">
        <v>259</v>
      </c>
      <c r="AT500" s="137" t="s">
        <v>174</v>
      </c>
      <c r="AU500" s="137" t="s">
        <v>13</v>
      </c>
      <c r="AY500" s="17" t="s">
        <v>171</v>
      </c>
      <c r="BE500" s="138">
        <f>IF(N500="základní",J500,0)</f>
        <v>0</v>
      </c>
      <c r="BF500" s="138">
        <f>IF(N500="snížená",J500,0)</f>
        <v>0</v>
      </c>
      <c r="BG500" s="138">
        <f>IF(N500="zákl. přenesená",J500,0)</f>
        <v>0</v>
      </c>
      <c r="BH500" s="138">
        <f>IF(N500="sníž. přenesená",J500,0)</f>
        <v>0</v>
      </c>
      <c r="BI500" s="138">
        <f>IF(N500="nulová",J500,0)</f>
        <v>0</v>
      </c>
      <c r="BJ500" s="17" t="s">
        <v>19</v>
      </c>
      <c r="BK500" s="138">
        <f>ROUND(I500*H500,2)</f>
        <v>0</v>
      </c>
      <c r="BL500" s="17" t="s">
        <v>259</v>
      </c>
      <c r="BM500" s="137" t="s">
        <v>942</v>
      </c>
    </row>
    <row r="501" spans="2:51" s="12" customFormat="1" ht="12">
      <c r="B501" s="139"/>
      <c r="C501" s="313"/>
      <c r="D501" s="314" t="s">
        <v>180</v>
      </c>
      <c r="E501" s="315" t="s">
        <v>1</v>
      </c>
      <c r="F501" s="316" t="s">
        <v>121</v>
      </c>
      <c r="G501" s="313"/>
      <c r="H501" s="317">
        <v>232.678</v>
      </c>
      <c r="I501" s="313"/>
      <c r="J501" s="313"/>
      <c r="L501" s="139"/>
      <c r="M501" s="144"/>
      <c r="N501" s="145"/>
      <c r="O501" s="145"/>
      <c r="P501" s="145"/>
      <c r="Q501" s="145"/>
      <c r="R501" s="145"/>
      <c r="S501" s="145"/>
      <c r="T501" s="146"/>
      <c r="AT501" s="141" t="s">
        <v>180</v>
      </c>
      <c r="AU501" s="141" t="s">
        <v>13</v>
      </c>
      <c r="AV501" s="12" t="s">
        <v>13</v>
      </c>
      <c r="AW501" s="12" t="s">
        <v>33</v>
      </c>
      <c r="AX501" s="12" t="s">
        <v>19</v>
      </c>
      <c r="AY501" s="141" t="s">
        <v>171</v>
      </c>
    </row>
    <row r="502" spans="2:65" s="1" customFormat="1" ht="16.5" customHeight="1">
      <c r="B502" s="126"/>
      <c r="C502" s="307" t="s">
        <v>943</v>
      </c>
      <c r="D502" s="307" t="s">
        <v>174</v>
      </c>
      <c r="E502" s="308" t="s">
        <v>944</v>
      </c>
      <c r="F502" s="309" t="s">
        <v>945</v>
      </c>
      <c r="G502" s="310" t="s">
        <v>556</v>
      </c>
      <c r="H502" s="311">
        <v>15</v>
      </c>
      <c r="I502" s="299"/>
      <c r="J502" s="312">
        <f>ROUND(I502*H502,2)</f>
        <v>0</v>
      </c>
      <c r="K502" s="129" t="s">
        <v>1</v>
      </c>
      <c r="L502" s="29"/>
      <c r="M502" s="133" t="s">
        <v>1</v>
      </c>
      <c r="N502" s="134" t="s">
        <v>42</v>
      </c>
      <c r="O502" s="135">
        <v>0.041</v>
      </c>
      <c r="P502" s="135">
        <f>O502*H502</f>
        <v>0.615</v>
      </c>
      <c r="Q502" s="135">
        <v>2E-05</v>
      </c>
      <c r="R502" s="135">
        <f>Q502*H502</f>
        <v>0.00030000000000000003</v>
      </c>
      <c r="S502" s="135">
        <v>0</v>
      </c>
      <c r="T502" s="136">
        <f>S502*H502</f>
        <v>0</v>
      </c>
      <c r="AR502" s="137" t="s">
        <v>259</v>
      </c>
      <c r="AT502" s="137" t="s">
        <v>174</v>
      </c>
      <c r="AU502" s="137" t="s">
        <v>13</v>
      </c>
      <c r="AY502" s="17" t="s">
        <v>171</v>
      </c>
      <c r="BE502" s="138">
        <f>IF(N502="základní",J502,0)</f>
        <v>0</v>
      </c>
      <c r="BF502" s="138">
        <f>IF(N502="snížená",J502,0)</f>
        <v>0</v>
      </c>
      <c r="BG502" s="138">
        <f>IF(N502="zákl. přenesená",J502,0)</f>
        <v>0</v>
      </c>
      <c r="BH502" s="138">
        <f>IF(N502="sníž. přenesená",J502,0)</f>
        <v>0</v>
      </c>
      <c r="BI502" s="138">
        <f>IF(N502="nulová",J502,0)</f>
        <v>0</v>
      </c>
      <c r="BJ502" s="17" t="s">
        <v>19</v>
      </c>
      <c r="BK502" s="138">
        <f>ROUND(I502*H502,2)</f>
        <v>0</v>
      </c>
      <c r="BL502" s="17" t="s">
        <v>259</v>
      </c>
      <c r="BM502" s="137" t="s">
        <v>946</v>
      </c>
    </row>
    <row r="503" spans="2:63" s="11" customFormat="1" ht="36.75" customHeight="1">
      <c r="B503" s="116"/>
      <c r="C503" s="473"/>
      <c r="D503" s="302" t="s">
        <v>76</v>
      </c>
      <c r="E503" s="303" t="s">
        <v>220</v>
      </c>
      <c r="F503" s="303" t="s">
        <v>947</v>
      </c>
      <c r="G503" s="473"/>
      <c r="H503" s="473"/>
      <c r="I503" s="473"/>
      <c r="J503" s="474">
        <f>BK503</f>
        <v>0</v>
      </c>
      <c r="L503" s="116"/>
      <c r="M503" s="119"/>
      <c r="N503" s="120"/>
      <c r="O503" s="120"/>
      <c r="P503" s="121">
        <f>P504+P506+P508+P510</f>
        <v>0</v>
      </c>
      <c r="Q503" s="120"/>
      <c r="R503" s="121">
        <f>R504+R506+R508+R510</f>
        <v>0</v>
      </c>
      <c r="S503" s="120"/>
      <c r="T503" s="122">
        <f>T504+T506+T508+T510</f>
        <v>0</v>
      </c>
      <c r="AR503" s="117" t="s">
        <v>172</v>
      </c>
      <c r="AT503" s="123" t="s">
        <v>76</v>
      </c>
      <c r="AU503" s="123" t="s">
        <v>77</v>
      </c>
      <c r="AY503" s="117" t="s">
        <v>171</v>
      </c>
      <c r="BK503" s="124">
        <f>BK504+BK506+BK508+BK510</f>
        <v>0</v>
      </c>
    </row>
    <row r="504" spans="2:63" s="11" customFormat="1" ht="22.9" customHeight="1">
      <c r="B504" s="116"/>
      <c r="C504" s="473"/>
      <c r="D504" s="302" t="s">
        <v>76</v>
      </c>
      <c r="E504" s="305" t="s">
        <v>948</v>
      </c>
      <c r="F504" s="305" t="s">
        <v>949</v>
      </c>
      <c r="G504" s="473"/>
      <c r="H504" s="473"/>
      <c r="I504" s="473"/>
      <c r="J504" s="475">
        <f>BK504</f>
        <v>0</v>
      </c>
      <c r="L504" s="116"/>
      <c r="M504" s="119"/>
      <c r="N504" s="120"/>
      <c r="O504" s="120"/>
      <c r="P504" s="121">
        <f>P505</f>
        <v>0</v>
      </c>
      <c r="Q504" s="120"/>
      <c r="R504" s="121">
        <f>R505</f>
        <v>0</v>
      </c>
      <c r="S504" s="120"/>
      <c r="T504" s="122">
        <f>T505</f>
        <v>0</v>
      </c>
      <c r="AR504" s="117" t="s">
        <v>172</v>
      </c>
      <c r="AT504" s="123" t="s">
        <v>76</v>
      </c>
      <c r="AU504" s="123" t="s">
        <v>19</v>
      </c>
      <c r="AY504" s="117" t="s">
        <v>171</v>
      </c>
      <c r="BK504" s="124">
        <f>BK505</f>
        <v>0</v>
      </c>
    </row>
    <row r="505" spans="2:65" s="1" customFormat="1" ht="16.5" customHeight="1">
      <c r="B505" s="126"/>
      <c r="C505" s="307" t="s">
        <v>950</v>
      </c>
      <c r="D505" s="307" t="s">
        <v>174</v>
      </c>
      <c r="E505" s="308" t="s">
        <v>951</v>
      </c>
      <c r="F505" s="309" t="s">
        <v>952</v>
      </c>
      <c r="G505" s="310" t="s">
        <v>300</v>
      </c>
      <c r="H505" s="311">
        <v>1</v>
      </c>
      <c r="I505" s="312">
        <f>+elektro!I102</f>
        <v>0</v>
      </c>
      <c r="J505" s="312">
        <f>ROUND(I505*H505,2)</f>
        <v>0</v>
      </c>
      <c r="K505" s="129" t="s">
        <v>1</v>
      </c>
      <c r="L505" s="29"/>
      <c r="M505" s="133" t="s">
        <v>1</v>
      </c>
      <c r="N505" s="134" t="s">
        <v>42</v>
      </c>
      <c r="O505" s="135">
        <v>0</v>
      </c>
      <c r="P505" s="135">
        <f>O505*H505</f>
        <v>0</v>
      </c>
      <c r="Q505" s="135">
        <v>0</v>
      </c>
      <c r="R505" s="135">
        <f>Q505*H505</f>
        <v>0</v>
      </c>
      <c r="S505" s="135">
        <v>0</v>
      </c>
      <c r="T505" s="136">
        <f>S505*H505</f>
        <v>0</v>
      </c>
      <c r="AR505" s="137" t="s">
        <v>491</v>
      </c>
      <c r="AT505" s="137" t="s">
        <v>174</v>
      </c>
      <c r="AU505" s="137" t="s">
        <v>13</v>
      </c>
      <c r="AY505" s="17" t="s">
        <v>171</v>
      </c>
      <c r="BE505" s="138">
        <f>IF(N505="základní",J505,0)</f>
        <v>0</v>
      </c>
      <c r="BF505" s="138">
        <f>IF(N505="snížená",J505,0)</f>
        <v>0</v>
      </c>
      <c r="BG505" s="138">
        <f>IF(N505="zákl. přenesená",J505,0)</f>
        <v>0</v>
      </c>
      <c r="BH505" s="138">
        <f>IF(N505="sníž. přenesená",J505,0)</f>
        <v>0</v>
      </c>
      <c r="BI505" s="138">
        <f>IF(N505="nulová",J505,0)</f>
        <v>0</v>
      </c>
      <c r="BJ505" s="17" t="s">
        <v>19</v>
      </c>
      <c r="BK505" s="138">
        <f>ROUND(I505*H505,2)</f>
        <v>0</v>
      </c>
      <c r="BL505" s="17" t="s">
        <v>491</v>
      </c>
      <c r="BM505" s="137" t="s">
        <v>953</v>
      </c>
    </row>
    <row r="506" spans="2:63" s="11" customFormat="1" ht="22.9" customHeight="1">
      <c r="B506" s="116"/>
      <c r="C506" s="473"/>
      <c r="D506" s="302" t="s">
        <v>76</v>
      </c>
      <c r="E506" s="305" t="s">
        <v>954</v>
      </c>
      <c r="F506" s="305" t="s">
        <v>955</v>
      </c>
      <c r="G506" s="473"/>
      <c r="H506" s="473"/>
      <c r="I506" s="473"/>
      <c r="J506" s="475">
        <f>BK506</f>
        <v>0</v>
      </c>
      <c r="L506" s="116"/>
      <c r="M506" s="119"/>
      <c r="N506" s="120"/>
      <c r="O506" s="120"/>
      <c r="P506" s="121">
        <f>P507</f>
        <v>0</v>
      </c>
      <c r="Q506" s="120"/>
      <c r="R506" s="121">
        <f>R507</f>
        <v>0</v>
      </c>
      <c r="S506" s="120"/>
      <c r="T506" s="122">
        <f>T507</f>
        <v>0</v>
      </c>
      <c r="AR506" s="117" t="s">
        <v>172</v>
      </c>
      <c r="AT506" s="123" t="s">
        <v>76</v>
      </c>
      <c r="AU506" s="123" t="s">
        <v>19</v>
      </c>
      <c r="AY506" s="117" t="s">
        <v>171</v>
      </c>
      <c r="BK506" s="124">
        <f>BK507</f>
        <v>0</v>
      </c>
    </row>
    <row r="507" spans="2:65" s="1" customFormat="1" ht="16.5" customHeight="1">
      <c r="B507" s="126"/>
      <c r="C507" s="307">
        <v>154</v>
      </c>
      <c r="D507" s="307" t="s">
        <v>174</v>
      </c>
      <c r="E507" s="308" t="s">
        <v>956</v>
      </c>
      <c r="F507" s="309" t="s">
        <v>957</v>
      </c>
      <c r="G507" s="310" t="s">
        <v>300</v>
      </c>
      <c r="H507" s="311">
        <v>1</v>
      </c>
      <c r="I507" s="312">
        <f>+slaboproud!J53</f>
        <v>0</v>
      </c>
      <c r="J507" s="312">
        <f>ROUND(I507*H507,2)</f>
        <v>0</v>
      </c>
      <c r="K507" s="129" t="s">
        <v>1</v>
      </c>
      <c r="L507" s="29"/>
      <c r="M507" s="133" t="s">
        <v>1</v>
      </c>
      <c r="N507" s="134" t="s">
        <v>42</v>
      </c>
      <c r="O507" s="135">
        <v>0</v>
      </c>
      <c r="P507" s="135">
        <f>O507*H507</f>
        <v>0</v>
      </c>
      <c r="Q507" s="135">
        <v>0</v>
      </c>
      <c r="R507" s="135">
        <f>Q507*H507</f>
        <v>0</v>
      </c>
      <c r="S507" s="135">
        <v>0</v>
      </c>
      <c r="T507" s="136">
        <f>S507*H507</f>
        <v>0</v>
      </c>
      <c r="AR507" s="137" t="s">
        <v>491</v>
      </c>
      <c r="AT507" s="137" t="s">
        <v>174</v>
      </c>
      <c r="AU507" s="137" t="s">
        <v>13</v>
      </c>
      <c r="AY507" s="17" t="s">
        <v>171</v>
      </c>
      <c r="BE507" s="138">
        <f>IF(N507="základní",J507,0)</f>
        <v>0</v>
      </c>
      <c r="BF507" s="138">
        <f>IF(N507="snížená",J507,0)</f>
        <v>0</v>
      </c>
      <c r="BG507" s="138">
        <f>IF(N507="zákl. přenesená",J507,0)</f>
        <v>0</v>
      </c>
      <c r="BH507" s="138">
        <f>IF(N507="sníž. přenesená",J507,0)</f>
        <v>0</v>
      </c>
      <c r="BI507" s="138">
        <f>IF(N507="nulová",J507,0)</f>
        <v>0</v>
      </c>
      <c r="BJ507" s="17" t="s">
        <v>19</v>
      </c>
      <c r="BK507" s="138">
        <f>ROUND(I507*H507,2)</f>
        <v>0</v>
      </c>
      <c r="BL507" s="17" t="s">
        <v>491</v>
      </c>
      <c r="BM507" s="137" t="s">
        <v>958</v>
      </c>
    </row>
    <row r="508" spans="2:63" s="11" customFormat="1" ht="22.9" customHeight="1">
      <c r="B508" s="116"/>
      <c r="C508" s="473"/>
      <c r="D508" s="302" t="s">
        <v>76</v>
      </c>
      <c r="E508" s="305" t="s">
        <v>959</v>
      </c>
      <c r="F508" s="305" t="s">
        <v>960</v>
      </c>
      <c r="G508" s="473"/>
      <c r="H508" s="473"/>
      <c r="I508" s="473"/>
      <c r="J508" s="475">
        <f>BK508</f>
        <v>0</v>
      </c>
      <c r="L508" s="116"/>
      <c r="M508" s="119"/>
      <c r="N508" s="120"/>
      <c r="O508" s="120"/>
      <c r="P508" s="121">
        <f>P509</f>
        <v>0</v>
      </c>
      <c r="Q508" s="120"/>
      <c r="R508" s="121">
        <f>R509</f>
        <v>0</v>
      </c>
      <c r="S508" s="120"/>
      <c r="T508" s="122">
        <f>T509</f>
        <v>0</v>
      </c>
      <c r="AR508" s="117" t="s">
        <v>172</v>
      </c>
      <c r="AT508" s="123" t="s">
        <v>76</v>
      </c>
      <c r="AU508" s="123" t="s">
        <v>19</v>
      </c>
      <c r="AY508" s="117" t="s">
        <v>171</v>
      </c>
      <c r="BK508" s="124">
        <f>BK509</f>
        <v>0</v>
      </c>
    </row>
    <row r="509" spans="2:65" s="1" customFormat="1" ht="16.5" customHeight="1">
      <c r="B509" s="126"/>
      <c r="C509" s="307">
        <v>155</v>
      </c>
      <c r="D509" s="307" t="s">
        <v>174</v>
      </c>
      <c r="E509" s="308" t="s">
        <v>961</v>
      </c>
      <c r="F509" s="309" t="s">
        <v>962</v>
      </c>
      <c r="G509" s="310" t="s">
        <v>300</v>
      </c>
      <c r="H509" s="311">
        <v>1</v>
      </c>
      <c r="I509" s="312">
        <f>+vzduchotechnika!I14</f>
        <v>0</v>
      </c>
      <c r="J509" s="312">
        <f>ROUND(I509*H509,2)</f>
        <v>0</v>
      </c>
      <c r="K509" s="129" t="s">
        <v>1</v>
      </c>
      <c r="L509" s="29"/>
      <c r="M509" s="133" t="s">
        <v>1</v>
      </c>
      <c r="N509" s="134" t="s">
        <v>42</v>
      </c>
      <c r="O509" s="135">
        <v>0</v>
      </c>
      <c r="P509" s="135">
        <f>O509*H509</f>
        <v>0</v>
      </c>
      <c r="Q509" s="135">
        <v>0</v>
      </c>
      <c r="R509" s="135">
        <f>Q509*H509</f>
        <v>0</v>
      </c>
      <c r="S509" s="135">
        <v>0</v>
      </c>
      <c r="T509" s="136">
        <f>S509*H509</f>
        <v>0</v>
      </c>
      <c r="AR509" s="137" t="s">
        <v>491</v>
      </c>
      <c r="AT509" s="137" t="s">
        <v>174</v>
      </c>
      <c r="AU509" s="137" t="s">
        <v>13</v>
      </c>
      <c r="AY509" s="17" t="s">
        <v>171</v>
      </c>
      <c r="BE509" s="138">
        <f>IF(N509="základní",J509,0)</f>
        <v>0</v>
      </c>
      <c r="BF509" s="138">
        <f>IF(N509="snížená",J509,0)</f>
        <v>0</v>
      </c>
      <c r="BG509" s="138">
        <f>IF(N509="zákl. přenesená",J509,0)</f>
        <v>0</v>
      </c>
      <c r="BH509" s="138">
        <f>IF(N509="sníž. přenesená",J509,0)</f>
        <v>0</v>
      </c>
      <c r="BI509" s="138">
        <f>IF(N509="nulová",J509,0)</f>
        <v>0</v>
      </c>
      <c r="BJ509" s="17" t="s">
        <v>19</v>
      </c>
      <c r="BK509" s="138">
        <f>ROUND(I509*H509,2)</f>
        <v>0</v>
      </c>
      <c r="BL509" s="17" t="s">
        <v>491</v>
      </c>
      <c r="BM509" s="137" t="s">
        <v>963</v>
      </c>
    </row>
    <row r="510" spans="2:63" s="11" customFormat="1" ht="22.9" customHeight="1">
      <c r="B510" s="116"/>
      <c r="C510" s="473"/>
      <c r="D510" s="302" t="s">
        <v>76</v>
      </c>
      <c r="E510" s="305" t="s">
        <v>964</v>
      </c>
      <c r="F510" s="305" t="s">
        <v>965</v>
      </c>
      <c r="G510" s="473"/>
      <c r="H510" s="473"/>
      <c r="I510" s="473"/>
      <c r="J510" s="475">
        <f>BK510</f>
        <v>0</v>
      </c>
      <c r="L510" s="116"/>
      <c r="M510" s="119"/>
      <c r="N510" s="120"/>
      <c r="O510" s="120"/>
      <c r="P510" s="121">
        <f>P511</f>
        <v>0</v>
      </c>
      <c r="Q510" s="120"/>
      <c r="R510" s="121">
        <f>R511</f>
        <v>0</v>
      </c>
      <c r="S510" s="120"/>
      <c r="T510" s="122">
        <f>T511</f>
        <v>0</v>
      </c>
      <c r="AR510" s="117" t="s">
        <v>172</v>
      </c>
      <c r="AT510" s="123" t="s">
        <v>76</v>
      </c>
      <c r="AU510" s="123" t="s">
        <v>19</v>
      </c>
      <c r="AY510" s="117" t="s">
        <v>171</v>
      </c>
      <c r="BK510" s="124">
        <f>BK511</f>
        <v>0</v>
      </c>
    </row>
    <row r="511" spans="2:65" s="1" customFormat="1" ht="16.5" customHeight="1">
      <c r="B511" s="126"/>
      <c r="C511" s="307">
        <v>156</v>
      </c>
      <c r="D511" s="307" t="s">
        <v>174</v>
      </c>
      <c r="E511" s="308" t="s">
        <v>966</v>
      </c>
      <c r="F511" s="309" t="s">
        <v>967</v>
      </c>
      <c r="G511" s="310" t="s">
        <v>300</v>
      </c>
      <c r="H511" s="311">
        <v>1</v>
      </c>
      <c r="I511" s="312">
        <f>+MaR!F140</f>
        <v>0</v>
      </c>
      <c r="J511" s="312">
        <f>ROUND(I511*H511,2)</f>
        <v>0</v>
      </c>
      <c r="K511" s="129" t="s">
        <v>1</v>
      </c>
      <c r="L511" s="29"/>
      <c r="M511" s="133" t="s">
        <v>1</v>
      </c>
      <c r="N511" s="134" t="s">
        <v>42</v>
      </c>
      <c r="O511" s="135">
        <v>0</v>
      </c>
      <c r="P511" s="135">
        <f>O511*H511</f>
        <v>0</v>
      </c>
      <c r="Q511" s="135">
        <v>0</v>
      </c>
      <c r="R511" s="135">
        <f>Q511*H511</f>
        <v>0</v>
      </c>
      <c r="S511" s="135">
        <v>0</v>
      </c>
      <c r="T511" s="136">
        <f>S511*H511</f>
        <v>0</v>
      </c>
      <c r="AR511" s="137" t="s">
        <v>491</v>
      </c>
      <c r="AT511" s="137" t="s">
        <v>174</v>
      </c>
      <c r="AU511" s="137" t="s">
        <v>13</v>
      </c>
      <c r="AY511" s="17" t="s">
        <v>171</v>
      </c>
      <c r="BE511" s="138">
        <f>IF(N511="základní",J511,0)</f>
        <v>0</v>
      </c>
      <c r="BF511" s="138">
        <f>IF(N511="snížená",J511,0)</f>
        <v>0</v>
      </c>
      <c r="BG511" s="138">
        <f>IF(N511="zákl. přenesená",J511,0)</f>
        <v>0</v>
      </c>
      <c r="BH511" s="138">
        <f>IF(N511="sníž. přenesená",J511,0)</f>
        <v>0</v>
      </c>
      <c r="BI511" s="138">
        <f>IF(N511="nulová",J511,0)</f>
        <v>0</v>
      </c>
      <c r="BJ511" s="17" t="s">
        <v>19</v>
      </c>
      <c r="BK511" s="138">
        <f>ROUND(I511*H511,2)</f>
        <v>0</v>
      </c>
      <c r="BL511" s="17" t="s">
        <v>491</v>
      </c>
      <c r="BM511" s="137" t="s">
        <v>968</v>
      </c>
    </row>
    <row r="512" spans="2:63" s="11" customFormat="1" ht="37.5" customHeight="1">
      <c r="B512" s="116"/>
      <c r="C512" s="473"/>
      <c r="D512" s="302" t="s">
        <v>76</v>
      </c>
      <c r="E512" s="303" t="s">
        <v>969</v>
      </c>
      <c r="F512" s="303" t="s">
        <v>970</v>
      </c>
      <c r="G512" s="473"/>
      <c r="H512" s="473"/>
      <c r="I512" s="473"/>
      <c r="J512" s="474">
        <f>BK512</f>
        <v>0</v>
      </c>
      <c r="L512" s="116"/>
      <c r="M512" s="119"/>
      <c r="N512" s="120"/>
      <c r="O512" s="120"/>
      <c r="P512" s="121">
        <f>P513+P517+P519</f>
        <v>0</v>
      </c>
      <c r="Q512" s="120"/>
      <c r="R512" s="121">
        <f>R513+R517+R519</f>
        <v>0</v>
      </c>
      <c r="S512" s="120"/>
      <c r="T512" s="122">
        <f>T513+T517+T519</f>
        <v>0</v>
      </c>
      <c r="AR512" s="117" t="s">
        <v>200</v>
      </c>
      <c r="AT512" s="123" t="s">
        <v>76</v>
      </c>
      <c r="AU512" s="123" t="s">
        <v>77</v>
      </c>
      <c r="AY512" s="117" t="s">
        <v>171</v>
      </c>
      <c r="BK512" s="124">
        <f>BK513+BK517+BK519</f>
        <v>0</v>
      </c>
    </row>
    <row r="513" spans="2:63" s="11" customFormat="1" ht="22.9" customHeight="1">
      <c r="B513" s="116"/>
      <c r="C513" s="473"/>
      <c r="D513" s="302" t="s">
        <v>76</v>
      </c>
      <c r="E513" s="305" t="s">
        <v>971</v>
      </c>
      <c r="F513" s="305" t="s">
        <v>972</v>
      </c>
      <c r="G513" s="473"/>
      <c r="H513" s="473"/>
      <c r="I513" s="473"/>
      <c r="J513" s="475">
        <f>BK513</f>
        <v>0</v>
      </c>
      <c r="L513" s="116"/>
      <c r="M513" s="119"/>
      <c r="N513" s="120"/>
      <c r="O513" s="120"/>
      <c r="P513" s="121">
        <f>SUM(P514:P516)</f>
        <v>0</v>
      </c>
      <c r="Q513" s="120"/>
      <c r="R513" s="121">
        <f>SUM(R514:R516)</f>
        <v>0</v>
      </c>
      <c r="S513" s="120"/>
      <c r="T513" s="122">
        <f>SUM(T514:T516)</f>
        <v>0</v>
      </c>
      <c r="AR513" s="117" t="s">
        <v>200</v>
      </c>
      <c r="AT513" s="123" t="s">
        <v>76</v>
      </c>
      <c r="AU513" s="123" t="s">
        <v>19</v>
      </c>
      <c r="AY513" s="117" t="s">
        <v>171</v>
      </c>
      <c r="BK513" s="124">
        <f>SUM(BK514:BK516)</f>
        <v>0</v>
      </c>
    </row>
    <row r="514" spans="2:65" s="1" customFormat="1" ht="16.5" customHeight="1">
      <c r="B514" s="126"/>
      <c r="C514" s="307">
        <v>157</v>
      </c>
      <c r="D514" s="307" t="s">
        <v>174</v>
      </c>
      <c r="E514" s="308" t="s">
        <v>973</v>
      </c>
      <c r="F514" s="309" t="s">
        <v>974</v>
      </c>
      <c r="G514" s="310" t="s">
        <v>300</v>
      </c>
      <c r="H514" s="311">
        <v>1</v>
      </c>
      <c r="I514" s="299"/>
      <c r="J514" s="312">
        <f>ROUND(I514*H514,2)</f>
        <v>0</v>
      </c>
      <c r="K514" s="129" t="s">
        <v>190</v>
      </c>
      <c r="L514" s="29"/>
      <c r="M514" s="133" t="s">
        <v>1</v>
      </c>
      <c r="N514" s="134" t="s">
        <v>42</v>
      </c>
      <c r="O514" s="135">
        <v>0</v>
      </c>
      <c r="P514" s="135">
        <f>O514*H514</f>
        <v>0</v>
      </c>
      <c r="Q514" s="135">
        <v>0</v>
      </c>
      <c r="R514" s="135">
        <f>Q514*H514</f>
        <v>0</v>
      </c>
      <c r="S514" s="135">
        <v>0</v>
      </c>
      <c r="T514" s="136">
        <f>S514*H514</f>
        <v>0</v>
      </c>
      <c r="AR514" s="137" t="s">
        <v>975</v>
      </c>
      <c r="AT514" s="137" t="s">
        <v>174</v>
      </c>
      <c r="AU514" s="137" t="s">
        <v>13</v>
      </c>
      <c r="AY514" s="17" t="s">
        <v>171</v>
      </c>
      <c r="BE514" s="138">
        <f>IF(N514="základní",J514,0)</f>
        <v>0</v>
      </c>
      <c r="BF514" s="138">
        <f>IF(N514="snížená",J514,0)</f>
        <v>0</v>
      </c>
      <c r="BG514" s="138">
        <f>IF(N514="zákl. přenesená",J514,0)</f>
        <v>0</v>
      </c>
      <c r="BH514" s="138">
        <f>IF(N514="sníž. přenesená",J514,0)</f>
        <v>0</v>
      </c>
      <c r="BI514" s="138">
        <f>IF(N514="nulová",J514,0)</f>
        <v>0</v>
      </c>
      <c r="BJ514" s="17" t="s">
        <v>19</v>
      </c>
      <c r="BK514" s="138">
        <f>ROUND(I514*H514,2)</f>
        <v>0</v>
      </c>
      <c r="BL514" s="17" t="s">
        <v>975</v>
      </c>
      <c r="BM514" s="137" t="s">
        <v>976</v>
      </c>
    </row>
    <row r="515" spans="2:65" s="1" customFormat="1" ht="16.5" customHeight="1">
      <c r="B515" s="126"/>
      <c r="C515" s="307">
        <v>158</v>
      </c>
      <c r="D515" s="307" t="s">
        <v>174</v>
      </c>
      <c r="E515" s="308" t="s">
        <v>977</v>
      </c>
      <c r="F515" s="309" t="s">
        <v>978</v>
      </c>
      <c r="G515" s="310" t="s">
        <v>300</v>
      </c>
      <c r="H515" s="311">
        <v>1</v>
      </c>
      <c r="I515" s="299"/>
      <c r="J515" s="312">
        <f>ROUND(I515*H515,2)</f>
        <v>0</v>
      </c>
      <c r="K515" s="129" t="s">
        <v>1</v>
      </c>
      <c r="L515" s="29"/>
      <c r="M515" s="133" t="s">
        <v>1</v>
      </c>
      <c r="N515" s="134" t="s">
        <v>42</v>
      </c>
      <c r="O515" s="135">
        <v>0</v>
      </c>
      <c r="P515" s="135">
        <f>O515*H515</f>
        <v>0</v>
      </c>
      <c r="Q515" s="135">
        <v>0</v>
      </c>
      <c r="R515" s="135">
        <f>Q515*H515</f>
        <v>0</v>
      </c>
      <c r="S515" s="135">
        <v>0</v>
      </c>
      <c r="T515" s="136">
        <f>S515*H515</f>
        <v>0</v>
      </c>
      <c r="AR515" s="137" t="s">
        <v>975</v>
      </c>
      <c r="AT515" s="137" t="s">
        <v>174</v>
      </c>
      <c r="AU515" s="137" t="s">
        <v>13</v>
      </c>
      <c r="AY515" s="17" t="s">
        <v>171</v>
      </c>
      <c r="BE515" s="138">
        <f>IF(N515="základní",J515,0)</f>
        <v>0</v>
      </c>
      <c r="BF515" s="138">
        <f>IF(N515="snížená",J515,0)</f>
        <v>0</v>
      </c>
      <c r="BG515" s="138">
        <f>IF(N515="zákl. přenesená",J515,0)</f>
        <v>0</v>
      </c>
      <c r="BH515" s="138">
        <f>IF(N515="sníž. přenesená",J515,0)</f>
        <v>0</v>
      </c>
      <c r="BI515" s="138">
        <f>IF(N515="nulová",J515,0)</f>
        <v>0</v>
      </c>
      <c r="BJ515" s="17" t="s">
        <v>19</v>
      </c>
      <c r="BK515" s="138">
        <f>ROUND(I515*H515,2)</f>
        <v>0</v>
      </c>
      <c r="BL515" s="17" t="s">
        <v>975</v>
      </c>
      <c r="BM515" s="137" t="s">
        <v>979</v>
      </c>
    </row>
    <row r="516" spans="2:65" s="1" customFormat="1" ht="16.5" customHeight="1">
      <c r="B516" s="126"/>
      <c r="C516" s="307">
        <v>159</v>
      </c>
      <c r="D516" s="307" t="s">
        <v>174</v>
      </c>
      <c r="E516" s="308" t="s">
        <v>980</v>
      </c>
      <c r="F516" s="309" t="s">
        <v>981</v>
      </c>
      <c r="G516" s="310" t="s">
        <v>300</v>
      </c>
      <c r="H516" s="311">
        <v>1</v>
      </c>
      <c r="I516" s="299"/>
      <c r="J516" s="312">
        <f>ROUND(I516*H516,2)</f>
        <v>0</v>
      </c>
      <c r="K516" s="129" t="s">
        <v>190</v>
      </c>
      <c r="L516" s="29"/>
      <c r="M516" s="133" t="s">
        <v>1</v>
      </c>
      <c r="N516" s="134" t="s">
        <v>42</v>
      </c>
      <c r="O516" s="135">
        <v>0</v>
      </c>
      <c r="P516" s="135">
        <f>O516*H516</f>
        <v>0</v>
      </c>
      <c r="Q516" s="135">
        <v>0</v>
      </c>
      <c r="R516" s="135">
        <f>Q516*H516</f>
        <v>0</v>
      </c>
      <c r="S516" s="135">
        <v>0</v>
      </c>
      <c r="T516" s="136">
        <f>S516*H516</f>
        <v>0</v>
      </c>
      <c r="AR516" s="137" t="s">
        <v>975</v>
      </c>
      <c r="AT516" s="137" t="s">
        <v>174</v>
      </c>
      <c r="AU516" s="137" t="s">
        <v>13</v>
      </c>
      <c r="AY516" s="17" t="s">
        <v>171</v>
      </c>
      <c r="BE516" s="138">
        <f>IF(N516="základní",J516,0)</f>
        <v>0</v>
      </c>
      <c r="BF516" s="138">
        <f>IF(N516="snížená",J516,0)</f>
        <v>0</v>
      </c>
      <c r="BG516" s="138">
        <f>IF(N516="zákl. přenesená",J516,0)</f>
        <v>0</v>
      </c>
      <c r="BH516" s="138">
        <f>IF(N516="sníž. přenesená",J516,0)</f>
        <v>0</v>
      </c>
      <c r="BI516" s="138">
        <f>IF(N516="nulová",J516,0)</f>
        <v>0</v>
      </c>
      <c r="BJ516" s="17" t="s">
        <v>19</v>
      </c>
      <c r="BK516" s="138">
        <f>ROUND(I516*H516,2)</f>
        <v>0</v>
      </c>
      <c r="BL516" s="17" t="s">
        <v>975</v>
      </c>
      <c r="BM516" s="137" t="s">
        <v>982</v>
      </c>
    </row>
    <row r="517" spans="2:63" s="11" customFormat="1" ht="22.9" customHeight="1">
      <c r="B517" s="116"/>
      <c r="C517" s="473"/>
      <c r="D517" s="302" t="s">
        <v>76</v>
      </c>
      <c r="E517" s="305" t="s">
        <v>983</v>
      </c>
      <c r="F517" s="305" t="s">
        <v>984</v>
      </c>
      <c r="G517" s="473"/>
      <c r="H517" s="473"/>
      <c r="I517" s="473"/>
      <c r="J517" s="475">
        <f>BK517</f>
        <v>0</v>
      </c>
      <c r="L517" s="116"/>
      <c r="M517" s="119"/>
      <c r="N517" s="120"/>
      <c r="O517" s="120"/>
      <c r="P517" s="121">
        <f>P518</f>
        <v>0</v>
      </c>
      <c r="Q517" s="120"/>
      <c r="R517" s="121">
        <f>R518</f>
        <v>0</v>
      </c>
      <c r="S517" s="120"/>
      <c r="T517" s="122">
        <f>T518</f>
        <v>0</v>
      </c>
      <c r="AR517" s="117" t="s">
        <v>200</v>
      </c>
      <c r="AT517" s="123" t="s">
        <v>76</v>
      </c>
      <c r="AU517" s="123" t="s">
        <v>19</v>
      </c>
      <c r="AY517" s="117" t="s">
        <v>171</v>
      </c>
      <c r="BK517" s="124">
        <f>BK518</f>
        <v>0</v>
      </c>
    </row>
    <row r="518" spans="2:65" s="1" customFormat="1" ht="16.5" customHeight="1">
      <c r="B518" s="126"/>
      <c r="C518" s="307">
        <v>160</v>
      </c>
      <c r="D518" s="307" t="s">
        <v>174</v>
      </c>
      <c r="E518" s="308" t="s">
        <v>985</v>
      </c>
      <c r="F518" s="309" t="s">
        <v>984</v>
      </c>
      <c r="G518" s="310" t="s">
        <v>300</v>
      </c>
      <c r="H518" s="311">
        <v>1</v>
      </c>
      <c r="I518" s="299"/>
      <c r="J518" s="312">
        <f>ROUND(I518*H518,2)</f>
        <v>0</v>
      </c>
      <c r="K518" s="129" t="s">
        <v>178</v>
      </c>
      <c r="L518" s="29"/>
      <c r="M518" s="133" t="s">
        <v>1</v>
      </c>
      <c r="N518" s="134" t="s">
        <v>42</v>
      </c>
      <c r="O518" s="135">
        <v>0</v>
      </c>
      <c r="P518" s="135">
        <f>O518*H518</f>
        <v>0</v>
      </c>
      <c r="Q518" s="135">
        <v>0</v>
      </c>
      <c r="R518" s="135">
        <f>Q518*H518</f>
        <v>0</v>
      </c>
      <c r="S518" s="135">
        <v>0</v>
      </c>
      <c r="T518" s="136">
        <f>S518*H518</f>
        <v>0</v>
      </c>
      <c r="AR518" s="137" t="s">
        <v>975</v>
      </c>
      <c r="AT518" s="137" t="s">
        <v>174</v>
      </c>
      <c r="AU518" s="137" t="s">
        <v>13</v>
      </c>
      <c r="AY518" s="17" t="s">
        <v>171</v>
      </c>
      <c r="BE518" s="138">
        <f>IF(N518="základní",J518,0)</f>
        <v>0</v>
      </c>
      <c r="BF518" s="138">
        <f>IF(N518="snížená",J518,0)</f>
        <v>0</v>
      </c>
      <c r="BG518" s="138">
        <f>IF(N518="zákl. přenesená",J518,0)</f>
        <v>0</v>
      </c>
      <c r="BH518" s="138">
        <f>IF(N518="sníž. přenesená",J518,0)</f>
        <v>0</v>
      </c>
      <c r="BI518" s="138">
        <f>IF(N518="nulová",J518,0)</f>
        <v>0</v>
      </c>
      <c r="BJ518" s="17" t="s">
        <v>19</v>
      </c>
      <c r="BK518" s="138">
        <f>ROUND(I518*H518,2)</f>
        <v>0</v>
      </c>
      <c r="BL518" s="17" t="s">
        <v>975</v>
      </c>
      <c r="BM518" s="137" t="s">
        <v>986</v>
      </c>
    </row>
    <row r="519" spans="2:63" s="11" customFormat="1" ht="22.9" customHeight="1">
      <c r="B519" s="116"/>
      <c r="C519" s="473"/>
      <c r="D519" s="302" t="s">
        <v>76</v>
      </c>
      <c r="E519" s="305" t="s">
        <v>987</v>
      </c>
      <c r="F519" s="305" t="s">
        <v>1526</v>
      </c>
      <c r="G519" s="473"/>
      <c r="H519" s="473"/>
      <c r="I519" s="473"/>
      <c r="J519" s="475">
        <f>BK519</f>
        <v>0</v>
      </c>
      <c r="L519" s="116"/>
      <c r="M519" s="119"/>
      <c r="N519" s="120"/>
      <c r="O519" s="120"/>
      <c r="P519" s="121">
        <f>SUM(P520:P521)</f>
        <v>0</v>
      </c>
      <c r="Q519" s="120"/>
      <c r="R519" s="121">
        <f>SUM(R520:R521)</f>
        <v>0</v>
      </c>
      <c r="S519" s="120"/>
      <c r="T519" s="122">
        <f>SUM(T520:T521)</f>
        <v>0</v>
      </c>
      <c r="AR519" s="117" t="s">
        <v>200</v>
      </c>
      <c r="AT519" s="123" t="s">
        <v>76</v>
      </c>
      <c r="AU519" s="123" t="s">
        <v>19</v>
      </c>
      <c r="AY519" s="117" t="s">
        <v>171</v>
      </c>
      <c r="BK519" s="124">
        <f>SUM(BK520:BK521)</f>
        <v>0</v>
      </c>
    </row>
    <row r="520" spans="2:65" s="1" customFormat="1" ht="16.5" customHeight="1">
      <c r="B520" s="126"/>
      <c r="C520" s="307">
        <v>161</v>
      </c>
      <c r="D520" s="307" t="s">
        <v>174</v>
      </c>
      <c r="E520" s="308" t="s">
        <v>988</v>
      </c>
      <c r="F520" s="309" t="s">
        <v>1527</v>
      </c>
      <c r="G520" s="310" t="s">
        <v>300</v>
      </c>
      <c r="H520" s="311">
        <v>1</v>
      </c>
      <c r="I520" s="299"/>
      <c r="J520" s="312">
        <f>ROUND(I520*H520,2)</f>
        <v>0</v>
      </c>
      <c r="K520" s="129" t="s">
        <v>178</v>
      </c>
      <c r="L520" s="29"/>
      <c r="M520" s="133" t="s">
        <v>1</v>
      </c>
      <c r="N520" s="134" t="s">
        <v>42</v>
      </c>
      <c r="O520" s="135">
        <v>0</v>
      </c>
      <c r="P520" s="135">
        <f>O520*H520</f>
        <v>0</v>
      </c>
      <c r="Q520" s="135">
        <v>0</v>
      </c>
      <c r="R520" s="135">
        <f>Q520*H520</f>
        <v>0</v>
      </c>
      <c r="S520" s="135">
        <v>0</v>
      </c>
      <c r="T520" s="136">
        <f>S520*H520</f>
        <v>0</v>
      </c>
      <c r="AR520" s="137" t="s">
        <v>975</v>
      </c>
      <c r="AT520" s="137" t="s">
        <v>174</v>
      </c>
      <c r="AU520" s="137" t="s">
        <v>13</v>
      </c>
      <c r="AY520" s="17" t="s">
        <v>171</v>
      </c>
      <c r="BE520" s="138">
        <f>IF(N520="základní",J520,0)</f>
        <v>0</v>
      </c>
      <c r="BF520" s="138">
        <f>IF(N520="snížená",J520,0)</f>
        <v>0</v>
      </c>
      <c r="BG520" s="138">
        <f>IF(N520="zákl. přenesená",J520,0)</f>
        <v>0</v>
      </c>
      <c r="BH520" s="138">
        <f>IF(N520="sníž. přenesená",J520,0)</f>
        <v>0</v>
      </c>
      <c r="BI520" s="138">
        <f>IF(N520="nulová",J520,0)</f>
        <v>0</v>
      </c>
      <c r="BJ520" s="17" t="s">
        <v>19</v>
      </c>
      <c r="BK520" s="138">
        <f>ROUND(I520*H520,2)</f>
        <v>0</v>
      </c>
      <c r="BL520" s="17" t="s">
        <v>975</v>
      </c>
      <c r="BM520" s="137" t="s">
        <v>989</v>
      </c>
    </row>
    <row r="521" spans="2:47" s="1" customFormat="1" ht="29.25">
      <c r="B521" s="29"/>
      <c r="C521" s="471"/>
      <c r="D521" s="314" t="s">
        <v>215</v>
      </c>
      <c r="E521" s="471"/>
      <c r="F521" s="488" t="s">
        <v>1528</v>
      </c>
      <c r="G521" s="471"/>
      <c r="H521" s="471"/>
      <c r="I521" s="471"/>
      <c r="J521" s="471"/>
      <c r="L521" s="29"/>
      <c r="M521" s="167"/>
      <c r="N521" s="168"/>
      <c r="O521" s="168"/>
      <c r="P521" s="168"/>
      <c r="Q521" s="168"/>
      <c r="R521" s="168"/>
      <c r="S521" s="168"/>
      <c r="T521" s="169"/>
      <c r="AT521" s="17" t="s">
        <v>215</v>
      </c>
      <c r="AU521" s="17" t="s">
        <v>13</v>
      </c>
    </row>
    <row r="522" spans="2:12" s="1" customFormat="1" ht="6.95" customHeight="1">
      <c r="B522" s="41"/>
      <c r="C522" s="489"/>
      <c r="D522" s="489"/>
      <c r="E522" s="489"/>
      <c r="F522" s="489"/>
      <c r="G522" s="489"/>
      <c r="H522" s="489"/>
      <c r="I522" s="489"/>
      <c r="J522" s="489"/>
      <c r="K522" s="42"/>
      <c r="L522" s="29"/>
    </row>
  </sheetData>
  <sheetProtection algorithmName="SHA-512" hashValue="0N18BnhdobaK5yd26KH0WfGpWiGV+sKURdWJKnlHjS7spd2xsQsx3Pawv4ulWXXsUuDBT4G6o7ApDt/ujqHBgw==" saltValue="ihAxNWms0wgyYiz7Yb53zA==" spinCount="100000" sheet="1" objects="1" scenarios="1"/>
  <autoFilter ref="C141:K521"/>
  <mergeCells count="9">
    <mergeCell ref="E87:H87"/>
    <mergeCell ref="E132:H132"/>
    <mergeCell ref="E134:H134"/>
    <mergeCell ref="L2:V2"/>
    <mergeCell ref="E7:H7"/>
    <mergeCell ref="E9:H9"/>
    <mergeCell ref="E18:H18"/>
    <mergeCell ref="E27:H27"/>
    <mergeCell ref="E85:H85"/>
  </mergeCells>
  <printOptions/>
  <pageMargins left="0.3937007874015748" right="0.3937007874015748" top="0.5905511811023623" bottom="0.6692913385826772" header="0" footer="0.1968503937007874"/>
  <pageSetup blackAndWhite="1" fitToHeight="100" fitToWidth="1" horizontalDpi="600" verticalDpi="600" orientation="landscape" paperSize="9" scale="94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CC936-5826-48AC-ADE3-7FCB42108734}">
  <sheetPr>
    <pageSetUpPr fitToPage="1"/>
  </sheetPr>
  <dimension ref="B2:BM232"/>
  <sheetViews>
    <sheetView showGridLines="0" workbookViewId="0" topLeftCell="A111">
      <selection activeCell="I134" sqref="I134"/>
    </sheetView>
  </sheetViews>
  <sheetFormatPr defaultColWidth="9.140625" defaultRowHeight="12"/>
  <cols>
    <col min="1" max="1" width="8.28125" style="463" customWidth="1"/>
    <col min="2" max="2" width="1.7109375" style="463" customWidth="1"/>
    <col min="3" max="3" width="4.140625" style="463" customWidth="1"/>
    <col min="4" max="4" width="4.28125" style="463" customWidth="1"/>
    <col min="5" max="5" width="17.140625" style="463" customWidth="1"/>
    <col min="6" max="6" width="96.421875" style="463" customWidth="1"/>
    <col min="7" max="7" width="8.8515625" style="463" customWidth="1"/>
    <col min="8" max="8" width="11.421875" style="463" customWidth="1"/>
    <col min="9" max="10" width="20.140625" style="463" customWidth="1"/>
    <col min="11" max="11" width="20.140625" style="463" hidden="1" customWidth="1"/>
    <col min="12" max="12" width="9.28125" style="463" customWidth="1"/>
    <col min="13" max="13" width="10.8515625" style="463" hidden="1" customWidth="1"/>
    <col min="14" max="14" width="9.28125" style="463" customWidth="1"/>
    <col min="15" max="20" width="14.140625" style="463" hidden="1" customWidth="1"/>
    <col min="21" max="21" width="16.28125" style="463" hidden="1" customWidth="1"/>
    <col min="22" max="22" width="12.28125" style="463" customWidth="1"/>
    <col min="23" max="23" width="16.28125" style="463" customWidth="1"/>
    <col min="24" max="24" width="12.28125" style="463" customWidth="1"/>
    <col min="25" max="25" width="15.00390625" style="463" customWidth="1"/>
    <col min="26" max="26" width="11.00390625" style="463" customWidth="1"/>
    <col min="27" max="27" width="15.00390625" style="463" customWidth="1"/>
    <col min="28" max="28" width="16.28125" style="463" customWidth="1"/>
    <col min="29" max="29" width="11.00390625" style="463" customWidth="1"/>
    <col min="30" max="30" width="15.00390625" style="463" customWidth="1"/>
    <col min="31" max="31" width="16.28125" style="463" customWidth="1"/>
    <col min="32" max="16384" width="9.28125" style="463" customWidth="1"/>
  </cols>
  <sheetData>
    <row r="1" ht="12"/>
    <row r="2" spans="12:56" ht="36.95" customHeight="1">
      <c r="L2" s="501" t="s">
        <v>5</v>
      </c>
      <c r="M2" s="499"/>
      <c r="N2" s="499"/>
      <c r="O2" s="499"/>
      <c r="P2" s="499"/>
      <c r="Q2" s="499"/>
      <c r="R2" s="499"/>
      <c r="S2" s="499"/>
      <c r="T2" s="499"/>
      <c r="U2" s="499"/>
      <c r="V2" s="499"/>
      <c r="AT2" s="170" t="s">
        <v>991</v>
      </c>
      <c r="AZ2" s="82" t="s">
        <v>992</v>
      </c>
      <c r="BA2" s="82" t="s">
        <v>1</v>
      </c>
      <c r="BB2" s="82" t="s">
        <v>1</v>
      </c>
      <c r="BC2" s="82" t="s">
        <v>993</v>
      </c>
      <c r="BD2" s="82" t="s">
        <v>13</v>
      </c>
    </row>
    <row r="3" spans="2:56" ht="6.95" customHeight="1" hidden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0" t="s">
        <v>13</v>
      </c>
      <c r="AZ3" s="82" t="s">
        <v>88</v>
      </c>
      <c r="BA3" s="82" t="s">
        <v>1</v>
      </c>
      <c r="BB3" s="82" t="s">
        <v>1</v>
      </c>
      <c r="BC3" s="82" t="s">
        <v>994</v>
      </c>
      <c r="BD3" s="82" t="s">
        <v>13</v>
      </c>
    </row>
    <row r="4" spans="2:56" ht="24.95" customHeight="1" hidden="1">
      <c r="B4" s="20"/>
      <c r="D4" s="21" t="s">
        <v>90</v>
      </c>
      <c r="L4" s="20"/>
      <c r="M4" s="83" t="s">
        <v>10</v>
      </c>
      <c r="AT4" s="170" t="s">
        <v>3</v>
      </c>
      <c r="AZ4" s="82" t="s">
        <v>995</v>
      </c>
      <c r="BA4" s="82" t="s">
        <v>1</v>
      </c>
      <c r="BB4" s="82" t="s">
        <v>1</v>
      </c>
      <c r="BC4" s="82" t="s">
        <v>996</v>
      </c>
      <c r="BD4" s="82" t="s">
        <v>13</v>
      </c>
    </row>
    <row r="5" spans="2:12" ht="6.95" customHeight="1" hidden="1">
      <c r="B5" s="20"/>
      <c r="L5" s="20"/>
    </row>
    <row r="6" spans="2:12" s="467" customFormat="1" ht="12" customHeight="1" hidden="1">
      <c r="B6" s="171"/>
      <c r="D6" s="466" t="s">
        <v>14</v>
      </c>
      <c r="L6" s="171"/>
    </row>
    <row r="7" spans="2:12" s="467" customFormat="1" ht="36.95" customHeight="1" hidden="1">
      <c r="B7" s="171"/>
      <c r="E7" s="511" t="s">
        <v>997</v>
      </c>
      <c r="F7" s="528"/>
      <c r="G7" s="528"/>
      <c r="H7" s="528"/>
      <c r="L7" s="171"/>
    </row>
    <row r="8" spans="2:12" s="467" customFormat="1" ht="12" hidden="1">
      <c r="B8" s="171"/>
      <c r="L8" s="171"/>
    </row>
    <row r="9" spans="2:12" s="467" customFormat="1" ht="12" customHeight="1" hidden="1">
      <c r="B9" s="171"/>
      <c r="D9" s="466" t="s">
        <v>17</v>
      </c>
      <c r="F9" s="462" t="s">
        <v>1</v>
      </c>
      <c r="I9" s="466" t="s">
        <v>18</v>
      </c>
      <c r="J9" s="462" t="s">
        <v>1</v>
      </c>
      <c r="L9" s="171"/>
    </row>
    <row r="10" spans="2:12" s="467" customFormat="1" ht="12" customHeight="1" hidden="1">
      <c r="B10" s="171"/>
      <c r="D10" s="466" t="s">
        <v>20</v>
      </c>
      <c r="F10" s="462" t="s">
        <v>21</v>
      </c>
      <c r="I10" s="466" t="s">
        <v>22</v>
      </c>
      <c r="J10" s="460" t="str">
        <f>'[2]Rekapitulace stavby'!AN8</f>
        <v>5. 1. 2022</v>
      </c>
      <c r="L10" s="171"/>
    </row>
    <row r="11" spans="2:12" s="467" customFormat="1" ht="10.9" customHeight="1" hidden="1">
      <c r="B11" s="171"/>
      <c r="L11" s="171"/>
    </row>
    <row r="12" spans="2:12" s="467" customFormat="1" ht="12" customHeight="1" hidden="1">
      <c r="B12" s="171"/>
      <c r="D12" s="466" t="s">
        <v>26</v>
      </c>
      <c r="I12" s="466" t="s">
        <v>27</v>
      </c>
      <c r="J12" s="462" t="s">
        <v>1</v>
      </c>
      <c r="L12" s="171"/>
    </row>
    <row r="13" spans="2:12" s="467" customFormat="1" ht="18" customHeight="1" hidden="1">
      <c r="B13" s="171"/>
      <c r="E13" s="462" t="s">
        <v>998</v>
      </c>
      <c r="I13" s="466" t="s">
        <v>29</v>
      </c>
      <c r="J13" s="462" t="s">
        <v>1</v>
      </c>
      <c r="L13" s="171"/>
    </row>
    <row r="14" spans="2:12" s="467" customFormat="1" ht="6.95" customHeight="1" hidden="1">
      <c r="B14" s="171"/>
      <c r="L14" s="171"/>
    </row>
    <row r="15" spans="2:12" s="467" customFormat="1" ht="12" customHeight="1" hidden="1">
      <c r="B15" s="171"/>
      <c r="D15" s="466" t="s">
        <v>30</v>
      </c>
      <c r="I15" s="466" t="s">
        <v>27</v>
      </c>
      <c r="J15" s="462" t="s">
        <v>1</v>
      </c>
      <c r="L15" s="171"/>
    </row>
    <row r="16" spans="2:12" s="467" customFormat="1" ht="18" customHeight="1" hidden="1">
      <c r="B16" s="171"/>
      <c r="E16" s="462" t="s">
        <v>999</v>
      </c>
      <c r="I16" s="466" t="s">
        <v>29</v>
      </c>
      <c r="J16" s="462" t="s">
        <v>1</v>
      </c>
      <c r="L16" s="171"/>
    </row>
    <row r="17" spans="2:12" s="467" customFormat="1" ht="6.95" customHeight="1" hidden="1">
      <c r="B17" s="171"/>
      <c r="L17" s="171"/>
    </row>
    <row r="18" spans="2:12" s="467" customFormat="1" ht="12" customHeight="1" hidden="1">
      <c r="B18" s="171"/>
      <c r="D18" s="466" t="s">
        <v>31</v>
      </c>
      <c r="I18" s="466" t="s">
        <v>27</v>
      </c>
      <c r="J18" s="462" t="s">
        <v>1</v>
      </c>
      <c r="L18" s="171"/>
    </row>
    <row r="19" spans="2:12" s="467" customFormat="1" ht="18" customHeight="1" hidden="1">
      <c r="B19" s="171"/>
      <c r="E19" s="462" t="s">
        <v>1000</v>
      </c>
      <c r="I19" s="466" t="s">
        <v>29</v>
      </c>
      <c r="J19" s="462" t="s">
        <v>1</v>
      </c>
      <c r="L19" s="171"/>
    </row>
    <row r="20" spans="2:12" s="467" customFormat="1" ht="6.95" customHeight="1" hidden="1">
      <c r="B20" s="171"/>
      <c r="L20" s="171"/>
    </row>
    <row r="21" spans="2:12" s="467" customFormat="1" ht="12" customHeight="1" hidden="1">
      <c r="B21" s="171"/>
      <c r="D21" s="466" t="s">
        <v>34</v>
      </c>
      <c r="I21" s="466" t="s">
        <v>27</v>
      </c>
      <c r="J21" s="462" t="s">
        <v>1</v>
      </c>
      <c r="L21" s="171"/>
    </row>
    <row r="22" spans="2:12" s="467" customFormat="1" ht="18" customHeight="1" hidden="1">
      <c r="B22" s="171"/>
      <c r="E22" s="462" t="s">
        <v>28</v>
      </c>
      <c r="I22" s="466" t="s">
        <v>29</v>
      </c>
      <c r="J22" s="462" t="s">
        <v>1</v>
      </c>
      <c r="L22" s="171"/>
    </row>
    <row r="23" spans="2:12" s="467" customFormat="1" ht="6.95" customHeight="1" hidden="1">
      <c r="B23" s="171"/>
      <c r="L23" s="171"/>
    </row>
    <row r="24" spans="2:12" s="467" customFormat="1" ht="12" customHeight="1" hidden="1">
      <c r="B24" s="171"/>
      <c r="D24" s="466" t="s">
        <v>35</v>
      </c>
      <c r="L24" s="171"/>
    </row>
    <row r="25" spans="2:12" s="173" customFormat="1" ht="16.5" customHeight="1" hidden="1">
      <c r="B25" s="172"/>
      <c r="E25" s="502" t="s">
        <v>1</v>
      </c>
      <c r="F25" s="502"/>
      <c r="G25" s="502"/>
      <c r="H25" s="502"/>
      <c r="L25" s="172"/>
    </row>
    <row r="26" spans="2:12" s="467" customFormat="1" ht="6.95" customHeight="1" hidden="1">
      <c r="B26" s="171"/>
      <c r="L26" s="171"/>
    </row>
    <row r="27" spans="2:12" s="467" customFormat="1" ht="6.95" customHeight="1" hidden="1">
      <c r="B27" s="171"/>
      <c r="D27" s="174"/>
      <c r="E27" s="174"/>
      <c r="F27" s="174"/>
      <c r="G27" s="174"/>
      <c r="H27" s="174"/>
      <c r="I27" s="174"/>
      <c r="J27" s="174"/>
      <c r="K27" s="174"/>
      <c r="L27" s="171"/>
    </row>
    <row r="28" spans="2:12" s="467" customFormat="1" ht="25.35" customHeight="1" hidden="1">
      <c r="B28" s="171"/>
      <c r="D28" s="85" t="s">
        <v>37</v>
      </c>
      <c r="J28" s="461">
        <f>ROUND(J122,2)</f>
        <v>0</v>
      </c>
      <c r="L28" s="171"/>
    </row>
    <row r="29" spans="2:12" s="467" customFormat="1" ht="6.95" customHeight="1" hidden="1">
      <c r="B29" s="171"/>
      <c r="D29" s="174"/>
      <c r="E29" s="174"/>
      <c r="F29" s="174"/>
      <c r="G29" s="174"/>
      <c r="H29" s="174"/>
      <c r="I29" s="174"/>
      <c r="J29" s="174"/>
      <c r="K29" s="174"/>
      <c r="L29" s="171"/>
    </row>
    <row r="30" spans="2:12" s="467" customFormat="1" ht="14.45" customHeight="1" hidden="1">
      <c r="B30" s="171"/>
      <c r="F30" s="465" t="s">
        <v>39</v>
      </c>
      <c r="I30" s="465" t="s">
        <v>38</v>
      </c>
      <c r="J30" s="465" t="s">
        <v>40</v>
      </c>
      <c r="L30" s="171"/>
    </row>
    <row r="31" spans="2:12" s="467" customFormat="1" ht="14.45" customHeight="1" hidden="1">
      <c r="B31" s="171"/>
      <c r="D31" s="86" t="s">
        <v>41</v>
      </c>
      <c r="E31" s="466" t="s">
        <v>42</v>
      </c>
      <c r="F31" s="87">
        <f>ROUND((SUM(BE122:BE231)),2)</f>
        <v>0</v>
      </c>
      <c r="I31" s="88">
        <v>0.2</v>
      </c>
      <c r="J31" s="87">
        <f>ROUND(((SUM(BE122:BE231))*I31),2)</f>
        <v>0</v>
      </c>
      <c r="L31" s="171"/>
    </row>
    <row r="32" spans="2:12" s="467" customFormat="1" ht="14.45" customHeight="1" hidden="1">
      <c r="B32" s="171"/>
      <c r="E32" s="466" t="s">
        <v>43</v>
      </c>
      <c r="F32" s="87">
        <f>ROUND((SUM(BF122:BF231)),2)</f>
        <v>0</v>
      </c>
      <c r="I32" s="88">
        <v>0.1</v>
      </c>
      <c r="J32" s="87">
        <f>ROUND(((SUM(BF122:BF231))*I32),2)</f>
        <v>0</v>
      </c>
      <c r="L32" s="171"/>
    </row>
    <row r="33" spans="2:12" s="467" customFormat="1" ht="14.45" customHeight="1" hidden="1">
      <c r="B33" s="171"/>
      <c r="E33" s="466" t="s">
        <v>44</v>
      </c>
      <c r="F33" s="87">
        <f>ROUND((SUM(BG122:BG231)),2)</f>
        <v>0</v>
      </c>
      <c r="I33" s="88">
        <v>0.2</v>
      </c>
      <c r="J33" s="87">
        <f>0</f>
        <v>0</v>
      </c>
      <c r="L33" s="171"/>
    </row>
    <row r="34" spans="2:12" s="467" customFormat="1" ht="14.45" customHeight="1" hidden="1">
      <c r="B34" s="171"/>
      <c r="E34" s="466" t="s">
        <v>45</v>
      </c>
      <c r="F34" s="87">
        <f>ROUND((SUM(BH122:BH231)),2)</f>
        <v>0</v>
      </c>
      <c r="I34" s="88">
        <v>0.1</v>
      </c>
      <c r="J34" s="87">
        <f>0</f>
        <v>0</v>
      </c>
      <c r="L34" s="171"/>
    </row>
    <row r="35" spans="2:12" s="467" customFormat="1" ht="14.45" customHeight="1" hidden="1">
      <c r="B35" s="171"/>
      <c r="E35" s="466" t="s">
        <v>46</v>
      </c>
      <c r="F35" s="87">
        <f>ROUND((SUM(BI122:BI231)),2)</f>
        <v>0</v>
      </c>
      <c r="I35" s="88">
        <v>0</v>
      </c>
      <c r="J35" s="87">
        <f>0</f>
        <v>0</v>
      </c>
      <c r="L35" s="171"/>
    </row>
    <row r="36" spans="2:12" s="467" customFormat="1" ht="6.95" customHeight="1" hidden="1">
      <c r="B36" s="171"/>
      <c r="L36" s="171"/>
    </row>
    <row r="37" spans="2:12" s="467" customFormat="1" ht="25.35" customHeight="1" hidden="1">
      <c r="B37" s="171"/>
      <c r="C37" s="175"/>
      <c r="D37" s="90" t="s">
        <v>47</v>
      </c>
      <c r="E37" s="176"/>
      <c r="F37" s="176"/>
      <c r="G37" s="91" t="s">
        <v>48</v>
      </c>
      <c r="H37" s="92" t="s">
        <v>49</v>
      </c>
      <c r="I37" s="176"/>
      <c r="J37" s="93">
        <f>SUM(J28:J35)</f>
        <v>0</v>
      </c>
      <c r="K37" s="177"/>
      <c r="L37" s="171"/>
    </row>
    <row r="38" spans="2:12" s="467" customFormat="1" ht="14.45" customHeight="1" hidden="1">
      <c r="B38" s="171"/>
      <c r="L38" s="171"/>
    </row>
    <row r="39" spans="2:12" ht="14.45" customHeight="1" hidden="1">
      <c r="B39" s="20"/>
      <c r="L39" s="20"/>
    </row>
    <row r="40" spans="2:12" ht="14.45" customHeight="1" hidden="1">
      <c r="B40" s="20"/>
      <c r="L40" s="20"/>
    </row>
    <row r="41" spans="2:12" ht="14.45" customHeight="1" hidden="1">
      <c r="B41" s="20"/>
      <c r="L41" s="20"/>
    </row>
    <row r="42" spans="2:12" ht="14.45" customHeight="1" hidden="1">
      <c r="B42" s="20"/>
      <c r="L42" s="20"/>
    </row>
    <row r="43" spans="2:12" ht="14.45" customHeight="1" hidden="1">
      <c r="B43" s="20"/>
      <c r="L43" s="20"/>
    </row>
    <row r="44" spans="2:12" ht="14.45" customHeight="1" hidden="1">
      <c r="B44" s="20"/>
      <c r="L44" s="20"/>
    </row>
    <row r="45" spans="2:12" ht="14.45" customHeight="1" hidden="1">
      <c r="B45" s="20"/>
      <c r="L45" s="20"/>
    </row>
    <row r="46" spans="2:12" ht="14.45" customHeight="1" hidden="1">
      <c r="B46" s="20"/>
      <c r="L46" s="20"/>
    </row>
    <row r="47" spans="2:12" ht="14.45" customHeight="1" hidden="1">
      <c r="B47" s="20"/>
      <c r="L47" s="20"/>
    </row>
    <row r="48" spans="2:12" ht="14.45" customHeight="1" hidden="1">
      <c r="B48" s="20"/>
      <c r="L48" s="20"/>
    </row>
    <row r="49" spans="2:12" ht="14.45" customHeight="1" hidden="1">
      <c r="B49" s="20"/>
      <c r="L49" s="20"/>
    </row>
    <row r="50" spans="2:12" s="467" customFormat="1" ht="14.45" customHeight="1" hidden="1">
      <c r="B50" s="171"/>
      <c r="D50" s="38" t="s">
        <v>50</v>
      </c>
      <c r="E50" s="178"/>
      <c r="F50" s="178"/>
      <c r="G50" s="38" t="s">
        <v>51</v>
      </c>
      <c r="H50" s="178"/>
      <c r="I50" s="178"/>
      <c r="J50" s="178"/>
      <c r="K50" s="178"/>
      <c r="L50" s="171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2:12" s="467" customFormat="1" ht="12.75" hidden="1">
      <c r="B61" s="171"/>
      <c r="D61" s="40" t="s">
        <v>52</v>
      </c>
      <c r="E61" s="179"/>
      <c r="F61" s="95" t="s">
        <v>53</v>
      </c>
      <c r="G61" s="40" t="s">
        <v>52</v>
      </c>
      <c r="H61" s="179"/>
      <c r="I61" s="179"/>
      <c r="J61" s="96" t="s">
        <v>53</v>
      </c>
      <c r="K61" s="179"/>
      <c r="L61" s="171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2:12" s="467" customFormat="1" ht="12.75" hidden="1">
      <c r="B65" s="171"/>
      <c r="D65" s="38" t="s">
        <v>54</v>
      </c>
      <c r="E65" s="178"/>
      <c r="F65" s="178"/>
      <c r="G65" s="38" t="s">
        <v>55</v>
      </c>
      <c r="H65" s="178"/>
      <c r="I65" s="178"/>
      <c r="J65" s="178"/>
      <c r="K65" s="178"/>
      <c r="L65" s="171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2:12" s="467" customFormat="1" ht="12.75" hidden="1">
      <c r="B76" s="171"/>
      <c r="D76" s="40" t="s">
        <v>52</v>
      </c>
      <c r="E76" s="179"/>
      <c r="F76" s="95" t="s">
        <v>53</v>
      </c>
      <c r="G76" s="40" t="s">
        <v>52</v>
      </c>
      <c r="H76" s="179"/>
      <c r="I76" s="179"/>
      <c r="J76" s="96" t="s">
        <v>53</v>
      </c>
      <c r="K76" s="179"/>
      <c r="L76" s="171"/>
    </row>
    <row r="77" spans="2:12" s="467" customFormat="1" ht="14.45" customHeight="1" hidden="1"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171"/>
    </row>
    <row r="78" ht="12" hidden="1"/>
    <row r="79" ht="12" hidden="1"/>
    <row r="80" ht="12" hidden="1"/>
    <row r="81" spans="2:12" s="467" customFormat="1" ht="6.95" customHeight="1"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171"/>
    </row>
    <row r="82" spans="2:12" s="467" customFormat="1" ht="24.95" customHeight="1">
      <c r="B82" s="171"/>
      <c r="C82" s="21" t="s">
        <v>124</v>
      </c>
      <c r="L82" s="171"/>
    </row>
    <row r="83" spans="2:12" s="467" customFormat="1" ht="6.95" customHeight="1">
      <c r="B83" s="171"/>
      <c r="L83" s="171"/>
    </row>
    <row r="84" spans="2:12" s="467" customFormat="1" ht="12" customHeight="1">
      <c r="B84" s="171"/>
      <c r="C84" s="466" t="s">
        <v>14</v>
      </c>
      <c r="L84" s="171"/>
    </row>
    <row r="85" spans="2:12" s="467" customFormat="1" ht="16.5" customHeight="1">
      <c r="B85" s="171"/>
      <c r="E85" s="511" t="str">
        <f>E7</f>
        <v>Zřízení pracoviště pro přípravu a ředění cytostatik - zdravotechnika</v>
      </c>
      <c r="F85" s="528"/>
      <c r="G85" s="528"/>
      <c r="H85" s="528"/>
      <c r="L85" s="171"/>
    </row>
    <row r="86" spans="2:12" s="467" customFormat="1" ht="6.95" customHeight="1">
      <c r="B86" s="171"/>
      <c r="L86" s="171"/>
    </row>
    <row r="87" spans="2:12" s="467" customFormat="1" ht="12" customHeight="1">
      <c r="B87" s="171"/>
      <c r="C87" s="466" t="s">
        <v>20</v>
      </c>
      <c r="F87" s="462" t="str">
        <f>F10</f>
        <v>Karlovy Vary-areál nemocnice</v>
      </c>
      <c r="I87" s="466" t="s">
        <v>22</v>
      </c>
      <c r="J87" s="460" t="str">
        <f>IF(J10="","",J10)</f>
        <v>5. 1. 2022</v>
      </c>
      <c r="L87" s="171"/>
    </row>
    <row r="88" spans="2:12" s="467" customFormat="1" ht="6.95" customHeight="1">
      <c r="B88" s="171"/>
      <c r="L88" s="171"/>
    </row>
    <row r="89" spans="2:12" s="467" customFormat="1" ht="15.2" customHeight="1">
      <c r="B89" s="171"/>
      <c r="C89" s="466" t="s">
        <v>26</v>
      </c>
      <c r="F89" s="462" t="str">
        <f>E13</f>
        <v>Karlovarská krajská nemocnice a.s.</v>
      </c>
      <c r="I89" s="466" t="s">
        <v>31</v>
      </c>
      <c r="J89" s="464" t="str">
        <f>E19</f>
        <v>Šárka Chuchlíková</v>
      </c>
      <c r="L89" s="171"/>
    </row>
    <row r="90" spans="2:12" s="467" customFormat="1" ht="15.2" customHeight="1">
      <c r="B90" s="171"/>
      <c r="C90" s="466" t="s">
        <v>30</v>
      </c>
      <c r="F90" s="462" t="str">
        <f>IF(E16="","",E16)</f>
        <v>Atelier 4 s.r.o.Jablonec nad Nisou</v>
      </c>
      <c r="I90" s="466" t="s">
        <v>34</v>
      </c>
      <c r="J90" s="464" t="str">
        <f>E22</f>
        <v xml:space="preserve"> </v>
      </c>
      <c r="L90" s="171"/>
    </row>
    <row r="91" spans="2:12" s="467" customFormat="1" ht="10.35" customHeight="1">
      <c r="B91" s="171"/>
      <c r="L91" s="171"/>
    </row>
    <row r="92" spans="2:12" s="467" customFormat="1" ht="29.25" customHeight="1">
      <c r="B92" s="171"/>
      <c r="C92" s="97" t="s">
        <v>125</v>
      </c>
      <c r="D92" s="175"/>
      <c r="E92" s="175"/>
      <c r="F92" s="175"/>
      <c r="G92" s="175"/>
      <c r="H92" s="175"/>
      <c r="I92" s="175"/>
      <c r="J92" s="98" t="s">
        <v>126</v>
      </c>
      <c r="K92" s="175"/>
      <c r="L92" s="171"/>
    </row>
    <row r="93" spans="2:12" s="467" customFormat="1" ht="10.35" customHeight="1">
      <c r="B93" s="171"/>
      <c r="L93" s="171"/>
    </row>
    <row r="94" spans="2:47" s="467" customFormat="1" ht="22.9" customHeight="1">
      <c r="B94" s="171"/>
      <c r="C94" s="99" t="s">
        <v>127</v>
      </c>
      <c r="J94" s="461">
        <f>J122</f>
        <v>0</v>
      </c>
      <c r="L94" s="171"/>
      <c r="AU94" s="170" t="s">
        <v>128</v>
      </c>
    </row>
    <row r="95" spans="2:12" s="8" customFormat="1" ht="24.95" customHeight="1">
      <c r="B95" s="100"/>
      <c r="D95" s="101" t="s">
        <v>1001</v>
      </c>
      <c r="E95" s="102"/>
      <c r="F95" s="102"/>
      <c r="G95" s="102"/>
      <c r="H95" s="102"/>
      <c r="I95" s="102"/>
      <c r="J95" s="103">
        <f>J123</f>
        <v>0</v>
      </c>
      <c r="L95" s="100"/>
    </row>
    <row r="96" spans="2:12" s="9" customFormat="1" ht="19.9" customHeight="1">
      <c r="B96" s="104"/>
      <c r="D96" s="105" t="s">
        <v>1002</v>
      </c>
      <c r="E96" s="106"/>
      <c r="F96" s="106"/>
      <c r="G96" s="106"/>
      <c r="H96" s="106"/>
      <c r="I96" s="106"/>
      <c r="J96" s="107">
        <f>J124</f>
        <v>0</v>
      </c>
      <c r="L96" s="104"/>
    </row>
    <row r="97" spans="2:12" s="9" customFormat="1" ht="19.9" customHeight="1">
      <c r="B97" s="104"/>
      <c r="D97" s="105" t="s">
        <v>1003</v>
      </c>
      <c r="E97" s="106"/>
      <c r="F97" s="106"/>
      <c r="G97" s="106"/>
      <c r="H97" s="106"/>
      <c r="I97" s="106"/>
      <c r="J97" s="107">
        <f>J133</f>
        <v>0</v>
      </c>
      <c r="L97" s="104"/>
    </row>
    <row r="98" spans="2:12" s="8" customFormat="1" ht="24.95" customHeight="1">
      <c r="B98" s="100"/>
      <c r="D98" s="101" t="s">
        <v>1004</v>
      </c>
      <c r="E98" s="102"/>
      <c r="F98" s="102"/>
      <c r="G98" s="102"/>
      <c r="H98" s="102"/>
      <c r="I98" s="102"/>
      <c r="J98" s="103">
        <f>J145</f>
        <v>0</v>
      </c>
      <c r="L98" s="100"/>
    </row>
    <row r="99" spans="2:12" s="9" customFormat="1" ht="19.9" customHeight="1">
      <c r="B99" s="104"/>
      <c r="D99" s="105" t="s">
        <v>1005</v>
      </c>
      <c r="E99" s="106"/>
      <c r="F99" s="106"/>
      <c r="G99" s="106"/>
      <c r="H99" s="106"/>
      <c r="I99" s="106"/>
      <c r="J99" s="107">
        <f>J146</f>
        <v>0</v>
      </c>
      <c r="L99" s="104"/>
    </row>
    <row r="100" spans="2:12" s="9" customFormat="1" ht="19.9" customHeight="1">
      <c r="B100" s="104"/>
      <c r="D100" s="105" t="s">
        <v>1006</v>
      </c>
      <c r="E100" s="106"/>
      <c r="F100" s="106"/>
      <c r="G100" s="106"/>
      <c r="H100" s="106"/>
      <c r="I100" s="106"/>
      <c r="J100" s="107">
        <f>J155</f>
        <v>0</v>
      </c>
      <c r="L100" s="104"/>
    </row>
    <row r="101" spans="2:12" s="9" customFormat="1" ht="19.9" customHeight="1">
      <c r="B101" s="104"/>
      <c r="D101" s="105" t="s">
        <v>1007</v>
      </c>
      <c r="E101" s="106"/>
      <c r="F101" s="106"/>
      <c r="G101" s="106"/>
      <c r="H101" s="106"/>
      <c r="I101" s="106"/>
      <c r="J101" s="107">
        <f>J176</f>
        <v>0</v>
      </c>
      <c r="L101" s="104"/>
    </row>
    <row r="102" spans="2:12" s="9" customFormat="1" ht="19.9" customHeight="1">
      <c r="B102" s="104"/>
      <c r="D102" s="105" t="s">
        <v>1008</v>
      </c>
      <c r="E102" s="106"/>
      <c r="F102" s="106"/>
      <c r="G102" s="106"/>
      <c r="H102" s="106"/>
      <c r="I102" s="106"/>
      <c r="J102" s="107">
        <f>J200</f>
        <v>0</v>
      </c>
      <c r="L102" s="104"/>
    </row>
    <row r="103" spans="2:12" s="8" customFormat="1" ht="24.95" customHeight="1">
      <c r="B103" s="100"/>
      <c r="D103" s="101" t="s">
        <v>1009</v>
      </c>
      <c r="E103" s="102"/>
      <c r="F103" s="102"/>
      <c r="G103" s="102"/>
      <c r="H103" s="102"/>
      <c r="I103" s="102"/>
      <c r="J103" s="103">
        <f>J227</f>
        <v>0</v>
      </c>
      <c r="L103" s="100"/>
    </row>
    <row r="104" spans="2:12" s="9" customFormat="1" ht="19.9" customHeight="1">
      <c r="B104" s="104"/>
      <c r="D104" s="105" t="s">
        <v>1010</v>
      </c>
      <c r="E104" s="106"/>
      <c r="F104" s="106"/>
      <c r="G104" s="106"/>
      <c r="H104" s="106"/>
      <c r="I104" s="106"/>
      <c r="J104" s="107">
        <f>J228</f>
        <v>0</v>
      </c>
      <c r="L104" s="104"/>
    </row>
    <row r="105" spans="2:12" s="467" customFormat="1" ht="21.75" customHeight="1">
      <c r="B105" s="171"/>
      <c r="L105" s="171"/>
    </row>
    <row r="106" spans="2:12" s="467" customFormat="1" ht="6.95" customHeight="1">
      <c r="B106" s="180"/>
      <c r="C106" s="181"/>
      <c r="D106" s="181"/>
      <c r="E106" s="181"/>
      <c r="F106" s="181"/>
      <c r="G106" s="181"/>
      <c r="H106" s="181"/>
      <c r="I106" s="181"/>
      <c r="J106" s="181"/>
      <c r="K106" s="181"/>
      <c r="L106" s="171"/>
    </row>
    <row r="110" spans="2:12" s="467" customFormat="1" ht="6.95" customHeight="1">
      <c r="B110" s="182"/>
      <c r="C110" s="183"/>
      <c r="D110" s="183"/>
      <c r="E110" s="183"/>
      <c r="F110" s="183"/>
      <c r="G110" s="183"/>
      <c r="H110" s="183"/>
      <c r="I110" s="183"/>
      <c r="J110" s="183"/>
      <c r="K110" s="183"/>
      <c r="L110" s="171"/>
    </row>
    <row r="111" spans="2:12" s="467" customFormat="1" ht="24.95" customHeight="1">
      <c r="B111" s="171"/>
      <c r="C111" s="21" t="s">
        <v>156</v>
      </c>
      <c r="L111" s="171"/>
    </row>
    <row r="112" spans="2:12" s="467" customFormat="1" ht="6.95" customHeight="1">
      <c r="B112" s="171"/>
      <c r="L112" s="171"/>
    </row>
    <row r="113" spans="2:12" s="467" customFormat="1" ht="12" customHeight="1">
      <c r="B113" s="171"/>
      <c r="C113" s="466" t="s">
        <v>14</v>
      </c>
      <c r="L113" s="171"/>
    </row>
    <row r="114" spans="2:12" s="467" customFormat="1" ht="16.5" customHeight="1">
      <c r="B114" s="171"/>
      <c r="E114" s="511" t="str">
        <f>E7</f>
        <v>Zřízení pracoviště pro přípravu a ředění cytostatik - zdravotechnika</v>
      </c>
      <c r="F114" s="528"/>
      <c r="G114" s="528"/>
      <c r="H114" s="528"/>
      <c r="L114" s="171"/>
    </row>
    <row r="115" spans="2:12" s="467" customFormat="1" ht="6.95" customHeight="1">
      <c r="B115" s="171"/>
      <c r="L115" s="171"/>
    </row>
    <row r="116" spans="2:12" s="467" customFormat="1" ht="12" customHeight="1">
      <c r="B116" s="171"/>
      <c r="C116" s="466" t="s">
        <v>20</v>
      </c>
      <c r="F116" s="462" t="str">
        <f>F10</f>
        <v>Karlovy Vary-areál nemocnice</v>
      </c>
      <c r="I116" s="466" t="s">
        <v>22</v>
      </c>
      <c r="J116" s="460" t="str">
        <f>IF(J10="","",J10)</f>
        <v>5. 1. 2022</v>
      </c>
      <c r="L116" s="171"/>
    </row>
    <row r="117" spans="2:12" s="467" customFormat="1" ht="6.95" customHeight="1">
      <c r="B117" s="171"/>
      <c r="L117" s="171"/>
    </row>
    <row r="118" spans="2:12" s="467" customFormat="1" ht="15.2" customHeight="1">
      <c r="B118" s="171"/>
      <c r="C118" s="466" t="s">
        <v>26</v>
      </c>
      <c r="F118" s="462" t="str">
        <f>E13</f>
        <v>Karlovarská krajská nemocnice a.s.</v>
      </c>
      <c r="I118" s="466" t="s">
        <v>31</v>
      </c>
      <c r="J118" s="464" t="str">
        <f>E19</f>
        <v>Šárka Chuchlíková</v>
      </c>
      <c r="L118" s="171"/>
    </row>
    <row r="119" spans="2:12" s="467" customFormat="1" ht="15.2" customHeight="1">
      <c r="B119" s="171"/>
      <c r="C119" s="466" t="s">
        <v>30</v>
      </c>
      <c r="F119" s="462" t="str">
        <f>IF(E16="","",E16)</f>
        <v>Atelier 4 s.r.o.Jablonec nad Nisou</v>
      </c>
      <c r="I119" s="466" t="s">
        <v>34</v>
      </c>
      <c r="J119" s="464" t="str">
        <f>E22</f>
        <v xml:space="preserve"> </v>
      </c>
      <c r="L119" s="171"/>
    </row>
    <row r="120" spans="2:12" s="467" customFormat="1" ht="10.35" customHeight="1">
      <c r="B120" s="171"/>
      <c r="L120" s="171"/>
    </row>
    <row r="121" spans="2:20" s="185" customFormat="1" ht="29.25" customHeight="1">
      <c r="B121" s="184"/>
      <c r="C121" s="109" t="s">
        <v>157</v>
      </c>
      <c r="D121" s="110" t="s">
        <v>62</v>
      </c>
      <c r="E121" s="110" t="s">
        <v>58</v>
      </c>
      <c r="F121" s="110" t="s">
        <v>59</v>
      </c>
      <c r="G121" s="110" t="s">
        <v>158</v>
      </c>
      <c r="H121" s="110" t="s">
        <v>159</v>
      </c>
      <c r="I121" s="110" t="s">
        <v>160</v>
      </c>
      <c r="J121" s="111" t="s">
        <v>126</v>
      </c>
      <c r="K121" s="112" t="s">
        <v>161</v>
      </c>
      <c r="L121" s="184"/>
      <c r="M121" s="56" t="s">
        <v>1</v>
      </c>
      <c r="N121" s="57" t="s">
        <v>41</v>
      </c>
      <c r="O121" s="57" t="s">
        <v>162</v>
      </c>
      <c r="P121" s="57" t="s">
        <v>163</v>
      </c>
      <c r="Q121" s="57" t="s">
        <v>164</v>
      </c>
      <c r="R121" s="57" t="s">
        <v>165</v>
      </c>
      <c r="S121" s="57" t="s">
        <v>166</v>
      </c>
      <c r="T121" s="58" t="s">
        <v>167</v>
      </c>
    </row>
    <row r="122" spans="2:63" s="467" customFormat="1" ht="22.9" customHeight="1">
      <c r="B122" s="171"/>
      <c r="C122" s="61" t="s">
        <v>168</v>
      </c>
      <c r="J122" s="186">
        <f>BK122</f>
        <v>0</v>
      </c>
      <c r="L122" s="171"/>
      <c r="M122" s="187"/>
      <c r="N122" s="174"/>
      <c r="O122" s="174"/>
      <c r="P122" s="188">
        <f>P123+P145+P227</f>
        <v>104.075706</v>
      </c>
      <c r="Q122" s="174"/>
      <c r="R122" s="188">
        <f>R123+R145+R227</f>
        <v>0.27432999999999996</v>
      </c>
      <c r="S122" s="174"/>
      <c r="T122" s="189">
        <f>T123+T145+T227</f>
        <v>0.69604</v>
      </c>
      <c r="AT122" s="170" t="s">
        <v>76</v>
      </c>
      <c r="AU122" s="170" t="s">
        <v>128</v>
      </c>
      <c r="BK122" s="115">
        <f>BK123+BK145+BK227</f>
        <v>0</v>
      </c>
    </row>
    <row r="123" spans="2:63" s="191" customFormat="1" ht="25.9" customHeight="1">
      <c r="B123" s="190"/>
      <c r="C123" s="301"/>
      <c r="D123" s="302" t="s">
        <v>76</v>
      </c>
      <c r="E123" s="303" t="s">
        <v>169</v>
      </c>
      <c r="F123" s="303" t="s">
        <v>1011</v>
      </c>
      <c r="G123" s="301"/>
      <c r="H123" s="301"/>
      <c r="I123" s="301"/>
      <c r="J123" s="304">
        <f>BK123</f>
        <v>0</v>
      </c>
      <c r="L123" s="190"/>
      <c r="M123" s="193"/>
      <c r="P123" s="194">
        <f>P124+P133</f>
        <v>16.33135</v>
      </c>
      <c r="R123" s="194">
        <f>R124+R133</f>
        <v>0.00416</v>
      </c>
      <c r="T123" s="195">
        <f>T124+T133</f>
        <v>0.5058</v>
      </c>
      <c r="AR123" s="117" t="s">
        <v>19</v>
      </c>
      <c r="AT123" s="123" t="s">
        <v>76</v>
      </c>
      <c r="AU123" s="123" t="s">
        <v>77</v>
      </c>
      <c r="AY123" s="117" t="s">
        <v>171</v>
      </c>
      <c r="BK123" s="124">
        <f>BK124+BK133</f>
        <v>0</v>
      </c>
    </row>
    <row r="124" spans="2:63" s="191" customFormat="1" ht="22.9" customHeight="1">
      <c r="B124" s="190"/>
      <c r="C124" s="301"/>
      <c r="D124" s="302" t="s">
        <v>76</v>
      </c>
      <c r="E124" s="305" t="s">
        <v>225</v>
      </c>
      <c r="F124" s="305" t="s">
        <v>1012</v>
      </c>
      <c r="G124" s="301"/>
      <c r="H124" s="301"/>
      <c r="I124" s="301"/>
      <c r="J124" s="306">
        <f>BK124</f>
        <v>0</v>
      </c>
      <c r="L124" s="190"/>
      <c r="M124" s="193"/>
      <c r="P124" s="194">
        <f>SUM(P125:P132)</f>
        <v>12.422199999999998</v>
      </c>
      <c r="R124" s="194">
        <f>SUM(R125:R132)</f>
        <v>0.00416</v>
      </c>
      <c r="T124" s="195">
        <f>SUM(T125:T132)</f>
        <v>0.5058</v>
      </c>
      <c r="AR124" s="117" t="s">
        <v>19</v>
      </c>
      <c r="AT124" s="123" t="s">
        <v>76</v>
      </c>
      <c r="AU124" s="123" t="s">
        <v>19</v>
      </c>
      <c r="AY124" s="117" t="s">
        <v>171</v>
      </c>
      <c r="BK124" s="124">
        <f>SUM(BK125:BK132)</f>
        <v>0</v>
      </c>
    </row>
    <row r="125" spans="2:65" s="467" customFormat="1" ht="16.5" customHeight="1">
      <c r="B125" s="197"/>
      <c r="C125" s="307" t="s">
        <v>19</v>
      </c>
      <c r="D125" s="307" t="s">
        <v>174</v>
      </c>
      <c r="E125" s="308" t="s">
        <v>400</v>
      </c>
      <c r="F125" s="309" t="s">
        <v>401</v>
      </c>
      <c r="G125" s="310" t="s">
        <v>402</v>
      </c>
      <c r="H125" s="311">
        <v>4</v>
      </c>
      <c r="I125" s="299"/>
      <c r="J125" s="312">
        <f aca="true" t="shared" si="0" ref="J125:J132">ROUND(I125*H125,2)</f>
        <v>0</v>
      </c>
      <c r="K125" s="129" t="s">
        <v>1</v>
      </c>
      <c r="L125" s="171"/>
      <c r="M125" s="133" t="s">
        <v>1</v>
      </c>
      <c r="N125" s="469" t="s">
        <v>42</v>
      </c>
      <c r="O125" s="198">
        <v>0.105</v>
      </c>
      <c r="P125" s="198">
        <f aca="true" t="shared" si="1" ref="P125:P132">O125*H125</f>
        <v>0.42</v>
      </c>
      <c r="Q125" s="198">
        <v>0.00013</v>
      </c>
      <c r="R125" s="198">
        <f aca="true" t="shared" si="2" ref="R125:R132">Q125*H125</f>
        <v>0.00052</v>
      </c>
      <c r="S125" s="198">
        <v>0</v>
      </c>
      <c r="T125" s="136">
        <f aca="true" t="shared" si="3" ref="T125:T132">S125*H125</f>
        <v>0</v>
      </c>
      <c r="AR125" s="137" t="s">
        <v>104</v>
      </c>
      <c r="AT125" s="137" t="s">
        <v>174</v>
      </c>
      <c r="AU125" s="137" t="s">
        <v>13</v>
      </c>
      <c r="AY125" s="170" t="s">
        <v>171</v>
      </c>
      <c r="BE125" s="199">
        <f aca="true" t="shared" si="4" ref="BE125:BE132">IF(N125="základní",J125,0)</f>
        <v>0</v>
      </c>
      <c r="BF125" s="199">
        <f aca="true" t="shared" si="5" ref="BF125:BF132">IF(N125="snížená",J125,0)</f>
        <v>0</v>
      </c>
      <c r="BG125" s="199">
        <f aca="true" t="shared" si="6" ref="BG125:BG132">IF(N125="zákl. přenesená",J125,0)</f>
        <v>0</v>
      </c>
      <c r="BH125" s="199">
        <f aca="true" t="shared" si="7" ref="BH125:BH132">IF(N125="sníž. přenesená",J125,0)</f>
        <v>0</v>
      </c>
      <c r="BI125" s="199">
        <f aca="true" t="shared" si="8" ref="BI125:BI132">IF(N125="nulová",J125,0)</f>
        <v>0</v>
      </c>
      <c r="BJ125" s="170" t="s">
        <v>19</v>
      </c>
      <c r="BK125" s="199">
        <f aca="true" t="shared" si="9" ref="BK125:BK132">ROUND(I125*H125,2)</f>
        <v>0</v>
      </c>
      <c r="BL125" s="170" t="s">
        <v>104</v>
      </c>
      <c r="BM125" s="137" t="s">
        <v>1013</v>
      </c>
    </row>
    <row r="126" spans="2:65" s="467" customFormat="1" ht="16.5" customHeight="1">
      <c r="B126" s="197"/>
      <c r="C126" s="307" t="s">
        <v>13</v>
      </c>
      <c r="D126" s="307" t="s">
        <v>174</v>
      </c>
      <c r="E126" s="308" t="s">
        <v>1014</v>
      </c>
      <c r="F126" s="309" t="s">
        <v>1015</v>
      </c>
      <c r="G126" s="310" t="s">
        <v>240</v>
      </c>
      <c r="H126" s="311">
        <v>3</v>
      </c>
      <c r="I126" s="299"/>
      <c r="J126" s="312">
        <f t="shared" si="0"/>
        <v>0</v>
      </c>
      <c r="K126" s="129" t="s">
        <v>1</v>
      </c>
      <c r="L126" s="171"/>
      <c r="M126" s="133" t="s">
        <v>1</v>
      </c>
      <c r="N126" s="469" t="s">
        <v>42</v>
      </c>
      <c r="O126" s="198">
        <v>0.16</v>
      </c>
      <c r="P126" s="198">
        <f t="shared" si="1"/>
        <v>0.48</v>
      </c>
      <c r="Q126" s="198">
        <v>0</v>
      </c>
      <c r="R126" s="198">
        <f t="shared" si="2"/>
        <v>0</v>
      </c>
      <c r="S126" s="198">
        <v>0.004</v>
      </c>
      <c r="T126" s="136">
        <f t="shared" si="3"/>
        <v>0.012</v>
      </c>
      <c r="AR126" s="137" t="s">
        <v>104</v>
      </c>
      <c r="AT126" s="137" t="s">
        <v>174</v>
      </c>
      <c r="AU126" s="137" t="s">
        <v>13</v>
      </c>
      <c r="AY126" s="170" t="s">
        <v>171</v>
      </c>
      <c r="BE126" s="199">
        <f t="shared" si="4"/>
        <v>0</v>
      </c>
      <c r="BF126" s="199">
        <f t="shared" si="5"/>
        <v>0</v>
      </c>
      <c r="BG126" s="199">
        <f t="shared" si="6"/>
        <v>0</v>
      </c>
      <c r="BH126" s="199">
        <f t="shared" si="7"/>
        <v>0</v>
      </c>
      <c r="BI126" s="199">
        <f t="shared" si="8"/>
        <v>0</v>
      </c>
      <c r="BJ126" s="170" t="s">
        <v>19</v>
      </c>
      <c r="BK126" s="199">
        <f t="shared" si="9"/>
        <v>0</v>
      </c>
      <c r="BL126" s="170" t="s">
        <v>104</v>
      </c>
      <c r="BM126" s="137" t="s">
        <v>1016</v>
      </c>
    </row>
    <row r="127" spans="2:65" s="467" customFormat="1" ht="16.5" customHeight="1">
      <c r="B127" s="197"/>
      <c r="C127" s="307" t="s">
        <v>172</v>
      </c>
      <c r="D127" s="307" t="s">
        <v>174</v>
      </c>
      <c r="E127" s="308" t="s">
        <v>1017</v>
      </c>
      <c r="F127" s="309" t="s">
        <v>1018</v>
      </c>
      <c r="G127" s="310" t="s">
        <v>240</v>
      </c>
      <c r="H127" s="311">
        <v>1</v>
      </c>
      <c r="I127" s="299"/>
      <c r="J127" s="312">
        <f t="shared" si="0"/>
        <v>0</v>
      </c>
      <c r="K127" s="129" t="s">
        <v>1</v>
      </c>
      <c r="L127" s="171"/>
      <c r="M127" s="133" t="s">
        <v>1</v>
      </c>
      <c r="N127" s="469" t="s">
        <v>42</v>
      </c>
      <c r="O127" s="198">
        <v>0.512</v>
      </c>
      <c r="P127" s="198">
        <f t="shared" si="1"/>
        <v>0.512</v>
      </c>
      <c r="Q127" s="198">
        <v>0</v>
      </c>
      <c r="R127" s="198">
        <f t="shared" si="2"/>
        <v>0</v>
      </c>
      <c r="S127" s="198">
        <v>0.008</v>
      </c>
      <c r="T127" s="136">
        <f t="shared" si="3"/>
        <v>0.008</v>
      </c>
      <c r="AR127" s="137" t="s">
        <v>104</v>
      </c>
      <c r="AT127" s="137" t="s">
        <v>174</v>
      </c>
      <c r="AU127" s="137" t="s">
        <v>13</v>
      </c>
      <c r="AY127" s="170" t="s">
        <v>171</v>
      </c>
      <c r="BE127" s="199">
        <f t="shared" si="4"/>
        <v>0</v>
      </c>
      <c r="BF127" s="199">
        <f t="shared" si="5"/>
        <v>0</v>
      </c>
      <c r="BG127" s="199">
        <f t="shared" si="6"/>
        <v>0</v>
      </c>
      <c r="BH127" s="199">
        <f t="shared" si="7"/>
        <v>0</v>
      </c>
      <c r="BI127" s="199">
        <f t="shared" si="8"/>
        <v>0</v>
      </c>
      <c r="BJ127" s="170" t="s">
        <v>19</v>
      </c>
      <c r="BK127" s="199">
        <f t="shared" si="9"/>
        <v>0</v>
      </c>
      <c r="BL127" s="170" t="s">
        <v>104</v>
      </c>
      <c r="BM127" s="137" t="s">
        <v>1019</v>
      </c>
    </row>
    <row r="128" spans="2:65" s="467" customFormat="1" ht="16.5" customHeight="1">
      <c r="B128" s="197"/>
      <c r="C128" s="307" t="s">
        <v>104</v>
      </c>
      <c r="D128" s="307" t="s">
        <v>174</v>
      </c>
      <c r="E128" s="308" t="s">
        <v>1020</v>
      </c>
      <c r="F128" s="309" t="s">
        <v>1021</v>
      </c>
      <c r="G128" s="310" t="s">
        <v>240</v>
      </c>
      <c r="H128" s="311">
        <v>1</v>
      </c>
      <c r="I128" s="299"/>
      <c r="J128" s="312">
        <f t="shared" si="0"/>
        <v>0</v>
      </c>
      <c r="K128" s="129" t="s">
        <v>1</v>
      </c>
      <c r="L128" s="171"/>
      <c r="M128" s="133" t="s">
        <v>1</v>
      </c>
      <c r="N128" s="469" t="s">
        <v>42</v>
      </c>
      <c r="O128" s="198">
        <v>0.297</v>
      </c>
      <c r="P128" s="198">
        <f t="shared" si="1"/>
        <v>0.297</v>
      </c>
      <c r="Q128" s="198">
        <v>0</v>
      </c>
      <c r="R128" s="198">
        <f t="shared" si="2"/>
        <v>0</v>
      </c>
      <c r="S128" s="198">
        <v>0.021</v>
      </c>
      <c r="T128" s="136">
        <f t="shared" si="3"/>
        <v>0.021</v>
      </c>
      <c r="AR128" s="137" t="s">
        <v>104</v>
      </c>
      <c r="AT128" s="137" t="s">
        <v>174</v>
      </c>
      <c r="AU128" s="137" t="s">
        <v>13</v>
      </c>
      <c r="AY128" s="170" t="s">
        <v>171</v>
      </c>
      <c r="BE128" s="199">
        <f t="shared" si="4"/>
        <v>0</v>
      </c>
      <c r="BF128" s="199">
        <f t="shared" si="5"/>
        <v>0</v>
      </c>
      <c r="BG128" s="199">
        <f t="shared" si="6"/>
        <v>0</v>
      </c>
      <c r="BH128" s="199">
        <f t="shared" si="7"/>
        <v>0</v>
      </c>
      <c r="BI128" s="199">
        <f t="shared" si="8"/>
        <v>0</v>
      </c>
      <c r="BJ128" s="170" t="s">
        <v>19</v>
      </c>
      <c r="BK128" s="199">
        <f t="shared" si="9"/>
        <v>0</v>
      </c>
      <c r="BL128" s="170" t="s">
        <v>104</v>
      </c>
      <c r="BM128" s="137" t="s">
        <v>1022</v>
      </c>
    </row>
    <row r="129" spans="2:65" s="467" customFormat="1" ht="16.5" customHeight="1">
      <c r="B129" s="197"/>
      <c r="C129" s="307" t="s">
        <v>200</v>
      </c>
      <c r="D129" s="307" t="s">
        <v>174</v>
      </c>
      <c r="E129" s="308" t="s">
        <v>512</v>
      </c>
      <c r="F129" s="309" t="s">
        <v>1023</v>
      </c>
      <c r="G129" s="310" t="s">
        <v>484</v>
      </c>
      <c r="H129" s="311">
        <v>8.6</v>
      </c>
      <c r="I129" s="299"/>
      <c r="J129" s="312">
        <f t="shared" si="0"/>
        <v>0</v>
      </c>
      <c r="K129" s="129" t="s">
        <v>1</v>
      </c>
      <c r="L129" s="171"/>
      <c r="M129" s="133" t="s">
        <v>1</v>
      </c>
      <c r="N129" s="469" t="s">
        <v>42</v>
      </c>
      <c r="O129" s="198">
        <v>0.342</v>
      </c>
      <c r="P129" s="198">
        <f t="shared" si="1"/>
        <v>2.9412000000000003</v>
      </c>
      <c r="Q129" s="198">
        <v>0</v>
      </c>
      <c r="R129" s="198">
        <f t="shared" si="2"/>
        <v>0</v>
      </c>
      <c r="S129" s="198">
        <v>0.018</v>
      </c>
      <c r="T129" s="136">
        <f t="shared" si="3"/>
        <v>0.1548</v>
      </c>
      <c r="AR129" s="137" t="s">
        <v>104</v>
      </c>
      <c r="AT129" s="137" t="s">
        <v>174</v>
      </c>
      <c r="AU129" s="137" t="s">
        <v>13</v>
      </c>
      <c r="AY129" s="170" t="s">
        <v>171</v>
      </c>
      <c r="BE129" s="199">
        <f t="shared" si="4"/>
        <v>0</v>
      </c>
      <c r="BF129" s="199">
        <f t="shared" si="5"/>
        <v>0</v>
      </c>
      <c r="BG129" s="199">
        <f t="shared" si="6"/>
        <v>0</v>
      </c>
      <c r="BH129" s="199">
        <f t="shared" si="7"/>
        <v>0</v>
      </c>
      <c r="BI129" s="199">
        <f t="shared" si="8"/>
        <v>0</v>
      </c>
      <c r="BJ129" s="170" t="s">
        <v>19</v>
      </c>
      <c r="BK129" s="199">
        <f t="shared" si="9"/>
        <v>0</v>
      </c>
      <c r="BL129" s="170" t="s">
        <v>104</v>
      </c>
      <c r="BM129" s="137" t="s">
        <v>1024</v>
      </c>
    </row>
    <row r="130" spans="2:65" s="467" customFormat="1" ht="16.5" customHeight="1">
      <c r="B130" s="197"/>
      <c r="C130" s="307" t="s">
        <v>204</v>
      </c>
      <c r="D130" s="307" t="s">
        <v>174</v>
      </c>
      <c r="E130" s="308" t="s">
        <v>516</v>
      </c>
      <c r="F130" s="309" t="s">
        <v>517</v>
      </c>
      <c r="G130" s="310" t="s">
        <v>484</v>
      </c>
      <c r="H130" s="311">
        <v>8</v>
      </c>
      <c r="I130" s="299"/>
      <c r="J130" s="312">
        <f t="shared" si="0"/>
        <v>0</v>
      </c>
      <c r="K130" s="129" t="s">
        <v>1</v>
      </c>
      <c r="L130" s="171"/>
      <c r="M130" s="133" t="s">
        <v>1</v>
      </c>
      <c r="N130" s="469" t="s">
        <v>42</v>
      </c>
      <c r="O130" s="198">
        <v>0.422</v>
      </c>
      <c r="P130" s="198">
        <f t="shared" si="1"/>
        <v>3.376</v>
      </c>
      <c r="Q130" s="198">
        <v>0</v>
      </c>
      <c r="R130" s="198">
        <f t="shared" si="2"/>
        <v>0</v>
      </c>
      <c r="S130" s="198">
        <v>0.027</v>
      </c>
      <c r="T130" s="136">
        <f t="shared" si="3"/>
        <v>0.216</v>
      </c>
      <c r="AR130" s="137" t="s">
        <v>104</v>
      </c>
      <c r="AT130" s="137" t="s">
        <v>174</v>
      </c>
      <c r="AU130" s="137" t="s">
        <v>13</v>
      </c>
      <c r="AY130" s="170" t="s">
        <v>171</v>
      </c>
      <c r="BE130" s="199">
        <f t="shared" si="4"/>
        <v>0</v>
      </c>
      <c r="BF130" s="199">
        <f t="shared" si="5"/>
        <v>0</v>
      </c>
      <c r="BG130" s="199">
        <f t="shared" si="6"/>
        <v>0</v>
      </c>
      <c r="BH130" s="199">
        <f t="shared" si="7"/>
        <v>0</v>
      </c>
      <c r="BI130" s="199">
        <f t="shared" si="8"/>
        <v>0</v>
      </c>
      <c r="BJ130" s="170" t="s">
        <v>19</v>
      </c>
      <c r="BK130" s="199">
        <f t="shared" si="9"/>
        <v>0</v>
      </c>
      <c r="BL130" s="170" t="s">
        <v>104</v>
      </c>
      <c r="BM130" s="137" t="s">
        <v>1025</v>
      </c>
    </row>
    <row r="131" spans="2:65" s="467" customFormat="1" ht="16.5" customHeight="1">
      <c r="B131" s="197"/>
      <c r="C131" s="307" t="s">
        <v>210</v>
      </c>
      <c r="D131" s="307" t="s">
        <v>174</v>
      </c>
      <c r="E131" s="308" t="s">
        <v>1026</v>
      </c>
      <c r="F131" s="309" t="s">
        <v>1027</v>
      </c>
      <c r="G131" s="310" t="s">
        <v>484</v>
      </c>
      <c r="H131" s="311">
        <v>1</v>
      </c>
      <c r="I131" s="299"/>
      <c r="J131" s="312">
        <f t="shared" si="0"/>
        <v>0</v>
      </c>
      <c r="K131" s="129" t="s">
        <v>1</v>
      </c>
      <c r="L131" s="171"/>
      <c r="M131" s="133" t="s">
        <v>1</v>
      </c>
      <c r="N131" s="469" t="s">
        <v>42</v>
      </c>
      <c r="O131" s="198">
        <v>1.456</v>
      </c>
      <c r="P131" s="198">
        <f t="shared" si="1"/>
        <v>1.456</v>
      </c>
      <c r="Q131" s="198">
        <v>0</v>
      </c>
      <c r="R131" s="198">
        <f t="shared" si="2"/>
        <v>0</v>
      </c>
      <c r="S131" s="198">
        <v>0.066</v>
      </c>
      <c r="T131" s="136">
        <f t="shared" si="3"/>
        <v>0.066</v>
      </c>
      <c r="AR131" s="137" t="s">
        <v>104</v>
      </c>
      <c r="AT131" s="137" t="s">
        <v>174</v>
      </c>
      <c r="AU131" s="137" t="s">
        <v>13</v>
      </c>
      <c r="AY131" s="170" t="s">
        <v>171</v>
      </c>
      <c r="BE131" s="199">
        <f t="shared" si="4"/>
        <v>0</v>
      </c>
      <c r="BF131" s="199">
        <f t="shared" si="5"/>
        <v>0</v>
      </c>
      <c r="BG131" s="199">
        <f t="shared" si="6"/>
        <v>0</v>
      </c>
      <c r="BH131" s="199">
        <f t="shared" si="7"/>
        <v>0</v>
      </c>
      <c r="BI131" s="199">
        <f t="shared" si="8"/>
        <v>0</v>
      </c>
      <c r="BJ131" s="170" t="s">
        <v>19</v>
      </c>
      <c r="BK131" s="199">
        <f t="shared" si="9"/>
        <v>0</v>
      </c>
      <c r="BL131" s="170" t="s">
        <v>104</v>
      </c>
      <c r="BM131" s="137" t="s">
        <v>1028</v>
      </c>
    </row>
    <row r="132" spans="2:65" s="467" customFormat="1" ht="24" customHeight="1">
      <c r="B132" s="197"/>
      <c r="C132" s="307" t="s">
        <v>219</v>
      </c>
      <c r="D132" s="307" t="s">
        <v>174</v>
      </c>
      <c r="E132" s="308" t="s">
        <v>1029</v>
      </c>
      <c r="F132" s="309" t="s">
        <v>1030</v>
      </c>
      <c r="G132" s="310" t="s">
        <v>556</v>
      </c>
      <c r="H132" s="311">
        <v>28</v>
      </c>
      <c r="I132" s="299"/>
      <c r="J132" s="312">
        <f t="shared" si="0"/>
        <v>0</v>
      </c>
      <c r="K132" s="129" t="s">
        <v>1</v>
      </c>
      <c r="L132" s="171"/>
      <c r="M132" s="133" t="s">
        <v>1</v>
      </c>
      <c r="N132" s="469" t="s">
        <v>42</v>
      </c>
      <c r="O132" s="198">
        <v>0.105</v>
      </c>
      <c r="P132" s="198">
        <f t="shared" si="1"/>
        <v>2.94</v>
      </c>
      <c r="Q132" s="198">
        <v>0.00013</v>
      </c>
      <c r="R132" s="198">
        <f t="shared" si="2"/>
        <v>0.0036399999999999996</v>
      </c>
      <c r="S132" s="198">
        <v>0.001</v>
      </c>
      <c r="T132" s="136">
        <f t="shared" si="3"/>
        <v>0.028</v>
      </c>
      <c r="AR132" s="137" t="s">
        <v>104</v>
      </c>
      <c r="AT132" s="137" t="s">
        <v>174</v>
      </c>
      <c r="AU132" s="137" t="s">
        <v>13</v>
      </c>
      <c r="AY132" s="170" t="s">
        <v>171</v>
      </c>
      <c r="BE132" s="199">
        <f t="shared" si="4"/>
        <v>0</v>
      </c>
      <c r="BF132" s="199">
        <f t="shared" si="5"/>
        <v>0</v>
      </c>
      <c r="BG132" s="199">
        <f t="shared" si="6"/>
        <v>0</v>
      </c>
      <c r="BH132" s="199">
        <f t="shared" si="7"/>
        <v>0</v>
      </c>
      <c r="BI132" s="199">
        <f t="shared" si="8"/>
        <v>0</v>
      </c>
      <c r="BJ132" s="170" t="s">
        <v>19</v>
      </c>
      <c r="BK132" s="199">
        <f t="shared" si="9"/>
        <v>0</v>
      </c>
      <c r="BL132" s="170" t="s">
        <v>104</v>
      </c>
      <c r="BM132" s="137" t="s">
        <v>1031</v>
      </c>
    </row>
    <row r="133" spans="2:63" s="191" customFormat="1" ht="22.9" customHeight="1">
      <c r="B133" s="190"/>
      <c r="C133" s="301"/>
      <c r="D133" s="302" t="s">
        <v>76</v>
      </c>
      <c r="E133" s="305" t="s">
        <v>1032</v>
      </c>
      <c r="F133" s="305" t="s">
        <v>1033</v>
      </c>
      <c r="G133" s="301"/>
      <c r="H133" s="301"/>
      <c r="I133" s="301"/>
      <c r="J133" s="306">
        <f>BK133</f>
        <v>0</v>
      </c>
      <c r="L133" s="190"/>
      <c r="M133" s="193"/>
      <c r="P133" s="194">
        <f>SUM(P134:P144)</f>
        <v>3.9091500000000003</v>
      </c>
      <c r="R133" s="194">
        <f>SUM(R134:R144)</f>
        <v>0</v>
      </c>
      <c r="T133" s="195">
        <f>SUM(T134:T144)</f>
        <v>0</v>
      </c>
      <c r="AR133" s="117" t="s">
        <v>19</v>
      </c>
      <c r="AT133" s="123" t="s">
        <v>76</v>
      </c>
      <c r="AU133" s="123" t="s">
        <v>19</v>
      </c>
      <c r="AY133" s="117" t="s">
        <v>171</v>
      </c>
      <c r="BK133" s="124">
        <f>SUM(BK134:BK144)</f>
        <v>0</v>
      </c>
    </row>
    <row r="134" spans="2:65" s="467" customFormat="1" ht="16.5" customHeight="1">
      <c r="B134" s="197"/>
      <c r="C134" s="307" t="s">
        <v>225</v>
      </c>
      <c r="D134" s="307" t="s">
        <v>174</v>
      </c>
      <c r="E134" s="308" t="s">
        <v>562</v>
      </c>
      <c r="F134" s="309" t="s">
        <v>563</v>
      </c>
      <c r="G134" s="310" t="s">
        <v>564</v>
      </c>
      <c r="H134" s="311">
        <v>0.657</v>
      </c>
      <c r="I134" s="299"/>
      <c r="J134" s="312">
        <f>ROUND(I134*H134,2)</f>
        <v>0</v>
      </c>
      <c r="K134" s="129" t="s">
        <v>1</v>
      </c>
      <c r="L134" s="171"/>
      <c r="M134" s="133" t="s">
        <v>1</v>
      </c>
      <c r="N134" s="469" t="s">
        <v>42</v>
      </c>
      <c r="O134" s="198">
        <v>5.46</v>
      </c>
      <c r="P134" s="198">
        <f>O134*H134</f>
        <v>3.5872200000000003</v>
      </c>
      <c r="Q134" s="198">
        <v>0</v>
      </c>
      <c r="R134" s="198">
        <f>Q134*H134</f>
        <v>0</v>
      </c>
      <c r="S134" s="198">
        <v>0</v>
      </c>
      <c r="T134" s="136">
        <f>S134*H134</f>
        <v>0</v>
      </c>
      <c r="AR134" s="137" t="s">
        <v>104</v>
      </c>
      <c r="AT134" s="137" t="s">
        <v>174</v>
      </c>
      <c r="AU134" s="137" t="s">
        <v>13</v>
      </c>
      <c r="AY134" s="170" t="s">
        <v>171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70" t="s">
        <v>19</v>
      </c>
      <c r="BK134" s="199">
        <f>ROUND(I134*H134,2)</f>
        <v>0</v>
      </c>
      <c r="BL134" s="170" t="s">
        <v>104</v>
      </c>
      <c r="BM134" s="137" t="s">
        <v>1034</v>
      </c>
    </row>
    <row r="135" spans="2:51" s="12" customFormat="1" ht="12">
      <c r="B135" s="139"/>
      <c r="C135" s="313"/>
      <c r="D135" s="314" t="s">
        <v>180</v>
      </c>
      <c r="E135" s="315" t="s">
        <v>1</v>
      </c>
      <c r="F135" s="316" t="s">
        <v>992</v>
      </c>
      <c r="G135" s="313"/>
      <c r="H135" s="317">
        <v>0.657</v>
      </c>
      <c r="I135" s="313"/>
      <c r="J135" s="313"/>
      <c r="L135" s="139"/>
      <c r="M135" s="144"/>
      <c r="T135" s="146"/>
      <c r="AT135" s="141" t="s">
        <v>180</v>
      </c>
      <c r="AU135" s="141" t="s">
        <v>13</v>
      </c>
      <c r="AV135" s="12" t="s">
        <v>13</v>
      </c>
      <c r="AW135" s="12" t="s">
        <v>33</v>
      </c>
      <c r="AX135" s="12" t="s">
        <v>19</v>
      </c>
      <c r="AY135" s="141" t="s">
        <v>171</v>
      </c>
    </row>
    <row r="136" spans="2:65" s="467" customFormat="1" ht="16.5" customHeight="1">
      <c r="B136" s="197"/>
      <c r="C136" s="307" t="s">
        <v>24</v>
      </c>
      <c r="D136" s="307" t="s">
        <v>174</v>
      </c>
      <c r="E136" s="308" t="s">
        <v>567</v>
      </c>
      <c r="F136" s="309" t="s">
        <v>568</v>
      </c>
      <c r="G136" s="310" t="s">
        <v>564</v>
      </c>
      <c r="H136" s="311">
        <v>0.657</v>
      </c>
      <c r="I136" s="299"/>
      <c r="J136" s="312">
        <f>ROUND(I136*H136,2)</f>
        <v>0</v>
      </c>
      <c r="K136" s="129" t="s">
        <v>1</v>
      </c>
      <c r="L136" s="171"/>
      <c r="M136" s="133" t="s">
        <v>1</v>
      </c>
      <c r="N136" s="469" t="s">
        <v>42</v>
      </c>
      <c r="O136" s="198">
        <v>0.49</v>
      </c>
      <c r="P136" s="198">
        <f>O136*H136</f>
        <v>0.32193</v>
      </c>
      <c r="Q136" s="198">
        <v>0</v>
      </c>
      <c r="R136" s="198">
        <f>Q136*H136</f>
        <v>0</v>
      </c>
      <c r="S136" s="198">
        <v>0</v>
      </c>
      <c r="T136" s="136">
        <f>S136*H136</f>
        <v>0</v>
      </c>
      <c r="AR136" s="137" t="s">
        <v>104</v>
      </c>
      <c r="AT136" s="137" t="s">
        <v>174</v>
      </c>
      <c r="AU136" s="137" t="s">
        <v>13</v>
      </c>
      <c r="AY136" s="170" t="s">
        <v>171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170" t="s">
        <v>19</v>
      </c>
      <c r="BK136" s="199">
        <f>ROUND(I136*H136,2)</f>
        <v>0</v>
      </c>
      <c r="BL136" s="170" t="s">
        <v>104</v>
      </c>
      <c r="BM136" s="137" t="s">
        <v>1035</v>
      </c>
    </row>
    <row r="137" spans="2:51" s="12" customFormat="1" ht="12">
      <c r="B137" s="139"/>
      <c r="C137" s="313"/>
      <c r="D137" s="314" t="s">
        <v>180</v>
      </c>
      <c r="E137" s="315" t="s">
        <v>992</v>
      </c>
      <c r="F137" s="316" t="s">
        <v>1036</v>
      </c>
      <c r="G137" s="313"/>
      <c r="H137" s="317">
        <v>0.657</v>
      </c>
      <c r="I137" s="313"/>
      <c r="J137" s="313"/>
      <c r="L137" s="139"/>
      <c r="M137" s="144"/>
      <c r="T137" s="146"/>
      <c r="AT137" s="141" t="s">
        <v>180</v>
      </c>
      <c r="AU137" s="141" t="s">
        <v>13</v>
      </c>
      <c r="AV137" s="12" t="s">
        <v>13</v>
      </c>
      <c r="AW137" s="12" t="s">
        <v>33</v>
      </c>
      <c r="AX137" s="12" t="s">
        <v>19</v>
      </c>
      <c r="AY137" s="141" t="s">
        <v>171</v>
      </c>
    </row>
    <row r="138" spans="2:65" s="467" customFormat="1" ht="16.5" customHeight="1">
      <c r="B138" s="197"/>
      <c r="C138" s="307" t="s">
        <v>233</v>
      </c>
      <c r="D138" s="307" t="s">
        <v>174</v>
      </c>
      <c r="E138" s="308" t="s">
        <v>571</v>
      </c>
      <c r="F138" s="309" t="s">
        <v>1037</v>
      </c>
      <c r="G138" s="310" t="s">
        <v>564</v>
      </c>
      <c r="H138" s="311">
        <v>12.483</v>
      </c>
      <c r="I138" s="299"/>
      <c r="J138" s="312">
        <f>ROUND(I138*H138,2)</f>
        <v>0</v>
      </c>
      <c r="K138" s="129" t="s">
        <v>1</v>
      </c>
      <c r="L138" s="171"/>
      <c r="M138" s="133" t="s">
        <v>1</v>
      </c>
      <c r="N138" s="469" t="s">
        <v>42</v>
      </c>
      <c r="O138" s="198">
        <v>0</v>
      </c>
      <c r="P138" s="198">
        <f>O138*H138</f>
        <v>0</v>
      </c>
      <c r="Q138" s="198">
        <v>0</v>
      </c>
      <c r="R138" s="198">
        <f>Q138*H138</f>
        <v>0</v>
      </c>
      <c r="S138" s="198">
        <v>0</v>
      </c>
      <c r="T138" s="136">
        <f>S138*H138</f>
        <v>0</v>
      </c>
      <c r="AR138" s="137" t="s">
        <v>104</v>
      </c>
      <c r="AT138" s="137" t="s">
        <v>174</v>
      </c>
      <c r="AU138" s="137" t="s">
        <v>13</v>
      </c>
      <c r="AY138" s="170" t="s">
        <v>171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70" t="s">
        <v>19</v>
      </c>
      <c r="BK138" s="199">
        <f>ROUND(I138*H138,2)</f>
        <v>0</v>
      </c>
      <c r="BL138" s="170" t="s">
        <v>104</v>
      </c>
      <c r="BM138" s="137" t="s">
        <v>1038</v>
      </c>
    </row>
    <row r="139" spans="2:51" s="12" customFormat="1" ht="12">
      <c r="B139" s="139"/>
      <c r="C139" s="313"/>
      <c r="D139" s="314" t="s">
        <v>180</v>
      </c>
      <c r="E139" s="315" t="s">
        <v>1</v>
      </c>
      <c r="F139" s="316" t="s">
        <v>992</v>
      </c>
      <c r="G139" s="313"/>
      <c r="H139" s="317">
        <v>0.657</v>
      </c>
      <c r="I139" s="313"/>
      <c r="J139" s="313"/>
      <c r="L139" s="139"/>
      <c r="M139" s="144"/>
      <c r="T139" s="146"/>
      <c r="AT139" s="141" t="s">
        <v>180</v>
      </c>
      <c r="AU139" s="141" t="s">
        <v>13</v>
      </c>
      <c r="AV139" s="12" t="s">
        <v>13</v>
      </c>
      <c r="AW139" s="12" t="s">
        <v>33</v>
      </c>
      <c r="AX139" s="12" t="s">
        <v>19</v>
      </c>
      <c r="AY139" s="141" t="s">
        <v>171</v>
      </c>
    </row>
    <row r="140" spans="2:51" s="12" customFormat="1" ht="12">
      <c r="B140" s="139"/>
      <c r="C140" s="313"/>
      <c r="D140" s="314" t="s">
        <v>180</v>
      </c>
      <c r="E140" s="313"/>
      <c r="F140" s="316" t="s">
        <v>1039</v>
      </c>
      <c r="G140" s="313"/>
      <c r="H140" s="317">
        <v>12.483</v>
      </c>
      <c r="I140" s="313"/>
      <c r="J140" s="313"/>
      <c r="L140" s="139"/>
      <c r="M140" s="144"/>
      <c r="T140" s="146"/>
      <c r="AT140" s="141" t="s">
        <v>180</v>
      </c>
      <c r="AU140" s="141" t="s">
        <v>13</v>
      </c>
      <c r="AV140" s="12" t="s">
        <v>13</v>
      </c>
      <c r="AW140" s="12" t="s">
        <v>3</v>
      </c>
      <c r="AX140" s="12" t="s">
        <v>19</v>
      </c>
      <c r="AY140" s="141" t="s">
        <v>171</v>
      </c>
    </row>
    <row r="141" spans="2:65" s="467" customFormat="1" ht="24" customHeight="1">
      <c r="B141" s="197"/>
      <c r="C141" s="307" t="s">
        <v>237</v>
      </c>
      <c r="D141" s="307" t="s">
        <v>174</v>
      </c>
      <c r="E141" s="308" t="s">
        <v>582</v>
      </c>
      <c r="F141" s="309" t="s">
        <v>1040</v>
      </c>
      <c r="G141" s="310" t="s">
        <v>564</v>
      </c>
      <c r="H141" s="311">
        <v>0.395</v>
      </c>
      <c r="I141" s="299"/>
      <c r="J141" s="312">
        <f>ROUND(I141*H141,2)</f>
        <v>0</v>
      </c>
      <c r="K141" s="129" t="s">
        <v>1</v>
      </c>
      <c r="L141" s="171"/>
      <c r="M141" s="133" t="s">
        <v>1</v>
      </c>
      <c r="N141" s="469" t="s">
        <v>42</v>
      </c>
      <c r="O141" s="198">
        <v>0</v>
      </c>
      <c r="P141" s="198">
        <f>O141*H141</f>
        <v>0</v>
      </c>
      <c r="Q141" s="198">
        <v>0</v>
      </c>
      <c r="R141" s="198">
        <f>Q141*H141</f>
        <v>0</v>
      </c>
      <c r="S141" s="198">
        <v>0</v>
      </c>
      <c r="T141" s="136">
        <f>S141*H141</f>
        <v>0</v>
      </c>
      <c r="AR141" s="137" t="s">
        <v>104</v>
      </c>
      <c r="AT141" s="137" t="s">
        <v>174</v>
      </c>
      <c r="AU141" s="137" t="s">
        <v>13</v>
      </c>
      <c r="AY141" s="170" t="s">
        <v>171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70" t="s">
        <v>19</v>
      </c>
      <c r="BK141" s="199">
        <f>ROUND(I141*H141,2)</f>
        <v>0</v>
      </c>
      <c r="BL141" s="170" t="s">
        <v>104</v>
      </c>
      <c r="BM141" s="137" t="s">
        <v>1041</v>
      </c>
    </row>
    <row r="142" spans="2:51" s="12" customFormat="1" ht="12">
      <c r="B142" s="139"/>
      <c r="C142" s="313"/>
      <c r="D142" s="314" t="s">
        <v>180</v>
      </c>
      <c r="E142" s="315" t="s">
        <v>1</v>
      </c>
      <c r="F142" s="316" t="s">
        <v>1042</v>
      </c>
      <c r="G142" s="313"/>
      <c r="H142" s="317">
        <v>0.395</v>
      </c>
      <c r="I142" s="313"/>
      <c r="J142" s="313"/>
      <c r="L142" s="139"/>
      <c r="M142" s="144"/>
      <c r="T142" s="146"/>
      <c r="AT142" s="141" t="s">
        <v>180</v>
      </c>
      <c r="AU142" s="141" t="s">
        <v>13</v>
      </c>
      <c r="AV142" s="12" t="s">
        <v>13</v>
      </c>
      <c r="AW142" s="12" t="s">
        <v>33</v>
      </c>
      <c r="AX142" s="12" t="s">
        <v>19</v>
      </c>
      <c r="AY142" s="141" t="s">
        <v>171</v>
      </c>
    </row>
    <row r="143" spans="2:65" s="467" customFormat="1" ht="16.5" customHeight="1">
      <c r="B143" s="197"/>
      <c r="C143" s="307" t="s">
        <v>244</v>
      </c>
      <c r="D143" s="307" t="s">
        <v>174</v>
      </c>
      <c r="E143" s="308" t="s">
        <v>590</v>
      </c>
      <c r="F143" s="309" t="s">
        <v>591</v>
      </c>
      <c r="G143" s="310" t="s">
        <v>564</v>
      </c>
      <c r="H143" s="311">
        <v>0.262</v>
      </c>
      <c r="I143" s="299"/>
      <c r="J143" s="312">
        <f>ROUND(I143*H143,2)</f>
        <v>0</v>
      </c>
      <c r="K143" s="129" t="s">
        <v>1</v>
      </c>
      <c r="L143" s="171"/>
      <c r="M143" s="133" t="s">
        <v>1</v>
      </c>
      <c r="N143" s="469" t="s">
        <v>42</v>
      </c>
      <c r="O143" s="198">
        <v>0</v>
      </c>
      <c r="P143" s="198">
        <f>O143*H143</f>
        <v>0</v>
      </c>
      <c r="Q143" s="198">
        <v>0</v>
      </c>
      <c r="R143" s="198">
        <f>Q143*H143</f>
        <v>0</v>
      </c>
      <c r="S143" s="198">
        <v>0</v>
      </c>
      <c r="T143" s="136">
        <f>S143*H143</f>
        <v>0</v>
      </c>
      <c r="AR143" s="137" t="s">
        <v>104</v>
      </c>
      <c r="AT143" s="137" t="s">
        <v>174</v>
      </c>
      <c r="AU143" s="137" t="s">
        <v>13</v>
      </c>
      <c r="AY143" s="170" t="s">
        <v>171</v>
      </c>
      <c r="BE143" s="199">
        <f>IF(N143="základní",J143,0)</f>
        <v>0</v>
      </c>
      <c r="BF143" s="199">
        <f>IF(N143="snížená",J143,0)</f>
        <v>0</v>
      </c>
      <c r="BG143" s="199">
        <f>IF(N143="zákl. přenesená",J143,0)</f>
        <v>0</v>
      </c>
      <c r="BH143" s="199">
        <f>IF(N143="sníž. přenesená",J143,0)</f>
        <v>0</v>
      </c>
      <c r="BI143" s="199">
        <f>IF(N143="nulová",J143,0)</f>
        <v>0</v>
      </c>
      <c r="BJ143" s="170" t="s">
        <v>19</v>
      </c>
      <c r="BK143" s="199">
        <f>ROUND(I143*H143,2)</f>
        <v>0</v>
      </c>
      <c r="BL143" s="170" t="s">
        <v>104</v>
      </c>
      <c r="BM143" s="137" t="s">
        <v>1043</v>
      </c>
    </row>
    <row r="144" spans="2:51" s="12" customFormat="1" ht="12">
      <c r="B144" s="139"/>
      <c r="C144" s="313"/>
      <c r="D144" s="314" t="s">
        <v>180</v>
      </c>
      <c r="E144" s="315" t="s">
        <v>88</v>
      </c>
      <c r="F144" s="316" t="s">
        <v>994</v>
      </c>
      <c r="G144" s="313"/>
      <c r="H144" s="317">
        <v>0.262</v>
      </c>
      <c r="I144" s="313"/>
      <c r="J144" s="313"/>
      <c r="L144" s="139"/>
      <c r="M144" s="144"/>
      <c r="T144" s="146"/>
      <c r="AT144" s="141" t="s">
        <v>180</v>
      </c>
      <c r="AU144" s="141" t="s">
        <v>13</v>
      </c>
      <c r="AV144" s="12" t="s">
        <v>13</v>
      </c>
      <c r="AW144" s="12" t="s">
        <v>33</v>
      </c>
      <c r="AX144" s="12" t="s">
        <v>19</v>
      </c>
      <c r="AY144" s="141" t="s">
        <v>171</v>
      </c>
    </row>
    <row r="145" spans="2:63" s="191" customFormat="1" ht="25.9" customHeight="1">
      <c r="B145" s="190"/>
      <c r="C145" s="301"/>
      <c r="D145" s="302" t="s">
        <v>76</v>
      </c>
      <c r="E145" s="303" t="s">
        <v>604</v>
      </c>
      <c r="F145" s="303" t="s">
        <v>1044</v>
      </c>
      <c r="G145" s="301"/>
      <c r="H145" s="301"/>
      <c r="I145" s="301"/>
      <c r="J145" s="304">
        <f>BK145</f>
        <v>0</v>
      </c>
      <c r="L145" s="190"/>
      <c r="M145" s="193"/>
      <c r="P145" s="194">
        <f>P146+P155+P176+P200</f>
        <v>76.300356</v>
      </c>
      <c r="R145" s="194">
        <f>R146+R155+R176+R200</f>
        <v>0.27004999999999996</v>
      </c>
      <c r="T145" s="195">
        <f>T146+T155+T176+T200</f>
        <v>0.19024000000000002</v>
      </c>
      <c r="AR145" s="117" t="s">
        <v>13</v>
      </c>
      <c r="AT145" s="123" t="s">
        <v>76</v>
      </c>
      <c r="AU145" s="123" t="s">
        <v>77</v>
      </c>
      <c r="AY145" s="117" t="s">
        <v>171</v>
      </c>
      <c r="BK145" s="124">
        <f>BK146+BK155+BK176+BK200</f>
        <v>0</v>
      </c>
    </row>
    <row r="146" spans="2:63" s="191" customFormat="1" ht="22.9" customHeight="1">
      <c r="B146" s="190"/>
      <c r="C146" s="301"/>
      <c r="D146" s="302" t="s">
        <v>76</v>
      </c>
      <c r="E146" s="305" t="s">
        <v>1045</v>
      </c>
      <c r="F146" s="305" t="s">
        <v>1046</v>
      </c>
      <c r="G146" s="301"/>
      <c r="H146" s="301"/>
      <c r="I146" s="301"/>
      <c r="J146" s="306">
        <f>BK146</f>
        <v>0</v>
      </c>
      <c r="L146" s="190"/>
      <c r="M146" s="193"/>
      <c r="P146" s="194">
        <f>SUM(P147:P154)</f>
        <v>1.626029</v>
      </c>
      <c r="R146" s="194">
        <f>SUM(R147:R154)</f>
        <v>0.052000000000000005</v>
      </c>
      <c r="T146" s="195">
        <f>SUM(T147:T154)</f>
        <v>0</v>
      </c>
      <c r="AR146" s="117" t="s">
        <v>13</v>
      </c>
      <c r="AT146" s="123" t="s">
        <v>76</v>
      </c>
      <c r="AU146" s="123" t="s">
        <v>19</v>
      </c>
      <c r="AY146" s="117" t="s">
        <v>171</v>
      </c>
      <c r="BK146" s="124">
        <f>SUM(BK147:BK154)</f>
        <v>0</v>
      </c>
    </row>
    <row r="147" spans="2:65" s="467" customFormat="1" ht="16.5" customHeight="1">
      <c r="B147" s="197"/>
      <c r="C147" s="307" t="s">
        <v>253</v>
      </c>
      <c r="D147" s="307" t="s">
        <v>174</v>
      </c>
      <c r="E147" s="308" t="s">
        <v>1047</v>
      </c>
      <c r="F147" s="309" t="s">
        <v>1048</v>
      </c>
      <c r="G147" s="310" t="s">
        <v>484</v>
      </c>
      <c r="H147" s="311">
        <v>46</v>
      </c>
      <c r="I147" s="299"/>
      <c r="J147" s="312">
        <f>ROUND(I147*H147,2)</f>
        <v>0</v>
      </c>
      <c r="K147" s="129" t="s">
        <v>1</v>
      </c>
      <c r="L147" s="171"/>
      <c r="M147" s="133" t="s">
        <v>1</v>
      </c>
      <c r="N147" s="469" t="s">
        <v>42</v>
      </c>
      <c r="O147" s="198">
        <v>0.033</v>
      </c>
      <c r="P147" s="198">
        <f>O147*H147</f>
        <v>1.518</v>
      </c>
      <c r="Q147" s="198">
        <v>0</v>
      </c>
      <c r="R147" s="198">
        <f>Q147*H147</f>
        <v>0</v>
      </c>
      <c r="S147" s="198">
        <v>0</v>
      </c>
      <c r="T147" s="136">
        <f>S147*H147</f>
        <v>0</v>
      </c>
      <c r="AR147" s="137" t="s">
        <v>259</v>
      </c>
      <c r="AT147" s="137" t="s">
        <v>174</v>
      </c>
      <c r="AU147" s="137" t="s">
        <v>13</v>
      </c>
      <c r="AY147" s="170" t="s">
        <v>171</v>
      </c>
      <c r="BE147" s="199">
        <f>IF(N147="základní",J147,0)</f>
        <v>0</v>
      </c>
      <c r="BF147" s="199">
        <f>IF(N147="snížená",J147,0)</f>
        <v>0</v>
      </c>
      <c r="BG147" s="199">
        <f>IF(N147="zákl. přenesená",J147,0)</f>
        <v>0</v>
      </c>
      <c r="BH147" s="199">
        <f>IF(N147="sníž. přenesená",J147,0)</f>
        <v>0</v>
      </c>
      <c r="BI147" s="199">
        <f>IF(N147="nulová",J147,0)</f>
        <v>0</v>
      </c>
      <c r="BJ147" s="170" t="s">
        <v>19</v>
      </c>
      <c r="BK147" s="199">
        <f>ROUND(I147*H147,2)</f>
        <v>0</v>
      </c>
      <c r="BL147" s="170" t="s">
        <v>259</v>
      </c>
      <c r="BM147" s="137" t="s">
        <v>1049</v>
      </c>
    </row>
    <row r="148" spans="2:51" s="12" customFormat="1" ht="12">
      <c r="B148" s="139"/>
      <c r="C148" s="313"/>
      <c r="D148" s="314" t="s">
        <v>180</v>
      </c>
      <c r="E148" s="315" t="s">
        <v>1</v>
      </c>
      <c r="F148" s="316" t="s">
        <v>1901</v>
      </c>
      <c r="G148" s="313"/>
      <c r="H148" s="317">
        <v>46</v>
      </c>
      <c r="I148" s="313"/>
      <c r="J148" s="313"/>
      <c r="L148" s="139"/>
      <c r="M148" s="144"/>
      <c r="T148" s="146"/>
      <c r="AT148" s="141" t="s">
        <v>180</v>
      </c>
      <c r="AU148" s="141" t="s">
        <v>13</v>
      </c>
      <c r="AV148" s="12" t="s">
        <v>13</v>
      </c>
      <c r="AW148" s="12" t="s">
        <v>33</v>
      </c>
      <c r="AX148" s="12" t="s">
        <v>19</v>
      </c>
      <c r="AY148" s="141" t="s">
        <v>171</v>
      </c>
    </row>
    <row r="149" spans="2:65" s="467" customFormat="1" ht="16.5" customHeight="1">
      <c r="B149" s="197"/>
      <c r="C149" s="318" t="s">
        <v>8</v>
      </c>
      <c r="D149" s="318" t="s">
        <v>220</v>
      </c>
      <c r="E149" s="319" t="s">
        <v>1050</v>
      </c>
      <c r="F149" s="320" t="s">
        <v>1051</v>
      </c>
      <c r="G149" s="321" t="s">
        <v>484</v>
      </c>
      <c r="H149" s="322">
        <v>4</v>
      </c>
      <c r="I149" s="300"/>
      <c r="J149" s="323">
        <f>ROUND(I149*H149,2)</f>
        <v>0</v>
      </c>
      <c r="K149" s="158" t="s">
        <v>1</v>
      </c>
      <c r="L149" s="159"/>
      <c r="M149" s="160" t="s">
        <v>1</v>
      </c>
      <c r="N149" s="470" t="s">
        <v>42</v>
      </c>
      <c r="O149" s="198">
        <v>0</v>
      </c>
      <c r="P149" s="198">
        <f>O149*H149</f>
        <v>0</v>
      </c>
      <c r="Q149" s="198">
        <v>0.0013</v>
      </c>
      <c r="R149" s="198">
        <f>Q149*H149</f>
        <v>0.0052</v>
      </c>
      <c r="S149" s="198">
        <v>0</v>
      </c>
      <c r="T149" s="136">
        <f>S149*H149</f>
        <v>0</v>
      </c>
      <c r="AR149" s="137" t="s">
        <v>263</v>
      </c>
      <c r="AT149" s="137" t="s">
        <v>220</v>
      </c>
      <c r="AU149" s="137" t="s">
        <v>13</v>
      </c>
      <c r="AY149" s="170" t="s">
        <v>171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170" t="s">
        <v>19</v>
      </c>
      <c r="BK149" s="199">
        <f>ROUND(I149*H149,2)</f>
        <v>0</v>
      </c>
      <c r="BL149" s="170" t="s">
        <v>259</v>
      </c>
      <c r="BM149" s="137" t="s">
        <v>1052</v>
      </c>
    </row>
    <row r="150" spans="2:65" s="467" customFormat="1" ht="16.5" customHeight="1">
      <c r="B150" s="197"/>
      <c r="C150" s="318" t="s">
        <v>259</v>
      </c>
      <c r="D150" s="318" t="s">
        <v>220</v>
      </c>
      <c r="E150" s="319" t="s">
        <v>1053</v>
      </c>
      <c r="F150" s="320" t="s">
        <v>1054</v>
      </c>
      <c r="G150" s="321" t="s">
        <v>484</v>
      </c>
      <c r="H150" s="322">
        <v>21</v>
      </c>
      <c r="I150" s="300"/>
      <c r="J150" s="323">
        <f>ROUND(I150*H150,2)</f>
        <v>0</v>
      </c>
      <c r="K150" s="158" t="s">
        <v>1</v>
      </c>
      <c r="L150" s="159"/>
      <c r="M150" s="160" t="s">
        <v>1</v>
      </c>
      <c r="N150" s="470" t="s">
        <v>42</v>
      </c>
      <c r="O150" s="198">
        <v>0</v>
      </c>
      <c r="P150" s="198">
        <f>O150*H150</f>
        <v>0</v>
      </c>
      <c r="Q150" s="198">
        <v>0.0013</v>
      </c>
      <c r="R150" s="198">
        <f>Q150*H150</f>
        <v>0.027299999999999998</v>
      </c>
      <c r="S150" s="198">
        <v>0</v>
      </c>
      <c r="T150" s="136">
        <f>S150*H150</f>
        <v>0</v>
      </c>
      <c r="AR150" s="137" t="s">
        <v>263</v>
      </c>
      <c r="AT150" s="137" t="s">
        <v>220</v>
      </c>
      <c r="AU150" s="137" t="s">
        <v>13</v>
      </c>
      <c r="AY150" s="170" t="s">
        <v>171</v>
      </c>
      <c r="BE150" s="199">
        <f>IF(N150="základní",J150,0)</f>
        <v>0</v>
      </c>
      <c r="BF150" s="199">
        <f>IF(N150="snížená",J150,0)</f>
        <v>0</v>
      </c>
      <c r="BG150" s="199">
        <f>IF(N150="zákl. přenesená",J150,0)</f>
        <v>0</v>
      </c>
      <c r="BH150" s="199">
        <f>IF(N150="sníž. přenesená",J150,0)</f>
        <v>0</v>
      </c>
      <c r="BI150" s="199">
        <f>IF(N150="nulová",J150,0)</f>
        <v>0</v>
      </c>
      <c r="BJ150" s="170" t="s">
        <v>19</v>
      </c>
      <c r="BK150" s="199">
        <f>ROUND(I150*H150,2)</f>
        <v>0</v>
      </c>
      <c r="BL150" s="170" t="s">
        <v>259</v>
      </c>
      <c r="BM150" s="137" t="s">
        <v>1055</v>
      </c>
    </row>
    <row r="151" spans="2:65" s="467" customFormat="1" ht="16.5" customHeight="1">
      <c r="B151" s="197"/>
      <c r="C151" s="318" t="s">
        <v>266</v>
      </c>
      <c r="D151" s="318" t="s">
        <v>220</v>
      </c>
      <c r="E151" s="319" t="s">
        <v>1056</v>
      </c>
      <c r="F151" s="320" t="s">
        <v>1057</v>
      </c>
      <c r="G151" s="321" t="s">
        <v>484</v>
      </c>
      <c r="H151" s="322">
        <v>13</v>
      </c>
      <c r="I151" s="300"/>
      <c r="J151" s="323">
        <f>ROUND(I151*H151,2)</f>
        <v>0</v>
      </c>
      <c r="K151" s="158" t="s">
        <v>1</v>
      </c>
      <c r="L151" s="159"/>
      <c r="M151" s="160" t="s">
        <v>1</v>
      </c>
      <c r="N151" s="470" t="s">
        <v>42</v>
      </c>
      <c r="O151" s="198">
        <v>0</v>
      </c>
      <c r="P151" s="198">
        <f>O151*H151</f>
        <v>0</v>
      </c>
      <c r="Q151" s="198">
        <v>0.0015</v>
      </c>
      <c r="R151" s="198">
        <f>Q151*H151</f>
        <v>0.0195</v>
      </c>
      <c r="S151" s="198">
        <v>0</v>
      </c>
      <c r="T151" s="136">
        <f>S151*H151</f>
        <v>0</v>
      </c>
      <c r="AR151" s="137" t="s">
        <v>263</v>
      </c>
      <c r="AT151" s="137" t="s">
        <v>220</v>
      </c>
      <c r="AU151" s="137" t="s">
        <v>13</v>
      </c>
      <c r="AY151" s="170" t="s">
        <v>171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70" t="s">
        <v>19</v>
      </c>
      <c r="BK151" s="199">
        <f>ROUND(I151*H151,2)</f>
        <v>0</v>
      </c>
      <c r="BL151" s="170" t="s">
        <v>259</v>
      </c>
      <c r="BM151" s="137" t="s">
        <v>1058</v>
      </c>
    </row>
    <row r="152" spans="2:65" s="467" customFormat="1" ht="16.5" customHeight="1">
      <c r="B152" s="197"/>
      <c r="C152" s="318" t="s">
        <v>270</v>
      </c>
      <c r="D152" s="318" t="s">
        <v>220</v>
      </c>
      <c r="E152" s="319" t="s">
        <v>1059</v>
      </c>
      <c r="F152" s="320" t="s">
        <v>1060</v>
      </c>
      <c r="G152" s="321" t="s">
        <v>484</v>
      </c>
      <c r="H152" s="322">
        <v>5</v>
      </c>
      <c r="I152" s="300"/>
      <c r="J152" s="323">
        <f>ROUND(I152*H152,2)</f>
        <v>0</v>
      </c>
      <c r="K152" s="158" t="s">
        <v>1</v>
      </c>
      <c r="L152" s="159"/>
      <c r="M152" s="160" t="s">
        <v>1</v>
      </c>
      <c r="N152" s="470" t="s">
        <v>42</v>
      </c>
      <c r="O152" s="198">
        <v>0</v>
      </c>
      <c r="P152" s="198">
        <f>O152*H152</f>
        <v>0</v>
      </c>
      <c r="Q152" s="198">
        <v>0</v>
      </c>
      <c r="R152" s="198">
        <f>Q152*H152</f>
        <v>0</v>
      </c>
      <c r="S152" s="198">
        <v>0</v>
      </c>
      <c r="T152" s="136">
        <f>S152*H152</f>
        <v>0</v>
      </c>
      <c r="AR152" s="137" t="s">
        <v>263</v>
      </c>
      <c r="AT152" s="137" t="s">
        <v>220</v>
      </c>
      <c r="AU152" s="137" t="s">
        <v>13</v>
      </c>
      <c r="AY152" s="170" t="s">
        <v>171</v>
      </c>
      <c r="BE152" s="199">
        <f>IF(N152="základní",J152,0)</f>
        <v>0</v>
      </c>
      <c r="BF152" s="199">
        <f>IF(N152="snížená",J152,0)</f>
        <v>0</v>
      </c>
      <c r="BG152" s="199">
        <f>IF(N152="zákl. přenesená",J152,0)</f>
        <v>0</v>
      </c>
      <c r="BH152" s="199">
        <f>IF(N152="sníž. přenesená",J152,0)</f>
        <v>0</v>
      </c>
      <c r="BI152" s="199">
        <f>IF(N152="nulová",J152,0)</f>
        <v>0</v>
      </c>
      <c r="BJ152" s="170" t="s">
        <v>19</v>
      </c>
      <c r="BK152" s="199">
        <f>ROUND(I152*H152,2)</f>
        <v>0</v>
      </c>
      <c r="BL152" s="170" t="s">
        <v>259</v>
      </c>
      <c r="BM152" s="137" t="s">
        <v>1061</v>
      </c>
    </row>
    <row r="153" spans="2:65" s="467" customFormat="1" ht="16.5" customHeight="1">
      <c r="B153" s="197"/>
      <c r="C153" s="307" t="s">
        <v>274</v>
      </c>
      <c r="D153" s="307" t="s">
        <v>174</v>
      </c>
      <c r="E153" s="308" t="s">
        <v>1062</v>
      </c>
      <c r="F153" s="309" t="s">
        <v>1063</v>
      </c>
      <c r="G153" s="310" t="s">
        <v>564</v>
      </c>
      <c r="H153" s="311">
        <v>0.059</v>
      </c>
      <c r="I153" s="299"/>
      <c r="J153" s="312">
        <f>ROUND(I153*H153,2)</f>
        <v>0</v>
      </c>
      <c r="K153" s="129" t="s">
        <v>1</v>
      </c>
      <c r="L153" s="171"/>
      <c r="M153" s="133" t="s">
        <v>1</v>
      </c>
      <c r="N153" s="469" t="s">
        <v>42</v>
      </c>
      <c r="O153" s="198">
        <v>1.831</v>
      </c>
      <c r="P153" s="198">
        <f>O153*H153</f>
        <v>0.10802899999999999</v>
      </c>
      <c r="Q153" s="198">
        <v>0</v>
      </c>
      <c r="R153" s="198">
        <f>Q153*H153</f>
        <v>0</v>
      </c>
      <c r="S153" s="198">
        <v>0</v>
      </c>
      <c r="T153" s="136">
        <f>S153*H153</f>
        <v>0</v>
      </c>
      <c r="AR153" s="137" t="s">
        <v>259</v>
      </c>
      <c r="AT153" s="137" t="s">
        <v>174</v>
      </c>
      <c r="AU153" s="137" t="s">
        <v>13</v>
      </c>
      <c r="AY153" s="170" t="s">
        <v>171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70" t="s">
        <v>19</v>
      </c>
      <c r="BK153" s="199">
        <f>ROUND(I153*H153,2)</f>
        <v>0</v>
      </c>
      <c r="BL153" s="170" t="s">
        <v>259</v>
      </c>
      <c r="BM153" s="137" t="s">
        <v>1064</v>
      </c>
    </row>
    <row r="154" spans="2:51" s="12" customFormat="1" ht="12">
      <c r="B154" s="139"/>
      <c r="C154" s="313"/>
      <c r="D154" s="314" t="s">
        <v>180</v>
      </c>
      <c r="E154" s="315" t="s">
        <v>1</v>
      </c>
      <c r="F154" s="316" t="s">
        <v>1065</v>
      </c>
      <c r="G154" s="313"/>
      <c r="H154" s="317">
        <v>0.059</v>
      </c>
      <c r="I154" s="313"/>
      <c r="J154" s="313"/>
      <c r="L154" s="139"/>
      <c r="M154" s="144"/>
      <c r="T154" s="146"/>
      <c r="AT154" s="141" t="s">
        <v>180</v>
      </c>
      <c r="AU154" s="141" t="s">
        <v>13</v>
      </c>
      <c r="AV154" s="12" t="s">
        <v>13</v>
      </c>
      <c r="AW154" s="12" t="s">
        <v>33</v>
      </c>
      <c r="AX154" s="12" t="s">
        <v>19</v>
      </c>
      <c r="AY154" s="141" t="s">
        <v>171</v>
      </c>
    </row>
    <row r="155" spans="2:63" s="191" customFormat="1" ht="22.9" customHeight="1">
      <c r="B155" s="190"/>
      <c r="C155" s="301"/>
      <c r="D155" s="302" t="s">
        <v>76</v>
      </c>
      <c r="E155" s="305" t="s">
        <v>606</v>
      </c>
      <c r="F155" s="305" t="s">
        <v>1066</v>
      </c>
      <c r="G155" s="301"/>
      <c r="H155" s="301"/>
      <c r="I155" s="301"/>
      <c r="J155" s="306">
        <f>BK155</f>
        <v>0</v>
      </c>
      <c r="L155" s="190"/>
      <c r="M155" s="193"/>
      <c r="P155" s="194">
        <f>SUM(P156:P175)</f>
        <v>17.823640999999995</v>
      </c>
      <c r="R155" s="194">
        <f>SUM(R156:R175)</f>
        <v>0.0192</v>
      </c>
      <c r="T155" s="195">
        <f>SUM(T156:T175)</f>
        <v>0.0315</v>
      </c>
      <c r="AR155" s="117" t="s">
        <v>13</v>
      </c>
      <c r="AT155" s="123" t="s">
        <v>76</v>
      </c>
      <c r="AU155" s="123" t="s">
        <v>19</v>
      </c>
      <c r="AY155" s="117" t="s">
        <v>171</v>
      </c>
      <c r="BK155" s="124">
        <f>SUM(BK156:BK175)</f>
        <v>0</v>
      </c>
    </row>
    <row r="156" spans="2:65" s="467" customFormat="1" ht="16.5" customHeight="1">
      <c r="B156" s="197"/>
      <c r="C156" s="307" t="s">
        <v>278</v>
      </c>
      <c r="D156" s="307" t="s">
        <v>174</v>
      </c>
      <c r="E156" s="308" t="s">
        <v>1067</v>
      </c>
      <c r="F156" s="309" t="s">
        <v>1068</v>
      </c>
      <c r="G156" s="310" t="s">
        <v>484</v>
      </c>
      <c r="H156" s="311">
        <v>15</v>
      </c>
      <c r="I156" s="299"/>
      <c r="J156" s="312">
        <f aca="true" t="shared" si="10" ref="J156:J175">ROUND(I156*H156,2)</f>
        <v>0</v>
      </c>
      <c r="K156" s="129" t="s">
        <v>1</v>
      </c>
      <c r="L156" s="171"/>
      <c r="M156" s="133" t="s">
        <v>1</v>
      </c>
      <c r="N156" s="469" t="s">
        <v>42</v>
      </c>
      <c r="O156" s="198">
        <v>0.031</v>
      </c>
      <c r="P156" s="198">
        <f aca="true" t="shared" si="11" ref="P156:P175">O156*H156</f>
        <v>0.46499999999999997</v>
      </c>
      <c r="Q156" s="198">
        <v>0</v>
      </c>
      <c r="R156" s="198">
        <f aca="true" t="shared" si="12" ref="R156:R175">Q156*H156</f>
        <v>0</v>
      </c>
      <c r="S156" s="198">
        <v>0.0021</v>
      </c>
      <c r="T156" s="136">
        <f aca="true" t="shared" si="13" ref="T156:T175">S156*H156</f>
        <v>0.0315</v>
      </c>
      <c r="AR156" s="137" t="s">
        <v>259</v>
      </c>
      <c r="AT156" s="137" t="s">
        <v>174</v>
      </c>
      <c r="AU156" s="137" t="s">
        <v>13</v>
      </c>
      <c r="AY156" s="170" t="s">
        <v>171</v>
      </c>
      <c r="BE156" s="199">
        <f aca="true" t="shared" si="14" ref="BE156:BE175">IF(N156="základní",J156,0)</f>
        <v>0</v>
      </c>
      <c r="BF156" s="199">
        <f aca="true" t="shared" si="15" ref="BF156:BF175">IF(N156="snížená",J156,0)</f>
        <v>0</v>
      </c>
      <c r="BG156" s="199">
        <f aca="true" t="shared" si="16" ref="BG156:BG175">IF(N156="zákl. přenesená",J156,0)</f>
        <v>0</v>
      </c>
      <c r="BH156" s="199">
        <f aca="true" t="shared" si="17" ref="BH156:BH175">IF(N156="sníž. přenesená",J156,0)</f>
        <v>0</v>
      </c>
      <c r="BI156" s="199">
        <f aca="true" t="shared" si="18" ref="BI156:BI175">IF(N156="nulová",J156,0)</f>
        <v>0</v>
      </c>
      <c r="BJ156" s="170" t="s">
        <v>19</v>
      </c>
      <c r="BK156" s="199">
        <f aca="true" t="shared" si="19" ref="BK156:BK175">ROUND(I156*H156,2)</f>
        <v>0</v>
      </c>
      <c r="BL156" s="170" t="s">
        <v>259</v>
      </c>
      <c r="BM156" s="137" t="s">
        <v>1069</v>
      </c>
    </row>
    <row r="157" spans="2:65" s="467" customFormat="1" ht="16.5" customHeight="1">
      <c r="B157" s="197"/>
      <c r="C157" s="307" t="s">
        <v>7</v>
      </c>
      <c r="D157" s="307" t="s">
        <v>174</v>
      </c>
      <c r="E157" s="308" t="s">
        <v>1070</v>
      </c>
      <c r="F157" s="309" t="s">
        <v>1071</v>
      </c>
      <c r="G157" s="310" t="s">
        <v>240</v>
      </c>
      <c r="H157" s="311">
        <v>1</v>
      </c>
      <c r="I157" s="299"/>
      <c r="J157" s="312">
        <f t="shared" si="10"/>
        <v>0</v>
      </c>
      <c r="K157" s="129" t="s">
        <v>1</v>
      </c>
      <c r="L157" s="171"/>
      <c r="M157" s="133" t="s">
        <v>1</v>
      </c>
      <c r="N157" s="469" t="s">
        <v>42</v>
      </c>
      <c r="O157" s="198">
        <v>0.342</v>
      </c>
      <c r="P157" s="198">
        <f t="shared" si="11"/>
        <v>0.342</v>
      </c>
      <c r="Q157" s="198">
        <v>0.00089</v>
      </c>
      <c r="R157" s="198">
        <f t="shared" si="12"/>
        <v>0.00089</v>
      </c>
      <c r="S157" s="198">
        <v>0</v>
      </c>
      <c r="T157" s="136">
        <f t="shared" si="13"/>
        <v>0</v>
      </c>
      <c r="AR157" s="137" t="s">
        <v>259</v>
      </c>
      <c r="AT157" s="137" t="s">
        <v>174</v>
      </c>
      <c r="AU157" s="137" t="s">
        <v>13</v>
      </c>
      <c r="AY157" s="170" t="s">
        <v>171</v>
      </c>
      <c r="BE157" s="199">
        <f t="shared" si="14"/>
        <v>0</v>
      </c>
      <c r="BF157" s="199">
        <f t="shared" si="15"/>
        <v>0</v>
      </c>
      <c r="BG157" s="199">
        <f t="shared" si="16"/>
        <v>0</v>
      </c>
      <c r="BH157" s="199">
        <f t="shared" si="17"/>
        <v>0</v>
      </c>
      <c r="BI157" s="199">
        <f t="shared" si="18"/>
        <v>0</v>
      </c>
      <c r="BJ157" s="170" t="s">
        <v>19</v>
      </c>
      <c r="BK157" s="199">
        <f t="shared" si="19"/>
        <v>0</v>
      </c>
      <c r="BL157" s="170" t="s">
        <v>259</v>
      </c>
      <c r="BM157" s="137" t="s">
        <v>1072</v>
      </c>
    </row>
    <row r="158" spans="2:65" s="467" customFormat="1" ht="16.5" customHeight="1">
      <c r="B158" s="197"/>
      <c r="C158" s="307" t="s">
        <v>294</v>
      </c>
      <c r="D158" s="307" t="s">
        <v>174</v>
      </c>
      <c r="E158" s="308" t="s">
        <v>1073</v>
      </c>
      <c r="F158" s="309" t="s">
        <v>1074</v>
      </c>
      <c r="G158" s="310" t="s">
        <v>240</v>
      </c>
      <c r="H158" s="311">
        <v>2</v>
      </c>
      <c r="I158" s="299"/>
      <c r="J158" s="312">
        <f t="shared" si="10"/>
        <v>0</v>
      </c>
      <c r="K158" s="129" t="s">
        <v>1</v>
      </c>
      <c r="L158" s="171"/>
      <c r="M158" s="133" t="s">
        <v>1</v>
      </c>
      <c r="N158" s="469" t="s">
        <v>42</v>
      </c>
      <c r="O158" s="198">
        <v>0.356</v>
      </c>
      <c r="P158" s="198">
        <f t="shared" si="11"/>
        <v>0.712</v>
      </c>
      <c r="Q158" s="198">
        <v>0.00053</v>
      </c>
      <c r="R158" s="198">
        <f t="shared" si="12"/>
        <v>0.00106</v>
      </c>
      <c r="S158" s="198">
        <v>0</v>
      </c>
      <c r="T158" s="136">
        <f t="shared" si="13"/>
        <v>0</v>
      </c>
      <c r="AR158" s="137" t="s">
        <v>259</v>
      </c>
      <c r="AT158" s="137" t="s">
        <v>174</v>
      </c>
      <c r="AU158" s="137" t="s">
        <v>13</v>
      </c>
      <c r="AY158" s="170" t="s">
        <v>171</v>
      </c>
      <c r="BE158" s="199">
        <f t="shared" si="14"/>
        <v>0</v>
      </c>
      <c r="BF158" s="199">
        <f t="shared" si="15"/>
        <v>0</v>
      </c>
      <c r="BG158" s="199">
        <f t="shared" si="16"/>
        <v>0</v>
      </c>
      <c r="BH158" s="199">
        <f t="shared" si="17"/>
        <v>0</v>
      </c>
      <c r="BI158" s="199">
        <f t="shared" si="18"/>
        <v>0</v>
      </c>
      <c r="BJ158" s="170" t="s">
        <v>19</v>
      </c>
      <c r="BK158" s="199">
        <f t="shared" si="19"/>
        <v>0</v>
      </c>
      <c r="BL158" s="170" t="s">
        <v>259</v>
      </c>
      <c r="BM158" s="137" t="s">
        <v>1075</v>
      </c>
    </row>
    <row r="159" spans="2:65" s="467" customFormat="1" ht="16.5" customHeight="1">
      <c r="B159" s="197"/>
      <c r="C159" s="307" t="s">
        <v>298</v>
      </c>
      <c r="D159" s="307" t="s">
        <v>174</v>
      </c>
      <c r="E159" s="308" t="s">
        <v>1076</v>
      </c>
      <c r="F159" s="309" t="s">
        <v>1077</v>
      </c>
      <c r="G159" s="310" t="s">
        <v>484</v>
      </c>
      <c r="H159" s="311">
        <v>5</v>
      </c>
      <c r="I159" s="299"/>
      <c r="J159" s="312">
        <f t="shared" si="10"/>
        <v>0</v>
      </c>
      <c r="K159" s="129" t="s">
        <v>1</v>
      </c>
      <c r="L159" s="171"/>
      <c r="M159" s="133" t="s">
        <v>1</v>
      </c>
      <c r="N159" s="469" t="s">
        <v>42</v>
      </c>
      <c r="O159" s="198">
        <v>0.638</v>
      </c>
      <c r="P159" s="198">
        <f t="shared" si="11"/>
        <v>3.19</v>
      </c>
      <c r="Q159" s="198">
        <v>0.00077</v>
      </c>
      <c r="R159" s="198">
        <f t="shared" si="12"/>
        <v>0.0038499999999999997</v>
      </c>
      <c r="S159" s="198">
        <v>0</v>
      </c>
      <c r="T159" s="136">
        <f t="shared" si="13"/>
        <v>0</v>
      </c>
      <c r="AR159" s="137" t="s">
        <v>259</v>
      </c>
      <c r="AT159" s="137" t="s">
        <v>174</v>
      </c>
      <c r="AU159" s="137" t="s">
        <v>13</v>
      </c>
      <c r="AY159" s="170" t="s">
        <v>171</v>
      </c>
      <c r="BE159" s="199">
        <f t="shared" si="14"/>
        <v>0</v>
      </c>
      <c r="BF159" s="199">
        <f t="shared" si="15"/>
        <v>0</v>
      </c>
      <c r="BG159" s="199">
        <f t="shared" si="16"/>
        <v>0</v>
      </c>
      <c r="BH159" s="199">
        <f t="shared" si="17"/>
        <v>0</v>
      </c>
      <c r="BI159" s="199">
        <f t="shared" si="18"/>
        <v>0</v>
      </c>
      <c r="BJ159" s="170" t="s">
        <v>19</v>
      </c>
      <c r="BK159" s="199">
        <f t="shared" si="19"/>
        <v>0</v>
      </c>
      <c r="BL159" s="170" t="s">
        <v>259</v>
      </c>
      <c r="BM159" s="137" t="s">
        <v>1078</v>
      </c>
    </row>
    <row r="160" spans="2:65" s="467" customFormat="1" ht="16.5" customHeight="1">
      <c r="B160" s="197"/>
      <c r="C160" s="307" t="s">
        <v>303</v>
      </c>
      <c r="D160" s="307" t="s">
        <v>174</v>
      </c>
      <c r="E160" s="308" t="s">
        <v>1079</v>
      </c>
      <c r="F160" s="309" t="s">
        <v>1080</v>
      </c>
      <c r="G160" s="310" t="s">
        <v>484</v>
      </c>
      <c r="H160" s="311">
        <v>1</v>
      </c>
      <c r="I160" s="299"/>
      <c r="J160" s="312">
        <f t="shared" si="10"/>
        <v>0</v>
      </c>
      <c r="K160" s="129" t="s">
        <v>1</v>
      </c>
      <c r="L160" s="171"/>
      <c r="M160" s="133" t="s">
        <v>1</v>
      </c>
      <c r="N160" s="469" t="s">
        <v>42</v>
      </c>
      <c r="O160" s="198">
        <v>0</v>
      </c>
      <c r="P160" s="198">
        <f t="shared" si="11"/>
        <v>0</v>
      </c>
      <c r="Q160" s="198">
        <v>0</v>
      </c>
      <c r="R160" s="198">
        <f t="shared" si="12"/>
        <v>0</v>
      </c>
      <c r="S160" s="198">
        <v>0</v>
      </c>
      <c r="T160" s="136">
        <f t="shared" si="13"/>
        <v>0</v>
      </c>
      <c r="AR160" s="137" t="s">
        <v>104</v>
      </c>
      <c r="AT160" s="137" t="s">
        <v>174</v>
      </c>
      <c r="AU160" s="137" t="s">
        <v>13</v>
      </c>
      <c r="AY160" s="170" t="s">
        <v>171</v>
      </c>
      <c r="BE160" s="199">
        <f t="shared" si="14"/>
        <v>0</v>
      </c>
      <c r="BF160" s="199">
        <f t="shared" si="15"/>
        <v>0</v>
      </c>
      <c r="BG160" s="199">
        <f t="shared" si="16"/>
        <v>0</v>
      </c>
      <c r="BH160" s="199">
        <f t="shared" si="17"/>
        <v>0</v>
      </c>
      <c r="BI160" s="199">
        <f t="shared" si="18"/>
        <v>0</v>
      </c>
      <c r="BJ160" s="170" t="s">
        <v>19</v>
      </c>
      <c r="BK160" s="199">
        <f t="shared" si="19"/>
        <v>0</v>
      </c>
      <c r="BL160" s="170" t="s">
        <v>104</v>
      </c>
      <c r="BM160" s="137" t="s">
        <v>1081</v>
      </c>
    </row>
    <row r="161" spans="2:65" s="467" customFormat="1" ht="16.5" customHeight="1">
      <c r="B161" s="197"/>
      <c r="C161" s="307" t="s">
        <v>308</v>
      </c>
      <c r="D161" s="307" t="s">
        <v>174</v>
      </c>
      <c r="E161" s="308" t="s">
        <v>1082</v>
      </c>
      <c r="F161" s="309" t="s">
        <v>1083</v>
      </c>
      <c r="G161" s="310" t="s">
        <v>484</v>
      </c>
      <c r="H161" s="311">
        <v>14</v>
      </c>
      <c r="I161" s="299"/>
      <c r="J161" s="312">
        <f t="shared" si="10"/>
        <v>0</v>
      </c>
      <c r="K161" s="129" t="s">
        <v>1</v>
      </c>
      <c r="L161" s="171"/>
      <c r="M161" s="133" t="s">
        <v>1</v>
      </c>
      <c r="N161" s="469" t="s">
        <v>42</v>
      </c>
      <c r="O161" s="198">
        <v>0</v>
      </c>
      <c r="P161" s="198">
        <f t="shared" si="11"/>
        <v>0</v>
      </c>
      <c r="Q161" s="198">
        <v>0</v>
      </c>
      <c r="R161" s="198">
        <f t="shared" si="12"/>
        <v>0</v>
      </c>
      <c r="S161" s="198">
        <v>0</v>
      </c>
      <c r="T161" s="136">
        <f t="shared" si="13"/>
        <v>0</v>
      </c>
      <c r="AR161" s="137" t="s">
        <v>104</v>
      </c>
      <c r="AT161" s="137" t="s">
        <v>174</v>
      </c>
      <c r="AU161" s="137" t="s">
        <v>13</v>
      </c>
      <c r="AY161" s="170" t="s">
        <v>171</v>
      </c>
      <c r="BE161" s="199">
        <f t="shared" si="14"/>
        <v>0</v>
      </c>
      <c r="BF161" s="199">
        <f t="shared" si="15"/>
        <v>0</v>
      </c>
      <c r="BG161" s="199">
        <f t="shared" si="16"/>
        <v>0</v>
      </c>
      <c r="BH161" s="199">
        <f t="shared" si="17"/>
        <v>0</v>
      </c>
      <c r="BI161" s="199">
        <f t="shared" si="18"/>
        <v>0</v>
      </c>
      <c r="BJ161" s="170" t="s">
        <v>19</v>
      </c>
      <c r="BK161" s="199">
        <f t="shared" si="19"/>
        <v>0</v>
      </c>
      <c r="BL161" s="170" t="s">
        <v>104</v>
      </c>
      <c r="BM161" s="137" t="s">
        <v>1084</v>
      </c>
    </row>
    <row r="162" spans="2:65" s="467" customFormat="1" ht="16.5" customHeight="1">
      <c r="B162" s="197"/>
      <c r="C162" s="307" t="s">
        <v>313</v>
      </c>
      <c r="D162" s="307" t="s">
        <v>174</v>
      </c>
      <c r="E162" s="308" t="s">
        <v>1085</v>
      </c>
      <c r="F162" s="309" t="s">
        <v>1086</v>
      </c>
      <c r="G162" s="310" t="s">
        <v>484</v>
      </c>
      <c r="H162" s="311">
        <v>1</v>
      </c>
      <c r="I162" s="299"/>
      <c r="J162" s="312">
        <f t="shared" si="10"/>
        <v>0</v>
      </c>
      <c r="K162" s="129" t="s">
        <v>1</v>
      </c>
      <c r="L162" s="171"/>
      <c r="M162" s="133" t="s">
        <v>1</v>
      </c>
      <c r="N162" s="469" t="s">
        <v>42</v>
      </c>
      <c r="O162" s="198">
        <v>0.659</v>
      </c>
      <c r="P162" s="198">
        <f t="shared" si="11"/>
        <v>0.659</v>
      </c>
      <c r="Q162" s="198">
        <v>0.00082</v>
      </c>
      <c r="R162" s="198">
        <f t="shared" si="12"/>
        <v>0.00082</v>
      </c>
      <c r="S162" s="198">
        <v>0</v>
      </c>
      <c r="T162" s="136">
        <f t="shared" si="13"/>
        <v>0</v>
      </c>
      <c r="AR162" s="137" t="s">
        <v>259</v>
      </c>
      <c r="AT162" s="137" t="s">
        <v>174</v>
      </c>
      <c r="AU162" s="137" t="s">
        <v>13</v>
      </c>
      <c r="AY162" s="170" t="s">
        <v>171</v>
      </c>
      <c r="BE162" s="199">
        <f t="shared" si="14"/>
        <v>0</v>
      </c>
      <c r="BF162" s="199">
        <f t="shared" si="15"/>
        <v>0</v>
      </c>
      <c r="BG162" s="199">
        <f t="shared" si="16"/>
        <v>0</v>
      </c>
      <c r="BH162" s="199">
        <f t="shared" si="17"/>
        <v>0</v>
      </c>
      <c r="BI162" s="199">
        <f t="shared" si="18"/>
        <v>0</v>
      </c>
      <c r="BJ162" s="170" t="s">
        <v>19</v>
      </c>
      <c r="BK162" s="199">
        <f t="shared" si="19"/>
        <v>0</v>
      </c>
      <c r="BL162" s="170" t="s">
        <v>259</v>
      </c>
      <c r="BM162" s="137" t="s">
        <v>1087</v>
      </c>
    </row>
    <row r="163" spans="2:65" s="467" customFormat="1" ht="16.5" customHeight="1">
      <c r="B163" s="197"/>
      <c r="C163" s="307" t="s">
        <v>317</v>
      </c>
      <c r="D163" s="307" t="s">
        <v>174</v>
      </c>
      <c r="E163" s="308" t="s">
        <v>1088</v>
      </c>
      <c r="F163" s="309" t="s">
        <v>1089</v>
      </c>
      <c r="G163" s="310" t="s">
        <v>484</v>
      </c>
      <c r="H163" s="311">
        <v>12</v>
      </c>
      <c r="I163" s="299"/>
      <c r="J163" s="312">
        <f t="shared" si="10"/>
        <v>0</v>
      </c>
      <c r="K163" s="129" t="s">
        <v>1</v>
      </c>
      <c r="L163" s="171"/>
      <c r="M163" s="133" t="s">
        <v>1</v>
      </c>
      <c r="N163" s="469" t="s">
        <v>42</v>
      </c>
      <c r="O163" s="198">
        <v>0.728</v>
      </c>
      <c r="P163" s="198">
        <f t="shared" si="11"/>
        <v>8.736</v>
      </c>
      <c r="Q163" s="198">
        <v>0.001</v>
      </c>
      <c r="R163" s="198">
        <f t="shared" si="12"/>
        <v>0.012</v>
      </c>
      <c r="S163" s="198">
        <v>0</v>
      </c>
      <c r="T163" s="136">
        <f t="shared" si="13"/>
        <v>0</v>
      </c>
      <c r="AR163" s="137" t="s">
        <v>259</v>
      </c>
      <c r="AT163" s="137" t="s">
        <v>174</v>
      </c>
      <c r="AU163" s="137" t="s">
        <v>13</v>
      </c>
      <c r="AY163" s="170" t="s">
        <v>171</v>
      </c>
      <c r="BE163" s="199">
        <f t="shared" si="14"/>
        <v>0</v>
      </c>
      <c r="BF163" s="199">
        <f t="shared" si="15"/>
        <v>0</v>
      </c>
      <c r="BG163" s="199">
        <f t="shared" si="16"/>
        <v>0</v>
      </c>
      <c r="BH163" s="199">
        <f t="shared" si="17"/>
        <v>0</v>
      </c>
      <c r="BI163" s="199">
        <f t="shared" si="18"/>
        <v>0</v>
      </c>
      <c r="BJ163" s="170" t="s">
        <v>19</v>
      </c>
      <c r="BK163" s="199">
        <f t="shared" si="19"/>
        <v>0</v>
      </c>
      <c r="BL163" s="170" t="s">
        <v>259</v>
      </c>
      <c r="BM163" s="137" t="s">
        <v>1090</v>
      </c>
    </row>
    <row r="164" spans="2:65" s="467" customFormat="1" ht="16.5" customHeight="1">
      <c r="B164" s="197"/>
      <c r="C164" s="307" t="s">
        <v>321</v>
      </c>
      <c r="D164" s="307" t="s">
        <v>174</v>
      </c>
      <c r="E164" s="308" t="s">
        <v>1091</v>
      </c>
      <c r="F164" s="309" t="s">
        <v>1092</v>
      </c>
      <c r="G164" s="310" t="s">
        <v>240</v>
      </c>
      <c r="H164" s="311">
        <v>2</v>
      </c>
      <c r="I164" s="299"/>
      <c r="J164" s="312">
        <f t="shared" si="10"/>
        <v>0</v>
      </c>
      <c r="K164" s="129" t="s">
        <v>1</v>
      </c>
      <c r="L164" s="171"/>
      <c r="M164" s="133" t="s">
        <v>1</v>
      </c>
      <c r="N164" s="469" t="s">
        <v>42</v>
      </c>
      <c r="O164" s="198">
        <v>0.157</v>
      </c>
      <c r="P164" s="198">
        <f t="shared" si="11"/>
        <v>0.314</v>
      </c>
      <c r="Q164" s="198">
        <v>0</v>
      </c>
      <c r="R164" s="198">
        <f t="shared" si="12"/>
        <v>0</v>
      </c>
      <c r="S164" s="198">
        <v>0</v>
      </c>
      <c r="T164" s="136">
        <f t="shared" si="13"/>
        <v>0</v>
      </c>
      <c r="AR164" s="137" t="s">
        <v>259</v>
      </c>
      <c r="AT164" s="137" t="s">
        <v>174</v>
      </c>
      <c r="AU164" s="137" t="s">
        <v>13</v>
      </c>
      <c r="AY164" s="170" t="s">
        <v>171</v>
      </c>
      <c r="BE164" s="199">
        <f t="shared" si="14"/>
        <v>0</v>
      </c>
      <c r="BF164" s="199">
        <f t="shared" si="15"/>
        <v>0</v>
      </c>
      <c r="BG164" s="199">
        <f t="shared" si="16"/>
        <v>0</v>
      </c>
      <c r="BH164" s="199">
        <f t="shared" si="17"/>
        <v>0</v>
      </c>
      <c r="BI164" s="199">
        <f t="shared" si="18"/>
        <v>0</v>
      </c>
      <c r="BJ164" s="170" t="s">
        <v>19</v>
      </c>
      <c r="BK164" s="199">
        <f t="shared" si="19"/>
        <v>0</v>
      </c>
      <c r="BL164" s="170" t="s">
        <v>259</v>
      </c>
      <c r="BM164" s="137" t="s">
        <v>1093</v>
      </c>
    </row>
    <row r="165" spans="2:65" s="467" customFormat="1" ht="16.5" customHeight="1">
      <c r="B165" s="197"/>
      <c r="C165" s="307" t="s">
        <v>328</v>
      </c>
      <c r="D165" s="307" t="s">
        <v>174</v>
      </c>
      <c r="E165" s="308" t="s">
        <v>1094</v>
      </c>
      <c r="F165" s="309" t="s">
        <v>1095</v>
      </c>
      <c r="G165" s="310" t="s">
        <v>240</v>
      </c>
      <c r="H165" s="311">
        <v>3</v>
      </c>
      <c r="I165" s="299"/>
      <c r="J165" s="312">
        <f t="shared" si="10"/>
        <v>0</v>
      </c>
      <c r="K165" s="129" t="s">
        <v>1</v>
      </c>
      <c r="L165" s="171"/>
      <c r="M165" s="133" t="s">
        <v>1</v>
      </c>
      <c r="N165" s="469" t="s">
        <v>42</v>
      </c>
      <c r="O165" s="198">
        <v>0.174</v>
      </c>
      <c r="P165" s="198">
        <f t="shared" si="11"/>
        <v>0.522</v>
      </c>
      <c r="Q165" s="198">
        <v>0</v>
      </c>
      <c r="R165" s="198">
        <f t="shared" si="12"/>
        <v>0</v>
      </c>
      <c r="S165" s="198">
        <v>0</v>
      </c>
      <c r="T165" s="136">
        <f t="shared" si="13"/>
        <v>0</v>
      </c>
      <c r="AR165" s="137" t="s">
        <v>259</v>
      </c>
      <c r="AT165" s="137" t="s">
        <v>174</v>
      </c>
      <c r="AU165" s="137" t="s">
        <v>13</v>
      </c>
      <c r="AY165" s="170" t="s">
        <v>171</v>
      </c>
      <c r="BE165" s="199">
        <f t="shared" si="14"/>
        <v>0</v>
      </c>
      <c r="BF165" s="199">
        <f t="shared" si="15"/>
        <v>0</v>
      </c>
      <c r="BG165" s="199">
        <f t="shared" si="16"/>
        <v>0</v>
      </c>
      <c r="BH165" s="199">
        <f t="shared" si="17"/>
        <v>0</v>
      </c>
      <c r="BI165" s="199">
        <f t="shared" si="18"/>
        <v>0</v>
      </c>
      <c r="BJ165" s="170" t="s">
        <v>19</v>
      </c>
      <c r="BK165" s="199">
        <f t="shared" si="19"/>
        <v>0</v>
      </c>
      <c r="BL165" s="170" t="s">
        <v>259</v>
      </c>
      <c r="BM165" s="137" t="s">
        <v>1096</v>
      </c>
    </row>
    <row r="166" spans="2:65" s="467" customFormat="1" ht="24" customHeight="1">
      <c r="B166" s="197"/>
      <c r="C166" s="307" t="s">
        <v>333</v>
      </c>
      <c r="D166" s="307" t="s">
        <v>174</v>
      </c>
      <c r="E166" s="308" t="s">
        <v>1097</v>
      </c>
      <c r="F166" s="309" t="s">
        <v>1098</v>
      </c>
      <c r="G166" s="310" t="s">
        <v>240</v>
      </c>
      <c r="H166" s="311">
        <v>1</v>
      </c>
      <c r="I166" s="299"/>
      <c r="J166" s="312">
        <f t="shared" si="10"/>
        <v>0</v>
      </c>
      <c r="K166" s="129" t="s">
        <v>1</v>
      </c>
      <c r="L166" s="171"/>
      <c r="M166" s="133" t="s">
        <v>1</v>
      </c>
      <c r="N166" s="469" t="s">
        <v>42</v>
      </c>
      <c r="O166" s="198">
        <v>0</v>
      </c>
      <c r="P166" s="198">
        <f t="shared" si="11"/>
        <v>0</v>
      </c>
      <c r="Q166" s="198">
        <v>0</v>
      </c>
      <c r="R166" s="198">
        <f t="shared" si="12"/>
        <v>0</v>
      </c>
      <c r="S166" s="198">
        <v>0</v>
      </c>
      <c r="T166" s="136">
        <f t="shared" si="13"/>
        <v>0</v>
      </c>
      <c r="AR166" s="137" t="s">
        <v>259</v>
      </c>
      <c r="AT166" s="137" t="s">
        <v>174</v>
      </c>
      <c r="AU166" s="137" t="s">
        <v>13</v>
      </c>
      <c r="AY166" s="170" t="s">
        <v>171</v>
      </c>
      <c r="BE166" s="199">
        <f t="shared" si="14"/>
        <v>0</v>
      </c>
      <c r="BF166" s="199">
        <f t="shared" si="15"/>
        <v>0</v>
      </c>
      <c r="BG166" s="199">
        <f t="shared" si="16"/>
        <v>0</v>
      </c>
      <c r="BH166" s="199">
        <f t="shared" si="17"/>
        <v>0</v>
      </c>
      <c r="BI166" s="199">
        <f t="shared" si="18"/>
        <v>0</v>
      </c>
      <c r="BJ166" s="170" t="s">
        <v>19</v>
      </c>
      <c r="BK166" s="199">
        <f t="shared" si="19"/>
        <v>0</v>
      </c>
      <c r="BL166" s="170" t="s">
        <v>259</v>
      </c>
      <c r="BM166" s="137" t="s">
        <v>1099</v>
      </c>
    </row>
    <row r="167" spans="2:65" s="467" customFormat="1" ht="16.5" customHeight="1">
      <c r="B167" s="197"/>
      <c r="C167" s="307" t="s">
        <v>337</v>
      </c>
      <c r="D167" s="307" t="s">
        <v>174</v>
      </c>
      <c r="E167" s="308" t="s">
        <v>1100</v>
      </c>
      <c r="F167" s="309" t="s">
        <v>1101</v>
      </c>
      <c r="G167" s="310" t="s">
        <v>240</v>
      </c>
      <c r="H167" s="311">
        <v>1</v>
      </c>
      <c r="I167" s="299"/>
      <c r="J167" s="312">
        <f t="shared" si="10"/>
        <v>0</v>
      </c>
      <c r="K167" s="129" t="s">
        <v>1</v>
      </c>
      <c r="L167" s="171"/>
      <c r="M167" s="133" t="s">
        <v>1</v>
      </c>
      <c r="N167" s="469" t="s">
        <v>42</v>
      </c>
      <c r="O167" s="198">
        <v>0</v>
      </c>
      <c r="P167" s="198">
        <f t="shared" si="11"/>
        <v>0</v>
      </c>
      <c r="Q167" s="198">
        <v>0.00018</v>
      </c>
      <c r="R167" s="198">
        <f t="shared" si="12"/>
        <v>0.00018</v>
      </c>
      <c r="S167" s="198">
        <v>0</v>
      </c>
      <c r="T167" s="136">
        <f t="shared" si="13"/>
        <v>0</v>
      </c>
      <c r="AR167" s="137" t="s">
        <v>259</v>
      </c>
      <c r="AT167" s="137" t="s">
        <v>174</v>
      </c>
      <c r="AU167" s="137" t="s">
        <v>13</v>
      </c>
      <c r="AY167" s="170" t="s">
        <v>171</v>
      </c>
      <c r="BE167" s="199">
        <f t="shared" si="14"/>
        <v>0</v>
      </c>
      <c r="BF167" s="199">
        <f t="shared" si="15"/>
        <v>0</v>
      </c>
      <c r="BG167" s="199">
        <f t="shared" si="16"/>
        <v>0</v>
      </c>
      <c r="BH167" s="199">
        <f t="shared" si="17"/>
        <v>0</v>
      </c>
      <c r="BI167" s="199">
        <f t="shared" si="18"/>
        <v>0</v>
      </c>
      <c r="BJ167" s="170" t="s">
        <v>19</v>
      </c>
      <c r="BK167" s="199">
        <f t="shared" si="19"/>
        <v>0</v>
      </c>
      <c r="BL167" s="170" t="s">
        <v>259</v>
      </c>
      <c r="BM167" s="137" t="s">
        <v>1102</v>
      </c>
    </row>
    <row r="168" spans="2:65" s="467" customFormat="1" ht="16.5" customHeight="1">
      <c r="B168" s="197"/>
      <c r="C168" s="318" t="s">
        <v>263</v>
      </c>
      <c r="D168" s="318" t="s">
        <v>220</v>
      </c>
      <c r="E168" s="319" t="s">
        <v>1103</v>
      </c>
      <c r="F168" s="320" t="s">
        <v>1104</v>
      </c>
      <c r="G168" s="321" t="s">
        <v>1105</v>
      </c>
      <c r="H168" s="322">
        <v>1</v>
      </c>
      <c r="I168" s="300"/>
      <c r="J168" s="323">
        <f t="shared" si="10"/>
        <v>0</v>
      </c>
      <c r="K168" s="158" t="s">
        <v>1</v>
      </c>
      <c r="L168" s="159"/>
      <c r="M168" s="160" t="s">
        <v>1</v>
      </c>
      <c r="N168" s="470" t="s">
        <v>42</v>
      </c>
      <c r="O168" s="198">
        <v>0</v>
      </c>
      <c r="P168" s="198">
        <f t="shared" si="11"/>
        <v>0</v>
      </c>
      <c r="Q168" s="198">
        <v>0</v>
      </c>
      <c r="R168" s="198">
        <f t="shared" si="12"/>
        <v>0</v>
      </c>
      <c r="S168" s="198">
        <v>0</v>
      </c>
      <c r="T168" s="136">
        <f t="shared" si="13"/>
        <v>0</v>
      </c>
      <c r="AR168" s="137" t="s">
        <v>263</v>
      </c>
      <c r="AT168" s="137" t="s">
        <v>220</v>
      </c>
      <c r="AU168" s="137" t="s">
        <v>13</v>
      </c>
      <c r="AY168" s="170" t="s">
        <v>171</v>
      </c>
      <c r="BE168" s="199">
        <f t="shared" si="14"/>
        <v>0</v>
      </c>
      <c r="BF168" s="199">
        <f t="shared" si="15"/>
        <v>0</v>
      </c>
      <c r="BG168" s="199">
        <f t="shared" si="16"/>
        <v>0</v>
      </c>
      <c r="BH168" s="199">
        <f t="shared" si="17"/>
        <v>0</v>
      </c>
      <c r="BI168" s="199">
        <f t="shared" si="18"/>
        <v>0</v>
      </c>
      <c r="BJ168" s="170" t="s">
        <v>19</v>
      </c>
      <c r="BK168" s="199">
        <f t="shared" si="19"/>
        <v>0</v>
      </c>
      <c r="BL168" s="170" t="s">
        <v>259</v>
      </c>
      <c r="BM168" s="137" t="s">
        <v>1106</v>
      </c>
    </row>
    <row r="169" spans="2:65" s="467" customFormat="1" ht="16.5" customHeight="1">
      <c r="B169" s="197"/>
      <c r="C169" s="307" t="s">
        <v>345</v>
      </c>
      <c r="D169" s="307" t="s">
        <v>174</v>
      </c>
      <c r="E169" s="308" t="s">
        <v>1107</v>
      </c>
      <c r="F169" s="309" t="s">
        <v>1108</v>
      </c>
      <c r="G169" s="310" t="s">
        <v>1105</v>
      </c>
      <c r="H169" s="311">
        <v>1</v>
      </c>
      <c r="I169" s="299"/>
      <c r="J169" s="312">
        <f t="shared" si="10"/>
        <v>0</v>
      </c>
      <c r="K169" s="129" t="s">
        <v>1</v>
      </c>
      <c r="L169" s="171"/>
      <c r="M169" s="133" t="s">
        <v>1</v>
      </c>
      <c r="N169" s="469" t="s">
        <v>42</v>
      </c>
      <c r="O169" s="198">
        <v>0</v>
      </c>
      <c r="P169" s="198">
        <f t="shared" si="11"/>
        <v>0</v>
      </c>
      <c r="Q169" s="198">
        <v>0</v>
      </c>
      <c r="R169" s="198">
        <f t="shared" si="12"/>
        <v>0</v>
      </c>
      <c r="S169" s="198">
        <v>0</v>
      </c>
      <c r="T169" s="136">
        <f t="shared" si="13"/>
        <v>0</v>
      </c>
      <c r="AR169" s="137" t="s">
        <v>259</v>
      </c>
      <c r="AT169" s="137" t="s">
        <v>174</v>
      </c>
      <c r="AU169" s="137" t="s">
        <v>13</v>
      </c>
      <c r="AY169" s="170" t="s">
        <v>171</v>
      </c>
      <c r="BE169" s="199">
        <f t="shared" si="14"/>
        <v>0</v>
      </c>
      <c r="BF169" s="199">
        <f t="shared" si="15"/>
        <v>0</v>
      </c>
      <c r="BG169" s="199">
        <f t="shared" si="16"/>
        <v>0</v>
      </c>
      <c r="BH169" s="199">
        <f t="shared" si="17"/>
        <v>0</v>
      </c>
      <c r="BI169" s="199">
        <f t="shared" si="18"/>
        <v>0</v>
      </c>
      <c r="BJ169" s="170" t="s">
        <v>19</v>
      </c>
      <c r="BK169" s="199">
        <f t="shared" si="19"/>
        <v>0</v>
      </c>
      <c r="BL169" s="170" t="s">
        <v>259</v>
      </c>
      <c r="BM169" s="137" t="s">
        <v>1109</v>
      </c>
    </row>
    <row r="170" spans="2:65" s="467" customFormat="1" ht="24" customHeight="1">
      <c r="B170" s="197"/>
      <c r="C170" s="307" t="s">
        <v>350</v>
      </c>
      <c r="D170" s="307" t="s">
        <v>174</v>
      </c>
      <c r="E170" s="308" t="s">
        <v>1110</v>
      </c>
      <c r="F170" s="309" t="s">
        <v>1111</v>
      </c>
      <c r="G170" s="310" t="s">
        <v>1105</v>
      </c>
      <c r="H170" s="311">
        <v>1</v>
      </c>
      <c r="I170" s="299"/>
      <c r="J170" s="312">
        <f t="shared" si="10"/>
        <v>0</v>
      </c>
      <c r="K170" s="129" t="s">
        <v>1</v>
      </c>
      <c r="L170" s="171"/>
      <c r="M170" s="133" t="s">
        <v>1</v>
      </c>
      <c r="N170" s="469" t="s">
        <v>42</v>
      </c>
      <c r="O170" s="198">
        <v>0</v>
      </c>
      <c r="P170" s="198">
        <f t="shared" si="11"/>
        <v>0</v>
      </c>
      <c r="Q170" s="198">
        <v>0</v>
      </c>
      <c r="R170" s="198">
        <f t="shared" si="12"/>
        <v>0</v>
      </c>
      <c r="S170" s="198">
        <v>0</v>
      </c>
      <c r="T170" s="136">
        <f t="shared" si="13"/>
        <v>0</v>
      </c>
      <c r="AR170" s="137" t="s">
        <v>259</v>
      </c>
      <c r="AT170" s="137" t="s">
        <v>174</v>
      </c>
      <c r="AU170" s="137" t="s">
        <v>13</v>
      </c>
      <c r="AY170" s="170" t="s">
        <v>171</v>
      </c>
      <c r="BE170" s="199">
        <f t="shared" si="14"/>
        <v>0</v>
      </c>
      <c r="BF170" s="199">
        <f t="shared" si="15"/>
        <v>0</v>
      </c>
      <c r="BG170" s="199">
        <f t="shared" si="16"/>
        <v>0</v>
      </c>
      <c r="BH170" s="199">
        <f t="shared" si="17"/>
        <v>0</v>
      </c>
      <c r="BI170" s="199">
        <f t="shared" si="18"/>
        <v>0</v>
      </c>
      <c r="BJ170" s="170" t="s">
        <v>19</v>
      </c>
      <c r="BK170" s="199">
        <f t="shared" si="19"/>
        <v>0</v>
      </c>
      <c r="BL170" s="170" t="s">
        <v>259</v>
      </c>
      <c r="BM170" s="137" t="s">
        <v>1112</v>
      </c>
    </row>
    <row r="171" spans="2:65" s="467" customFormat="1" ht="16.5" customHeight="1">
      <c r="B171" s="197"/>
      <c r="C171" s="307" t="s">
        <v>354</v>
      </c>
      <c r="D171" s="307" t="s">
        <v>174</v>
      </c>
      <c r="E171" s="308" t="s">
        <v>1113</v>
      </c>
      <c r="F171" s="309" t="s">
        <v>1114</v>
      </c>
      <c r="G171" s="310" t="s">
        <v>240</v>
      </c>
      <c r="H171" s="311">
        <v>1</v>
      </c>
      <c r="I171" s="299"/>
      <c r="J171" s="312">
        <f t="shared" si="10"/>
        <v>0</v>
      </c>
      <c r="K171" s="129" t="s">
        <v>1</v>
      </c>
      <c r="L171" s="171"/>
      <c r="M171" s="133" t="s">
        <v>1</v>
      </c>
      <c r="N171" s="469" t="s">
        <v>42</v>
      </c>
      <c r="O171" s="198">
        <v>0</v>
      </c>
      <c r="P171" s="198">
        <f t="shared" si="11"/>
        <v>0</v>
      </c>
      <c r="Q171" s="198">
        <v>0.0004</v>
      </c>
      <c r="R171" s="198">
        <f t="shared" si="12"/>
        <v>0.0004</v>
      </c>
      <c r="S171" s="198">
        <v>0</v>
      </c>
      <c r="T171" s="136">
        <f t="shared" si="13"/>
        <v>0</v>
      </c>
      <c r="AR171" s="137" t="s">
        <v>259</v>
      </c>
      <c r="AT171" s="137" t="s">
        <v>174</v>
      </c>
      <c r="AU171" s="137" t="s">
        <v>13</v>
      </c>
      <c r="AY171" s="170" t="s">
        <v>171</v>
      </c>
      <c r="BE171" s="199">
        <f t="shared" si="14"/>
        <v>0</v>
      </c>
      <c r="BF171" s="199">
        <f t="shared" si="15"/>
        <v>0</v>
      </c>
      <c r="BG171" s="199">
        <f t="shared" si="16"/>
        <v>0</v>
      </c>
      <c r="BH171" s="199">
        <f t="shared" si="17"/>
        <v>0</v>
      </c>
      <c r="BI171" s="199">
        <f t="shared" si="18"/>
        <v>0</v>
      </c>
      <c r="BJ171" s="170" t="s">
        <v>19</v>
      </c>
      <c r="BK171" s="199">
        <f t="shared" si="19"/>
        <v>0</v>
      </c>
      <c r="BL171" s="170" t="s">
        <v>259</v>
      </c>
      <c r="BM171" s="137" t="s">
        <v>1115</v>
      </c>
    </row>
    <row r="172" spans="2:65" s="467" customFormat="1" ht="16.5" customHeight="1">
      <c r="B172" s="197"/>
      <c r="C172" s="307" t="s">
        <v>359</v>
      </c>
      <c r="D172" s="307" t="s">
        <v>174</v>
      </c>
      <c r="E172" s="308" t="s">
        <v>1116</v>
      </c>
      <c r="F172" s="309" t="s">
        <v>1117</v>
      </c>
      <c r="G172" s="310" t="s">
        <v>1118</v>
      </c>
      <c r="H172" s="311">
        <v>1</v>
      </c>
      <c r="I172" s="299"/>
      <c r="J172" s="312">
        <f t="shared" si="10"/>
        <v>0</v>
      </c>
      <c r="K172" s="129" t="s">
        <v>1</v>
      </c>
      <c r="L172" s="171"/>
      <c r="M172" s="133" t="s">
        <v>1</v>
      </c>
      <c r="N172" s="469" t="s">
        <v>42</v>
      </c>
      <c r="O172" s="198">
        <v>0.059</v>
      </c>
      <c r="P172" s="198">
        <f t="shared" si="11"/>
        <v>0.059</v>
      </c>
      <c r="Q172" s="198">
        <v>0</v>
      </c>
      <c r="R172" s="198">
        <f t="shared" si="12"/>
        <v>0</v>
      </c>
      <c r="S172" s="198">
        <v>0</v>
      </c>
      <c r="T172" s="136">
        <f t="shared" si="13"/>
        <v>0</v>
      </c>
      <c r="AR172" s="137" t="s">
        <v>259</v>
      </c>
      <c r="AT172" s="137" t="s">
        <v>174</v>
      </c>
      <c r="AU172" s="137" t="s">
        <v>13</v>
      </c>
      <c r="AY172" s="170" t="s">
        <v>171</v>
      </c>
      <c r="BE172" s="199">
        <f t="shared" si="14"/>
        <v>0</v>
      </c>
      <c r="BF172" s="199">
        <f t="shared" si="15"/>
        <v>0</v>
      </c>
      <c r="BG172" s="199">
        <f t="shared" si="16"/>
        <v>0</v>
      </c>
      <c r="BH172" s="199">
        <f t="shared" si="17"/>
        <v>0</v>
      </c>
      <c r="BI172" s="199">
        <f t="shared" si="18"/>
        <v>0</v>
      </c>
      <c r="BJ172" s="170" t="s">
        <v>19</v>
      </c>
      <c r="BK172" s="199">
        <f t="shared" si="19"/>
        <v>0</v>
      </c>
      <c r="BL172" s="170" t="s">
        <v>259</v>
      </c>
      <c r="BM172" s="137" t="s">
        <v>1119</v>
      </c>
    </row>
    <row r="173" spans="2:65" s="467" customFormat="1" ht="16.5" customHeight="1">
      <c r="B173" s="197"/>
      <c r="C173" s="307" t="s">
        <v>365</v>
      </c>
      <c r="D173" s="307" t="s">
        <v>174</v>
      </c>
      <c r="E173" s="308" t="s">
        <v>1120</v>
      </c>
      <c r="F173" s="309" t="s">
        <v>1121</v>
      </c>
      <c r="G173" s="310" t="s">
        <v>484</v>
      </c>
      <c r="H173" s="311">
        <v>43</v>
      </c>
      <c r="I173" s="299"/>
      <c r="J173" s="312">
        <f t="shared" si="10"/>
        <v>0</v>
      </c>
      <c r="K173" s="129" t="s">
        <v>1</v>
      </c>
      <c r="L173" s="171"/>
      <c r="M173" s="133" t="s">
        <v>1</v>
      </c>
      <c r="N173" s="469" t="s">
        <v>42</v>
      </c>
      <c r="O173" s="198">
        <v>0.059</v>
      </c>
      <c r="P173" s="198">
        <f t="shared" si="11"/>
        <v>2.537</v>
      </c>
      <c r="Q173" s="198">
        <v>0</v>
      </c>
      <c r="R173" s="198">
        <f t="shared" si="12"/>
        <v>0</v>
      </c>
      <c r="S173" s="198">
        <v>0</v>
      </c>
      <c r="T173" s="136">
        <f t="shared" si="13"/>
        <v>0</v>
      </c>
      <c r="AR173" s="137" t="s">
        <v>259</v>
      </c>
      <c r="AT173" s="137" t="s">
        <v>174</v>
      </c>
      <c r="AU173" s="137" t="s">
        <v>13</v>
      </c>
      <c r="AY173" s="170" t="s">
        <v>171</v>
      </c>
      <c r="BE173" s="199">
        <f t="shared" si="14"/>
        <v>0</v>
      </c>
      <c r="BF173" s="199">
        <f t="shared" si="15"/>
        <v>0</v>
      </c>
      <c r="BG173" s="199">
        <f t="shared" si="16"/>
        <v>0</v>
      </c>
      <c r="BH173" s="199">
        <f t="shared" si="17"/>
        <v>0</v>
      </c>
      <c r="BI173" s="199">
        <f t="shared" si="18"/>
        <v>0</v>
      </c>
      <c r="BJ173" s="170" t="s">
        <v>19</v>
      </c>
      <c r="BK173" s="199">
        <f t="shared" si="19"/>
        <v>0</v>
      </c>
      <c r="BL173" s="170" t="s">
        <v>259</v>
      </c>
      <c r="BM173" s="137" t="s">
        <v>1122</v>
      </c>
    </row>
    <row r="174" spans="2:65" s="467" customFormat="1" ht="16.5" customHeight="1">
      <c r="B174" s="197"/>
      <c r="C174" s="307" t="s">
        <v>369</v>
      </c>
      <c r="D174" s="307" t="s">
        <v>174</v>
      </c>
      <c r="E174" s="308" t="s">
        <v>1123</v>
      </c>
      <c r="F174" s="309" t="s">
        <v>1124</v>
      </c>
      <c r="G174" s="310" t="s">
        <v>564</v>
      </c>
      <c r="H174" s="311">
        <v>0.052</v>
      </c>
      <c r="I174" s="299"/>
      <c r="J174" s="312">
        <f t="shared" si="10"/>
        <v>0</v>
      </c>
      <c r="K174" s="129" t="s">
        <v>1</v>
      </c>
      <c r="L174" s="171"/>
      <c r="M174" s="133" t="s">
        <v>1</v>
      </c>
      <c r="N174" s="469" t="s">
        <v>42</v>
      </c>
      <c r="O174" s="198">
        <v>4.155</v>
      </c>
      <c r="P174" s="198">
        <f t="shared" si="11"/>
        <v>0.21606</v>
      </c>
      <c r="Q174" s="198">
        <v>0</v>
      </c>
      <c r="R174" s="198">
        <f t="shared" si="12"/>
        <v>0</v>
      </c>
      <c r="S174" s="198">
        <v>0</v>
      </c>
      <c r="T174" s="136">
        <f t="shared" si="13"/>
        <v>0</v>
      </c>
      <c r="AR174" s="137" t="s">
        <v>259</v>
      </c>
      <c r="AT174" s="137" t="s">
        <v>174</v>
      </c>
      <c r="AU174" s="137" t="s">
        <v>13</v>
      </c>
      <c r="AY174" s="170" t="s">
        <v>171</v>
      </c>
      <c r="BE174" s="199">
        <f t="shared" si="14"/>
        <v>0</v>
      </c>
      <c r="BF174" s="199">
        <f t="shared" si="15"/>
        <v>0</v>
      </c>
      <c r="BG174" s="199">
        <f t="shared" si="16"/>
        <v>0</v>
      </c>
      <c r="BH174" s="199">
        <f t="shared" si="17"/>
        <v>0</v>
      </c>
      <c r="BI174" s="199">
        <f t="shared" si="18"/>
        <v>0</v>
      </c>
      <c r="BJ174" s="170" t="s">
        <v>19</v>
      </c>
      <c r="BK174" s="199">
        <f t="shared" si="19"/>
        <v>0</v>
      </c>
      <c r="BL174" s="170" t="s">
        <v>259</v>
      </c>
      <c r="BM174" s="137" t="s">
        <v>1125</v>
      </c>
    </row>
    <row r="175" spans="2:65" s="467" customFormat="1" ht="16.5" customHeight="1">
      <c r="B175" s="197"/>
      <c r="C175" s="307" t="s">
        <v>373</v>
      </c>
      <c r="D175" s="307" t="s">
        <v>174</v>
      </c>
      <c r="E175" s="308" t="s">
        <v>1126</v>
      </c>
      <c r="F175" s="309" t="s">
        <v>1127</v>
      </c>
      <c r="G175" s="310" t="s">
        <v>564</v>
      </c>
      <c r="H175" s="311">
        <v>0.047</v>
      </c>
      <c r="I175" s="299"/>
      <c r="J175" s="312">
        <f t="shared" si="10"/>
        <v>0</v>
      </c>
      <c r="K175" s="129" t="s">
        <v>1</v>
      </c>
      <c r="L175" s="171"/>
      <c r="M175" s="133" t="s">
        <v>1</v>
      </c>
      <c r="N175" s="469" t="s">
        <v>42</v>
      </c>
      <c r="O175" s="198">
        <v>1.523</v>
      </c>
      <c r="P175" s="198">
        <f t="shared" si="11"/>
        <v>0.07158099999999999</v>
      </c>
      <c r="Q175" s="198">
        <v>0</v>
      </c>
      <c r="R175" s="198">
        <f t="shared" si="12"/>
        <v>0</v>
      </c>
      <c r="S175" s="198">
        <v>0</v>
      </c>
      <c r="T175" s="136">
        <f t="shared" si="13"/>
        <v>0</v>
      </c>
      <c r="AR175" s="137" t="s">
        <v>259</v>
      </c>
      <c r="AT175" s="137" t="s">
        <v>174</v>
      </c>
      <c r="AU175" s="137" t="s">
        <v>13</v>
      </c>
      <c r="AY175" s="170" t="s">
        <v>171</v>
      </c>
      <c r="BE175" s="199">
        <f t="shared" si="14"/>
        <v>0</v>
      </c>
      <c r="BF175" s="199">
        <f t="shared" si="15"/>
        <v>0</v>
      </c>
      <c r="BG175" s="199">
        <f t="shared" si="16"/>
        <v>0</v>
      </c>
      <c r="BH175" s="199">
        <f t="shared" si="17"/>
        <v>0</v>
      </c>
      <c r="BI175" s="199">
        <f t="shared" si="18"/>
        <v>0</v>
      </c>
      <c r="BJ175" s="170" t="s">
        <v>19</v>
      </c>
      <c r="BK175" s="199">
        <f t="shared" si="19"/>
        <v>0</v>
      </c>
      <c r="BL175" s="170" t="s">
        <v>259</v>
      </c>
      <c r="BM175" s="137" t="s">
        <v>1128</v>
      </c>
    </row>
    <row r="176" spans="2:63" s="191" customFormat="1" ht="22.9" customHeight="1">
      <c r="B176" s="190"/>
      <c r="C176" s="301"/>
      <c r="D176" s="302" t="s">
        <v>76</v>
      </c>
      <c r="E176" s="305" t="s">
        <v>1129</v>
      </c>
      <c r="F176" s="305" t="s">
        <v>1130</v>
      </c>
      <c r="G176" s="301"/>
      <c r="H176" s="301"/>
      <c r="I176" s="301"/>
      <c r="J176" s="306">
        <f>BK176</f>
        <v>0</v>
      </c>
      <c r="L176" s="190"/>
      <c r="M176" s="193"/>
      <c r="P176" s="194">
        <f>SUM(P177:P199)</f>
        <v>41.47256</v>
      </c>
      <c r="R176" s="194">
        <f>SUM(R177:R199)</f>
        <v>0.036570000000000005</v>
      </c>
      <c r="T176" s="195">
        <f>SUM(T177:T199)</f>
        <v>0.08413000000000001</v>
      </c>
      <c r="AR176" s="117" t="s">
        <v>13</v>
      </c>
      <c r="AT176" s="123" t="s">
        <v>76</v>
      </c>
      <c r="AU176" s="123" t="s">
        <v>19</v>
      </c>
      <c r="AY176" s="117" t="s">
        <v>171</v>
      </c>
      <c r="BK176" s="124">
        <f>SUM(BK177:BK199)</f>
        <v>0</v>
      </c>
    </row>
    <row r="177" spans="2:65" s="467" customFormat="1" ht="16.5" customHeight="1">
      <c r="B177" s="197"/>
      <c r="C177" s="307" t="s">
        <v>377</v>
      </c>
      <c r="D177" s="307" t="s">
        <v>174</v>
      </c>
      <c r="E177" s="308" t="s">
        <v>1131</v>
      </c>
      <c r="F177" s="309" t="s">
        <v>1132</v>
      </c>
      <c r="G177" s="310" t="s">
        <v>484</v>
      </c>
      <c r="H177" s="311">
        <v>39</v>
      </c>
      <c r="I177" s="299"/>
      <c r="J177" s="312">
        <f aca="true" t="shared" si="20" ref="J177:J199">ROUND(I177*H177,2)</f>
        <v>0</v>
      </c>
      <c r="K177" s="129" t="s">
        <v>1</v>
      </c>
      <c r="L177" s="171"/>
      <c r="M177" s="133" t="s">
        <v>1</v>
      </c>
      <c r="N177" s="469" t="s">
        <v>42</v>
      </c>
      <c r="O177" s="198">
        <v>0.173</v>
      </c>
      <c r="P177" s="198">
        <f aca="true" t="shared" si="21" ref="P177:P199">O177*H177</f>
        <v>6.747</v>
      </c>
      <c r="Q177" s="198">
        <v>0</v>
      </c>
      <c r="R177" s="198">
        <f aca="true" t="shared" si="22" ref="R177:R199">Q177*H177</f>
        <v>0</v>
      </c>
      <c r="S177" s="198">
        <v>0.00213</v>
      </c>
      <c r="T177" s="136">
        <f aca="true" t="shared" si="23" ref="T177:T199">S177*H177</f>
        <v>0.08307</v>
      </c>
      <c r="AR177" s="137" t="s">
        <v>259</v>
      </c>
      <c r="AT177" s="137" t="s">
        <v>174</v>
      </c>
      <c r="AU177" s="137" t="s">
        <v>13</v>
      </c>
      <c r="AY177" s="170" t="s">
        <v>171</v>
      </c>
      <c r="BE177" s="199">
        <f aca="true" t="shared" si="24" ref="BE177:BE199">IF(N177="základní",J177,0)</f>
        <v>0</v>
      </c>
      <c r="BF177" s="199">
        <f aca="true" t="shared" si="25" ref="BF177:BF199">IF(N177="snížená",J177,0)</f>
        <v>0</v>
      </c>
      <c r="BG177" s="199">
        <f aca="true" t="shared" si="26" ref="BG177:BG199">IF(N177="zákl. přenesená",J177,0)</f>
        <v>0</v>
      </c>
      <c r="BH177" s="199">
        <f aca="true" t="shared" si="27" ref="BH177:BH199">IF(N177="sníž. přenesená",J177,0)</f>
        <v>0</v>
      </c>
      <c r="BI177" s="199">
        <f aca="true" t="shared" si="28" ref="BI177:BI199">IF(N177="nulová",J177,0)</f>
        <v>0</v>
      </c>
      <c r="BJ177" s="170" t="s">
        <v>19</v>
      </c>
      <c r="BK177" s="199">
        <f aca="true" t="shared" si="29" ref="BK177:BK199">ROUND(I177*H177,2)</f>
        <v>0</v>
      </c>
      <c r="BL177" s="170" t="s">
        <v>259</v>
      </c>
      <c r="BM177" s="137" t="s">
        <v>1133</v>
      </c>
    </row>
    <row r="178" spans="2:65" s="467" customFormat="1" ht="16.5" customHeight="1">
      <c r="B178" s="197"/>
      <c r="C178" s="307" t="s">
        <v>381</v>
      </c>
      <c r="D178" s="307" t="s">
        <v>174</v>
      </c>
      <c r="E178" s="308" t="s">
        <v>1134</v>
      </c>
      <c r="F178" s="309" t="s">
        <v>1135</v>
      </c>
      <c r="G178" s="310" t="s">
        <v>240</v>
      </c>
      <c r="H178" s="311">
        <v>2</v>
      </c>
      <c r="I178" s="299"/>
      <c r="J178" s="312">
        <f t="shared" si="20"/>
        <v>0</v>
      </c>
      <c r="K178" s="129" t="s">
        <v>1</v>
      </c>
      <c r="L178" s="171"/>
      <c r="M178" s="133" t="s">
        <v>1</v>
      </c>
      <c r="N178" s="469" t="s">
        <v>42</v>
      </c>
      <c r="O178" s="198">
        <v>0.062</v>
      </c>
      <c r="P178" s="198">
        <f t="shared" si="21"/>
        <v>0.124</v>
      </c>
      <c r="Q178" s="198">
        <v>0</v>
      </c>
      <c r="R178" s="198">
        <f t="shared" si="22"/>
        <v>0</v>
      </c>
      <c r="S178" s="198">
        <v>0.00053</v>
      </c>
      <c r="T178" s="136">
        <f t="shared" si="23"/>
        <v>0.00106</v>
      </c>
      <c r="AR178" s="137" t="s">
        <v>259</v>
      </c>
      <c r="AT178" s="137" t="s">
        <v>174</v>
      </c>
      <c r="AU178" s="137" t="s">
        <v>13</v>
      </c>
      <c r="AY178" s="170" t="s">
        <v>171</v>
      </c>
      <c r="BE178" s="199">
        <f t="shared" si="24"/>
        <v>0</v>
      </c>
      <c r="BF178" s="199">
        <f t="shared" si="25"/>
        <v>0</v>
      </c>
      <c r="BG178" s="199">
        <f t="shared" si="26"/>
        <v>0</v>
      </c>
      <c r="BH178" s="199">
        <f t="shared" si="27"/>
        <v>0</v>
      </c>
      <c r="BI178" s="199">
        <f t="shared" si="28"/>
        <v>0</v>
      </c>
      <c r="BJ178" s="170" t="s">
        <v>19</v>
      </c>
      <c r="BK178" s="199">
        <f t="shared" si="29"/>
        <v>0</v>
      </c>
      <c r="BL178" s="170" t="s">
        <v>259</v>
      </c>
      <c r="BM178" s="137" t="s">
        <v>1136</v>
      </c>
    </row>
    <row r="179" spans="2:65" s="467" customFormat="1" ht="16.5" customHeight="1">
      <c r="B179" s="197"/>
      <c r="C179" s="307" t="s">
        <v>385</v>
      </c>
      <c r="D179" s="307" t="s">
        <v>174</v>
      </c>
      <c r="E179" s="308" t="s">
        <v>1137</v>
      </c>
      <c r="F179" s="309" t="s">
        <v>1138</v>
      </c>
      <c r="G179" s="310" t="s">
        <v>240</v>
      </c>
      <c r="H179" s="311">
        <v>4</v>
      </c>
      <c r="I179" s="299"/>
      <c r="J179" s="312">
        <f t="shared" si="20"/>
        <v>0</v>
      </c>
      <c r="K179" s="129" t="s">
        <v>1</v>
      </c>
      <c r="L179" s="171"/>
      <c r="M179" s="133" t="s">
        <v>1</v>
      </c>
      <c r="N179" s="469" t="s">
        <v>42</v>
      </c>
      <c r="O179" s="198">
        <v>0.244</v>
      </c>
      <c r="P179" s="198">
        <f t="shared" si="21"/>
        <v>0.976</v>
      </c>
      <c r="Q179" s="198">
        <v>4E-05</v>
      </c>
      <c r="R179" s="198">
        <f t="shared" si="22"/>
        <v>0.00016</v>
      </c>
      <c r="S179" s="198">
        <v>0</v>
      </c>
      <c r="T179" s="136">
        <f t="shared" si="23"/>
        <v>0</v>
      </c>
      <c r="AR179" s="137" t="s">
        <v>259</v>
      </c>
      <c r="AT179" s="137" t="s">
        <v>174</v>
      </c>
      <c r="AU179" s="137" t="s">
        <v>13</v>
      </c>
      <c r="AY179" s="170" t="s">
        <v>171</v>
      </c>
      <c r="BE179" s="199">
        <f t="shared" si="24"/>
        <v>0</v>
      </c>
      <c r="BF179" s="199">
        <f t="shared" si="25"/>
        <v>0</v>
      </c>
      <c r="BG179" s="199">
        <f t="shared" si="26"/>
        <v>0</v>
      </c>
      <c r="BH179" s="199">
        <f t="shared" si="27"/>
        <v>0</v>
      </c>
      <c r="BI179" s="199">
        <f t="shared" si="28"/>
        <v>0</v>
      </c>
      <c r="BJ179" s="170" t="s">
        <v>19</v>
      </c>
      <c r="BK179" s="199">
        <f t="shared" si="29"/>
        <v>0</v>
      </c>
      <c r="BL179" s="170" t="s">
        <v>259</v>
      </c>
      <c r="BM179" s="137" t="s">
        <v>1139</v>
      </c>
    </row>
    <row r="180" spans="2:65" s="467" customFormat="1" ht="16.5" customHeight="1">
      <c r="B180" s="197"/>
      <c r="C180" s="307" t="s">
        <v>389</v>
      </c>
      <c r="D180" s="307" t="s">
        <v>174</v>
      </c>
      <c r="E180" s="308" t="s">
        <v>1140</v>
      </c>
      <c r="F180" s="309" t="s">
        <v>1141</v>
      </c>
      <c r="G180" s="310" t="s">
        <v>484</v>
      </c>
      <c r="H180" s="311">
        <v>5</v>
      </c>
      <c r="I180" s="299"/>
      <c r="J180" s="312">
        <f t="shared" si="20"/>
        <v>0</v>
      </c>
      <c r="K180" s="129" t="s">
        <v>1</v>
      </c>
      <c r="L180" s="171"/>
      <c r="M180" s="133" t="s">
        <v>1</v>
      </c>
      <c r="N180" s="469" t="s">
        <v>42</v>
      </c>
      <c r="O180" s="198">
        <v>0.556</v>
      </c>
      <c r="P180" s="198">
        <f t="shared" si="21"/>
        <v>2.7800000000000002</v>
      </c>
      <c r="Q180" s="198">
        <v>0.00071</v>
      </c>
      <c r="R180" s="198">
        <f t="shared" si="22"/>
        <v>0.00355</v>
      </c>
      <c r="S180" s="198">
        <v>0</v>
      </c>
      <c r="T180" s="136">
        <f t="shared" si="23"/>
        <v>0</v>
      </c>
      <c r="AR180" s="137" t="s">
        <v>259</v>
      </c>
      <c r="AT180" s="137" t="s">
        <v>174</v>
      </c>
      <c r="AU180" s="137" t="s">
        <v>13</v>
      </c>
      <c r="AY180" s="170" t="s">
        <v>171</v>
      </c>
      <c r="BE180" s="199">
        <f t="shared" si="24"/>
        <v>0</v>
      </c>
      <c r="BF180" s="199">
        <f t="shared" si="25"/>
        <v>0</v>
      </c>
      <c r="BG180" s="199">
        <f t="shared" si="26"/>
        <v>0</v>
      </c>
      <c r="BH180" s="199">
        <f t="shared" si="27"/>
        <v>0</v>
      </c>
      <c r="BI180" s="199">
        <f t="shared" si="28"/>
        <v>0</v>
      </c>
      <c r="BJ180" s="170" t="s">
        <v>19</v>
      </c>
      <c r="BK180" s="199">
        <f t="shared" si="29"/>
        <v>0</v>
      </c>
      <c r="BL180" s="170" t="s">
        <v>259</v>
      </c>
      <c r="BM180" s="137" t="s">
        <v>1142</v>
      </c>
    </row>
    <row r="181" spans="2:65" s="467" customFormat="1" ht="16.5" customHeight="1">
      <c r="B181" s="197"/>
      <c r="C181" s="307" t="s">
        <v>394</v>
      </c>
      <c r="D181" s="307" t="s">
        <v>174</v>
      </c>
      <c r="E181" s="308" t="s">
        <v>1143</v>
      </c>
      <c r="F181" s="309" t="s">
        <v>1144</v>
      </c>
      <c r="G181" s="310" t="s">
        <v>484</v>
      </c>
      <c r="H181" s="311">
        <v>21</v>
      </c>
      <c r="I181" s="299"/>
      <c r="J181" s="312">
        <f t="shared" si="20"/>
        <v>0</v>
      </c>
      <c r="K181" s="129" t="s">
        <v>1</v>
      </c>
      <c r="L181" s="171"/>
      <c r="M181" s="133" t="s">
        <v>1</v>
      </c>
      <c r="N181" s="469" t="s">
        <v>42</v>
      </c>
      <c r="O181" s="198">
        <v>0.529</v>
      </c>
      <c r="P181" s="198">
        <f t="shared" si="21"/>
        <v>11.109</v>
      </c>
      <c r="Q181" s="198">
        <v>0.0006</v>
      </c>
      <c r="R181" s="198">
        <f t="shared" si="22"/>
        <v>0.012599999999999998</v>
      </c>
      <c r="S181" s="198">
        <v>0</v>
      </c>
      <c r="T181" s="136">
        <f t="shared" si="23"/>
        <v>0</v>
      </c>
      <c r="AR181" s="137" t="s">
        <v>259</v>
      </c>
      <c r="AT181" s="137" t="s">
        <v>174</v>
      </c>
      <c r="AU181" s="137" t="s">
        <v>13</v>
      </c>
      <c r="AY181" s="170" t="s">
        <v>171</v>
      </c>
      <c r="BE181" s="199">
        <f t="shared" si="24"/>
        <v>0</v>
      </c>
      <c r="BF181" s="199">
        <f t="shared" si="25"/>
        <v>0</v>
      </c>
      <c r="BG181" s="199">
        <f t="shared" si="26"/>
        <v>0</v>
      </c>
      <c r="BH181" s="199">
        <f t="shared" si="27"/>
        <v>0</v>
      </c>
      <c r="BI181" s="199">
        <f t="shared" si="28"/>
        <v>0</v>
      </c>
      <c r="BJ181" s="170" t="s">
        <v>19</v>
      </c>
      <c r="BK181" s="199">
        <f t="shared" si="29"/>
        <v>0</v>
      </c>
      <c r="BL181" s="170" t="s">
        <v>259</v>
      </c>
      <c r="BM181" s="137" t="s">
        <v>1145</v>
      </c>
    </row>
    <row r="182" spans="2:65" s="467" customFormat="1" ht="16.5" customHeight="1">
      <c r="B182" s="197"/>
      <c r="C182" s="307" t="s">
        <v>399</v>
      </c>
      <c r="D182" s="307" t="s">
        <v>174</v>
      </c>
      <c r="E182" s="308" t="s">
        <v>1146</v>
      </c>
      <c r="F182" s="309" t="s">
        <v>1147</v>
      </c>
      <c r="G182" s="310" t="s">
        <v>484</v>
      </c>
      <c r="H182" s="311">
        <v>5</v>
      </c>
      <c r="I182" s="299"/>
      <c r="J182" s="312">
        <f t="shared" si="20"/>
        <v>0</v>
      </c>
      <c r="K182" s="129" t="s">
        <v>190</v>
      </c>
      <c r="L182" s="171"/>
      <c r="M182" s="133" t="s">
        <v>1</v>
      </c>
      <c r="N182" s="469" t="s">
        <v>42</v>
      </c>
      <c r="O182" s="198">
        <v>0.616</v>
      </c>
      <c r="P182" s="198">
        <f t="shared" si="21"/>
        <v>3.08</v>
      </c>
      <c r="Q182" s="198">
        <v>0.00096</v>
      </c>
      <c r="R182" s="198">
        <f t="shared" si="22"/>
        <v>0.0048000000000000004</v>
      </c>
      <c r="S182" s="198">
        <v>0</v>
      </c>
      <c r="T182" s="136">
        <f t="shared" si="23"/>
        <v>0</v>
      </c>
      <c r="AR182" s="137" t="s">
        <v>259</v>
      </c>
      <c r="AT182" s="137" t="s">
        <v>174</v>
      </c>
      <c r="AU182" s="137" t="s">
        <v>13</v>
      </c>
      <c r="AY182" s="170" t="s">
        <v>171</v>
      </c>
      <c r="BE182" s="199">
        <f t="shared" si="24"/>
        <v>0</v>
      </c>
      <c r="BF182" s="199">
        <f t="shared" si="25"/>
        <v>0</v>
      </c>
      <c r="BG182" s="199">
        <f t="shared" si="26"/>
        <v>0</v>
      </c>
      <c r="BH182" s="199">
        <f t="shared" si="27"/>
        <v>0</v>
      </c>
      <c r="BI182" s="199">
        <f t="shared" si="28"/>
        <v>0</v>
      </c>
      <c r="BJ182" s="170" t="s">
        <v>19</v>
      </c>
      <c r="BK182" s="199">
        <f t="shared" si="29"/>
        <v>0</v>
      </c>
      <c r="BL182" s="170" t="s">
        <v>259</v>
      </c>
      <c r="BM182" s="137" t="s">
        <v>1148</v>
      </c>
    </row>
    <row r="183" spans="2:65" s="467" customFormat="1" ht="16.5" customHeight="1">
      <c r="B183" s="197"/>
      <c r="C183" s="307" t="s">
        <v>404</v>
      </c>
      <c r="D183" s="307" t="s">
        <v>174</v>
      </c>
      <c r="E183" s="308" t="s">
        <v>1149</v>
      </c>
      <c r="F183" s="309" t="s">
        <v>1150</v>
      </c>
      <c r="G183" s="310" t="s">
        <v>240</v>
      </c>
      <c r="H183" s="311">
        <v>12</v>
      </c>
      <c r="I183" s="299"/>
      <c r="J183" s="312">
        <f t="shared" si="20"/>
        <v>0</v>
      </c>
      <c r="K183" s="129" t="s">
        <v>1</v>
      </c>
      <c r="L183" s="171"/>
      <c r="M183" s="133" t="s">
        <v>1</v>
      </c>
      <c r="N183" s="469" t="s">
        <v>42</v>
      </c>
      <c r="O183" s="198">
        <v>0.425</v>
      </c>
      <c r="P183" s="198">
        <f t="shared" si="21"/>
        <v>5.1</v>
      </c>
      <c r="Q183" s="198">
        <v>0</v>
      </c>
      <c r="R183" s="198">
        <f t="shared" si="22"/>
        <v>0</v>
      </c>
      <c r="S183" s="198">
        <v>0</v>
      </c>
      <c r="T183" s="136">
        <f t="shared" si="23"/>
        <v>0</v>
      </c>
      <c r="AR183" s="137" t="s">
        <v>259</v>
      </c>
      <c r="AT183" s="137" t="s">
        <v>174</v>
      </c>
      <c r="AU183" s="137" t="s">
        <v>13</v>
      </c>
      <c r="AY183" s="170" t="s">
        <v>171</v>
      </c>
      <c r="BE183" s="199">
        <f t="shared" si="24"/>
        <v>0</v>
      </c>
      <c r="BF183" s="199">
        <f t="shared" si="25"/>
        <v>0</v>
      </c>
      <c r="BG183" s="199">
        <f t="shared" si="26"/>
        <v>0</v>
      </c>
      <c r="BH183" s="199">
        <f t="shared" si="27"/>
        <v>0</v>
      </c>
      <c r="BI183" s="199">
        <f t="shared" si="28"/>
        <v>0</v>
      </c>
      <c r="BJ183" s="170" t="s">
        <v>19</v>
      </c>
      <c r="BK183" s="199">
        <f t="shared" si="29"/>
        <v>0</v>
      </c>
      <c r="BL183" s="170" t="s">
        <v>259</v>
      </c>
      <c r="BM183" s="137" t="s">
        <v>1151</v>
      </c>
    </row>
    <row r="184" spans="2:65" s="467" customFormat="1" ht="16.5" customHeight="1">
      <c r="B184" s="197"/>
      <c r="C184" s="307" t="s">
        <v>408</v>
      </c>
      <c r="D184" s="307" t="s">
        <v>174</v>
      </c>
      <c r="E184" s="308" t="s">
        <v>2101</v>
      </c>
      <c r="F184" s="309" t="s">
        <v>2100</v>
      </c>
      <c r="G184" s="310" t="s">
        <v>2099</v>
      </c>
      <c r="H184" s="311">
        <v>3</v>
      </c>
      <c r="I184" s="299"/>
      <c r="J184" s="312">
        <f t="shared" si="20"/>
        <v>0</v>
      </c>
      <c r="K184" s="129" t="s">
        <v>190</v>
      </c>
      <c r="L184" s="171"/>
      <c r="M184" s="133" t="s">
        <v>1</v>
      </c>
      <c r="N184" s="469" t="s">
        <v>42</v>
      </c>
      <c r="O184" s="198">
        <v>0.457</v>
      </c>
      <c r="P184" s="198">
        <f t="shared" si="21"/>
        <v>1.371</v>
      </c>
      <c r="Q184" s="198">
        <v>0.00025</v>
      </c>
      <c r="R184" s="198">
        <f t="shared" si="22"/>
        <v>0.00075</v>
      </c>
      <c r="S184" s="198">
        <v>0</v>
      </c>
      <c r="T184" s="136">
        <f t="shared" si="23"/>
        <v>0</v>
      </c>
      <c r="AR184" s="137" t="s">
        <v>104</v>
      </c>
      <c r="AT184" s="137" t="s">
        <v>174</v>
      </c>
      <c r="AU184" s="137" t="s">
        <v>13</v>
      </c>
      <c r="AY184" s="170" t="s">
        <v>171</v>
      </c>
      <c r="BE184" s="199">
        <f t="shared" si="24"/>
        <v>0</v>
      </c>
      <c r="BF184" s="199">
        <f t="shared" si="25"/>
        <v>0</v>
      </c>
      <c r="BG184" s="199">
        <f t="shared" si="26"/>
        <v>0</v>
      </c>
      <c r="BH184" s="199">
        <f t="shared" si="27"/>
        <v>0</v>
      </c>
      <c r="BI184" s="199">
        <f t="shared" si="28"/>
        <v>0</v>
      </c>
      <c r="BJ184" s="170" t="s">
        <v>19</v>
      </c>
      <c r="BK184" s="199">
        <f t="shared" si="29"/>
        <v>0</v>
      </c>
      <c r="BL184" s="170" t="s">
        <v>104</v>
      </c>
      <c r="BM184" s="137" t="s">
        <v>1152</v>
      </c>
    </row>
    <row r="185" spans="2:65" s="467" customFormat="1" ht="16.5" customHeight="1">
      <c r="B185" s="197"/>
      <c r="C185" s="307" t="s">
        <v>412</v>
      </c>
      <c r="D185" s="307" t="s">
        <v>174</v>
      </c>
      <c r="E185" s="308" t="s">
        <v>2098</v>
      </c>
      <c r="F185" s="309" t="s">
        <v>2097</v>
      </c>
      <c r="G185" s="310" t="s">
        <v>240</v>
      </c>
      <c r="H185" s="311">
        <v>4</v>
      </c>
      <c r="I185" s="299"/>
      <c r="J185" s="312">
        <f t="shared" si="20"/>
        <v>0</v>
      </c>
      <c r="K185" s="129" t="s">
        <v>1</v>
      </c>
      <c r="L185" s="171"/>
      <c r="M185" s="133" t="s">
        <v>1</v>
      </c>
      <c r="N185" s="469" t="s">
        <v>42</v>
      </c>
      <c r="O185" s="198">
        <v>0.165</v>
      </c>
      <c r="P185" s="198">
        <f t="shared" si="21"/>
        <v>0.66</v>
      </c>
      <c r="Q185" s="198">
        <v>0</v>
      </c>
      <c r="R185" s="198">
        <f t="shared" si="22"/>
        <v>0</v>
      </c>
      <c r="S185" s="198">
        <v>0</v>
      </c>
      <c r="T185" s="136">
        <f t="shared" si="23"/>
        <v>0</v>
      </c>
      <c r="AR185" s="137" t="s">
        <v>259</v>
      </c>
      <c r="AT185" s="137" t="s">
        <v>174</v>
      </c>
      <c r="AU185" s="137" t="s">
        <v>13</v>
      </c>
      <c r="AY185" s="170" t="s">
        <v>171</v>
      </c>
      <c r="BE185" s="199">
        <f t="shared" si="24"/>
        <v>0</v>
      </c>
      <c r="BF185" s="199">
        <f t="shared" si="25"/>
        <v>0</v>
      </c>
      <c r="BG185" s="199">
        <f t="shared" si="26"/>
        <v>0</v>
      </c>
      <c r="BH185" s="199">
        <f t="shared" si="27"/>
        <v>0</v>
      </c>
      <c r="BI185" s="199">
        <f t="shared" si="28"/>
        <v>0</v>
      </c>
      <c r="BJ185" s="170" t="s">
        <v>19</v>
      </c>
      <c r="BK185" s="199">
        <f t="shared" si="29"/>
        <v>0</v>
      </c>
      <c r="BL185" s="170" t="s">
        <v>259</v>
      </c>
      <c r="BM185" s="137" t="s">
        <v>1153</v>
      </c>
    </row>
    <row r="186" spans="2:65" s="467" customFormat="1" ht="16.5" customHeight="1">
      <c r="B186" s="197"/>
      <c r="C186" s="307" t="s">
        <v>418</v>
      </c>
      <c r="D186" s="307" t="s">
        <v>174</v>
      </c>
      <c r="E186" s="308" t="s">
        <v>2096</v>
      </c>
      <c r="F186" s="309" t="s">
        <v>2095</v>
      </c>
      <c r="G186" s="310" t="s">
        <v>240</v>
      </c>
      <c r="H186" s="311">
        <v>1</v>
      </c>
      <c r="I186" s="299"/>
      <c r="J186" s="312">
        <f t="shared" si="20"/>
        <v>0</v>
      </c>
      <c r="K186" s="129" t="s">
        <v>190</v>
      </c>
      <c r="L186" s="171"/>
      <c r="M186" s="133" t="s">
        <v>1</v>
      </c>
      <c r="N186" s="469" t="s">
        <v>42</v>
      </c>
      <c r="O186" s="198">
        <v>0.083</v>
      </c>
      <c r="P186" s="198">
        <f t="shared" si="21"/>
        <v>0.083</v>
      </c>
      <c r="Q186" s="198">
        <v>0.00022</v>
      </c>
      <c r="R186" s="198">
        <f t="shared" si="22"/>
        <v>0.00022</v>
      </c>
      <c r="S186" s="198">
        <v>0</v>
      </c>
      <c r="T186" s="136">
        <f t="shared" si="23"/>
        <v>0</v>
      </c>
      <c r="AR186" s="137" t="s">
        <v>259</v>
      </c>
      <c r="AT186" s="137" t="s">
        <v>174</v>
      </c>
      <c r="AU186" s="137" t="s">
        <v>13</v>
      </c>
      <c r="AY186" s="170" t="s">
        <v>171</v>
      </c>
      <c r="BE186" s="199">
        <f t="shared" si="24"/>
        <v>0</v>
      </c>
      <c r="BF186" s="199">
        <f t="shared" si="25"/>
        <v>0</v>
      </c>
      <c r="BG186" s="199">
        <f t="shared" si="26"/>
        <v>0</v>
      </c>
      <c r="BH186" s="199">
        <f t="shared" si="27"/>
        <v>0</v>
      </c>
      <c r="BI186" s="199">
        <f t="shared" si="28"/>
        <v>0</v>
      </c>
      <c r="BJ186" s="170" t="s">
        <v>19</v>
      </c>
      <c r="BK186" s="199">
        <f t="shared" si="29"/>
        <v>0</v>
      </c>
      <c r="BL186" s="170" t="s">
        <v>259</v>
      </c>
      <c r="BM186" s="137" t="s">
        <v>1154</v>
      </c>
    </row>
    <row r="187" spans="2:65" s="467" customFormat="1" ht="16.5" customHeight="1">
      <c r="B187" s="197"/>
      <c r="C187" s="307" t="s">
        <v>423</v>
      </c>
      <c r="D187" s="307" t="s">
        <v>174</v>
      </c>
      <c r="E187" s="308" t="s">
        <v>2094</v>
      </c>
      <c r="F187" s="309" t="s">
        <v>2093</v>
      </c>
      <c r="G187" s="310" t="s">
        <v>240</v>
      </c>
      <c r="H187" s="311">
        <v>1</v>
      </c>
      <c r="I187" s="299"/>
      <c r="J187" s="312">
        <f t="shared" si="20"/>
        <v>0</v>
      </c>
      <c r="K187" s="129" t="s">
        <v>190</v>
      </c>
      <c r="L187" s="171"/>
      <c r="M187" s="133" t="s">
        <v>1</v>
      </c>
      <c r="N187" s="469" t="s">
        <v>42</v>
      </c>
      <c r="O187" s="198">
        <v>0.207</v>
      </c>
      <c r="P187" s="198">
        <f t="shared" si="21"/>
        <v>0.207</v>
      </c>
      <c r="Q187" s="198">
        <v>0.00017</v>
      </c>
      <c r="R187" s="198">
        <f t="shared" si="22"/>
        <v>0.00017</v>
      </c>
      <c r="S187" s="198">
        <v>0</v>
      </c>
      <c r="T187" s="136">
        <f t="shared" si="23"/>
        <v>0</v>
      </c>
      <c r="AR187" s="137" t="s">
        <v>104</v>
      </c>
      <c r="AT187" s="137" t="s">
        <v>174</v>
      </c>
      <c r="AU187" s="137" t="s">
        <v>13</v>
      </c>
      <c r="AY187" s="170" t="s">
        <v>171</v>
      </c>
      <c r="BE187" s="199">
        <f t="shared" si="24"/>
        <v>0</v>
      </c>
      <c r="BF187" s="199">
        <f t="shared" si="25"/>
        <v>0</v>
      </c>
      <c r="BG187" s="199">
        <f t="shared" si="26"/>
        <v>0</v>
      </c>
      <c r="BH187" s="199">
        <f t="shared" si="27"/>
        <v>0</v>
      </c>
      <c r="BI187" s="199">
        <f t="shared" si="28"/>
        <v>0</v>
      </c>
      <c r="BJ187" s="170" t="s">
        <v>19</v>
      </c>
      <c r="BK187" s="199">
        <f t="shared" si="29"/>
        <v>0</v>
      </c>
      <c r="BL187" s="170" t="s">
        <v>104</v>
      </c>
      <c r="BM187" s="137" t="s">
        <v>1155</v>
      </c>
    </row>
    <row r="188" spans="2:65" s="467" customFormat="1" ht="16.5" customHeight="1">
      <c r="B188" s="197"/>
      <c r="C188" s="307" t="s">
        <v>427</v>
      </c>
      <c r="D188" s="307" t="s">
        <v>174</v>
      </c>
      <c r="E188" s="308" t="s">
        <v>2092</v>
      </c>
      <c r="F188" s="309" t="s">
        <v>2091</v>
      </c>
      <c r="G188" s="310" t="s">
        <v>240</v>
      </c>
      <c r="H188" s="311">
        <v>4</v>
      </c>
      <c r="I188" s="299"/>
      <c r="J188" s="312">
        <f t="shared" si="20"/>
        <v>0</v>
      </c>
      <c r="K188" s="129" t="s">
        <v>1</v>
      </c>
      <c r="L188" s="171"/>
      <c r="M188" s="133" t="s">
        <v>1</v>
      </c>
      <c r="N188" s="469" t="s">
        <v>42</v>
      </c>
      <c r="O188" s="198">
        <v>0.16</v>
      </c>
      <c r="P188" s="198">
        <f t="shared" si="21"/>
        <v>0.64</v>
      </c>
      <c r="Q188" s="198">
        <v>0.00021</v>
      </c>
      <c r="R188" s="198">
        <f t="shared" si="22"/>
        <v>0.00084</v>
      </c>
      <c r="S188" s="198">
        <v>0</v>
      </c>
      <c r="T188" s="136">
        <f t="shared" si="23"/>
        <v>0</v>
      </c>
      <c r="AR188" s="137" t="s">
        <v>259</v>
      </c>
      <c r="AT188" s="137" t="s">
        <v>174</v>
      </c>
      <c r="AU188" s="137" t="s">
        <v>13</v>
      </c>
      <c r="AY188" s="170" t="s">
        <v>171</v>
      </c>
      <c r="BE188" s="199">
        <f t="shared" si="24"/>
        <v>0</v>
      </c>
      <c r="BF188" s="199">
        <f t="shared" si="25"/>
        <v>0</v>
      </c>
      <c r="BG188" s="199">
        <f t="shared" si="26"/>
        <v>0</v>
      </c>
      <c r="BH188" s="199">
        <f t="shared" si="27"/>
        <v>0</v>
      </c>
      <c r="BI188" s="199">
        <f t="shared" si="28"/>
        <v>0</v>
      </c>
      <c r="BJ188" s="170" t="s">
        <v>19</v>
      </c>
      <c r="BK188" s="199">
        <f t="shared" si="29"/>
        <v>0</v>
      </c>
      <c r="BL188" s="170" t="s">
        <v>259</v>
      </c>
      <c r="BM188" s="137" t="s">
        <v>1156</v>
      </c>
    </row>
    <row r="189" spans="2:65" s="467" customFormat="1" ht="16.5" customHeight="1">
      <c r="B189" s="197"/>
      <c r="C189" s="307" t="s">
        <v>431</v>
      </c>
      <c r="D189" s="307" t="s">
        <v>174</v>
      </c>
      <c r="E189" s="308" t="s">
        <v>2090</v>
      </c>
      <c r="F189" s="309" t="s">
        <v>2089</v>
      </c>
      <c r="G189" s="310" t="s">
        <v>240</v>
      </c>
      <c r="H189" s="311">
        <v>5</v>
      </c>
      <c r="I189" s="299"/>
      <c r="J189" s="312">
        <f t="shared" si="20"/>
        <v>0</v>
      </c>
      <c r="K189" s="129" t="s">
        <v>190</v>
      </c>
      <c r="L189" s="171"/>
      <c r="M189" s="133" t="s">
        <v>1</v>
      </c>
      <c r="N189" s="469" t="s">
        <v>42</v>
      </c>
      <c r="O189" s="198">
        <v>0.2</v>
      </c>
      <c r="P189" s="198">
        <f t="shared" si="21"/>
        <v>1</v>
      </c>
      <c r="Q189" s="198">
        <v>0.00034</v>
      </c>
      <c r="R189" s="198">
        <f t="shared" si="22"/>
        <v>0.0017000000000000001</v>
      </c>
      <c r="S189" s="198">
        <v>0</v>
      </c>
      <c r="T189" s="136">
        <f t="shared" si="23"/>
        <v>0</v>
      </c>
      <c r="AR189" s="137" t="s">
        <v>259</v>
      </c>
      <c r="AT189" s="137" t="s">
        <v>174</v>
      </c>
      <c r="AU189" s="137" t="s">
        <v>13</v>
      </c>
      <c r="AY189" s="170" t="s">
        <v>171</v>
      </c>
      <c r="BE189" s="199">
        <f t="shared" si="24"/>
        <v>0</v>
      </c>
      <c r="BF189" s="199">
        <f t="shared" si="25"/>
        <v>0</v>
      </c>
      <c r="BG189" s="199">
        <f t="shared" si="26"/>
        <v>0</v>
      </c>
      <c r="BH189" s="199">
        <f t="shared" si="27"/>
        <v>0</v>
      </c>
      <c r="BI189" s="199">
        <f t="shared" si="28"/>
        <v>0</v>
      </c>
      <c r="BJ189" s="170" t="s">
        <v>19</v>
      </c>
      <c r="BK189" s="199">
        <f t="shared" si="29"/>
        <v>0</v>
      </c>
      <c r="BL189" s="170" t="s">
        <v>259</v>
      </c>
      <c r="BM189" s="137" t="s">
        <v>1157</v>
      </c>
    </row>
    <row r="190" spans="2:65" s="467" customFormat="1" ht="16.5" customHeight="1">
      <c r="B190" s="197"/>
      <c r="C190" s="307" t="s">
        <v>436</v>
      </c>
      <c r="D190" s="307" t="s">
        <v>174</v>
      </c>
      <c r="E190" s="308" t="s">
        <v>2088</v>
      </c>
      <c r="F190" s="309" t="s">
        <v>2087</v>
      </c>
      <c r="G190" s="310" t="s">
        <v>240</v>
      </c>
      <c r="H190" s="311">
        <v>3</v>
      </c>
      <c r="I190" s="299"/>
      <c r="J190" s="312">
        <f t="shared" si="20"/>
        <v>0</v>
      </c>
      <c r="K190" s="129" t="s">
        <v>1</v>
      </c>
      <c r="L190" s="171"/>
      <c r="M190" s="133" t="s">
        <v>1</v>
      </c>
      <c r="N190" s="469" t="s">
        <v>42</v>
      </c>
      <c r="O190" s="198">
        <v>0</v>
      </c>
      <c r="P190" s="198">
        <f t="shared" si="21"/>
        <v>0</v>
      </c>
      <c r="Q190" s="198">
        <v>0</v>
      </c>
      <c r="R190" s="198">
        <f t="shared" si="22"/>
        <v>0</v>
      </c>
      <c r="S190" s="198">
        <v>0</v>
      </c>
      <c r="T190" s="136">
        <f t="shared" si="23"/>
        <v>0</v>
      </c>
      <c r="AR190" s="137" t="s">
        <v>259</v>
      </c>
      <c r="AT190" s="137" t="s">
        <v>174</v>
      </c>
      <c r="AU190" s="137" t="s">
        <v>13</v>
      </c>
      <c r="AY190" s="170" t="s">
        <v>171</v>
      </c>
      <c r="BE190" s="199">
        <f t="shared" si="24"/>
        <v>0</v>
      </c>
      <c r="BF190" s="199">
        <f t="shared" si="25"/>
        <v>0</v>
      </c>
      <c r="BG190" s="199">
        <f t="shared" si="26"/>
        <v>0</v>
      </c>
      <c r="BH190" s="199">
        <f t="shared" si="27"/>
        <v>0</v>
      </c>
      <c r="BI190" s="199">
        <f t="shared" si="28"/>
        <v>0</v>
      </c>
      <c r="BJ190" s="170" t="s">
        <v>19</v>
      </c>
      <c r="BK190" s="199">
        <f t="shared" si="29"/>
        <v>0</v>
      </c>
      <c r="BL190" s="170" t="s">
        <v>259</v>
      </c>
      <c r="BM190" s="137" t="s">
        <v>1158</v>
      </c>
    </row>
    <row r="191" spans="2:65" s="467" customFormat="1" ht="16.5" customHeight="1">
      <c r="B191" s="197"/>
      <c r="C191" s="307" t="s">
        <v>440</v>
      </c>
      <c r="D191" s="307" t="s">
        <v>174</v>
      </c>
      <c r="E191" s="308" t="s">
        <v>2086</v>
      </c>
      <c r="F191" s="309" t="s">
        <v>2085</v>
      </c>
      <c r="G191" s="310" t="s">
        <v>240</v>
      </c>
      <c r="H191" s="311">
        <v>6</v>
      </c>
      <c r="I191" s="299"/>
      <c r="J191" s="312">
        <f t="shared" si="20"/>
        <v>0</v>
      </c>
      <c r="K191" s="129" t="s">
        <v>1</v>
      </c>
      <c r="L191" s="171"/>
      <c r="M191" s="133" t="s">
        <v>1</v>
      </c>
      <c r="N191" s="469" t="s">
        <v>42</v>
      </c>
      <c r="O191" s="198">
        <v>0.165</v>
      </c>
      <c r="P191" s="198">
        <f t="shared" si="21"/>
        <v>0.99</v>
      </c>
      <c r="Q191" s="198">
        <v>2E-05</v>
      </c>
      <c r="R191" s="198">
        <f t="shared" si="22"/>
        <v>0.00012000000000000002</v>
      </c>
      <c r="S191" s="198">
        <v>0</v>
      </c>
      <c r="T191" s="136">
        <f t="shared" si="23"/>
        <v>0</v>
      </c>
      <c r="AR191" s="137" t="s">
        <v>259</v>
      </c>
      <c r="AT191" s="137" t="s">
        <v>174</v>
      </c>
      <c r="AU191" s="137" t="s">
        <v>13</v>
      </c>
      <c r="AY191" s="170" t="s">
        <v>171</v>
      </c>
      <c r="BE191" s="199">
        <f t="shared" si="24"/>
        <v>0</v>
      </c>
      <c r="BF191" s="199">
        <f t="shared" si="25"/>
        <v>0</v>
      </c>
      <c r="BG191" s="199">
        <f t="shared" si="26"/>
        <v>0</v>
      </c>
      <c r="BH191" s="199">
        <f t="shared" si="27"/>
        <v>0</v>
      </c>
      <c r="BI191" s="199">
        <f t="shared" si="28"/>
        <v>0</v>
      </c>
      <c r="BJ191" s="170" t="s">
        <v>19</v>
      </c>
      <c r="BK191" s="199">
        <f t="shared" si="29"/>
        <v>0</v>
      </c>
      <c r="BL191" s="170" t="s">
        <v>259</v>
      </c>
      <c r="BM191" s="137" t="s">
        <v>1159</v>
      </c>
    </row>
    <row r="192" spans="2:65" s="467" customFormat="1" ht="16.5" customHeight="1">
      <c r="B192" s="197"/>
      <c r="C192" s="318" t="s">
        <v>445</v>
      </c>
      <c r="D192" s="318" t="s">
        <v>220</v>
      </c>
      <c r="E192" s="319" t="s">
        <v>2084</v>
      </c>
      <c r="F192" s="320" t="s">
        <v>2083</v>
      </c>
      <c r="G192" s="321" t="s">
        <v>240</v>
      </c>
      <c r="H192" s="322">
        <v>6</v>
      </c>
      <c r="I192" s="300"/>
      <c r="J192" s="323">
        <f t="shared" si="20"/>
        <v>0</v>
      </c>
      <c r="K192" s="158" t="s">
        <v>1</v>
      </c>
      <c r="L192" s="159"/>
      <c r="M192" s="160" t="s">
        <v>1</v>
      </c>
      <c r="N192" s="470" t="s">
        <v>42</v>
      </c>
      <c r="O192" s="198">
        <v>0</v>
      </c>
      <c r="P192" s="198">
        <f t="shared" si="21"/>
        <v>0</v>
      </c>
      <c r="Q192" s="198">
        <v>0</v>
      </c>
      <c r="R192" s="198">
        <f t="shared" si="22"/>
        <v>0</v>
      </c>
      <c r="S192" s="198">
        <v>0</v>
      </c>
      <c r="T192" s="136">
        <f t="shared" si="23"/>
        <v>0</v>
      </c>
      <c r="AR192" s="137" t="s">
        <v>263</v>
      </c>
      <c r="AT192" s="137" t="s">
        <v>220</v>
      </c>
      <c r="AU192" s="137" t="s">
        <v>13</v>
      </c>
      <c r="AY192" s="170" t="s">
        <v>171</v>
      </c>
      <c r="BE192" s="199">
        <f t="shared" si="24"/>
        <v>0</v>
      </c>
      <c r="BF192" s="199">
        <f t="shared" si="25"/>
        <v>0</v>
      </c>
      <c r="BG192" s="199">
        <f t="shared" si="26"/>
        <v>0</v>
      </c>
      <c r="BH192" s="199">
        <f t="shared" si="27"/>
        <v>0</v>
      </c>
      <c r="BI192" s="199">
        <f t="shared" si="28"/>
        <v>0</v>
      </c>
      <c r="BJ192" s="170" t="s">
        <v>19</v>
      </c>
      <c r="BK192" s="199">
        <f t="shared" si="29"/>
        <v>0</v>
      </c>
      <c r="BL192" s="170" t="s">
        <v>259</v>
      </c>
      <c r="BM192" s="137" t="s">
        <v>1160</v>
      </c>
    </row>
    <row r="193" spans="2:65" s="467" customFormat="1" ht="16.5" customHeight="1">
      <c r="B193" s="197"/>
      <c r="C193" s="307" t="s">
        <v>451</v>
      </c>
      <c r="D193" s="307" t="s">
        <v>174</v>
      </c>
      <c r="E193" s="308" t="s">
        <v>2082</v>
      </c>
      <c r="F193" s="309" t="s">
        <v>2081</v>
      </c>
      <c r="G193" s="310" t="s">
        <v>240</v>
      </c>
      <c r="H193" s="311">
        <v>1</v>
      </c>
      <c r="I193" s="299"/>
      <c r="J193" s="312">
        <f t="shared" si="20"/>
        <v>0</v>
      </c>
      <c r="K193" s="129" t="s">
        <v>190</v>
      </c>
      <c r="L193" s="171"/>
      <c r="M193" s="133" t="s">
        <v>1</v>
      </c>
      <c r="N193" s="469" t="s">
        <v>42</v>
      </c>
      <c r="O193" s="198">
        <v>0.2</v>
      </c>
      <c r="P193" s="198">
        <f t="shared" si="21"/>
        <v>0.2</v>
      </c>
      <c r="Q193" s="198">
        <v>0.00016</v>
      </c>
      <c r="R193" s="198">
        <f t="shared" si="22"/>
        <v>0.00016</v>
      </c>
      <c r="S193" s="198">
        <v>0</v>
      </c>
      <c r="T193" s="136">
        <f t="shared" si="23"/>
        <v>0</v>
      </c>
      <c r="AR193" s="137" t="s">
        <v>259</v>
      </c>
      <c r="AT193" s="137" t="s">
        <v>174</v>
      </c>
      <c r="AU193" s="137" t="s">
        <v>13</v>
      </c>
      <c r="AY193" s="170" t="s">
        <v>171</v>
      </c>
      <c r="BE193" s="199">
        <f t="shared" si="24"/>
        <v>0</v>
      </c>
      <c r="BF193" s="199">
        <f t="shared" si="25"/>
        <v>0</v>
      </c>
      <c r="BG193" s="199">
        <f t="shared" si="26"/>
        <v>0</v>
      </c>
      <c r="BH193" s="199">
        <f t="shared" si="27"/>
        <v>0</v>
      </c>
      <c r="BI193" s="199">
        <f t="shared" si="28"/>
        <v>0</v>
      </c>
      <c r="BJ193" s="170" t="s">
        <v>19</v>
      </c>
      <c r="BK193" s="199">
        <f t="shared" si="29"/>
        <v>0</v>
      </c>
      <c r="BL193" s="170" t="s">
        <v>259</v>
      </c>
      <c r="BM193" s="137" t="s">
        <v>1161</v>
      </c>
    </row>
    <row r="194" spans="2:65" s="467" customFormat="1" ht="16.5" customHeight="1">
      <c r="B194" s="197"/>
      <c r="C194" s="307" t="s">
        <v>457</v>
      </c>
      <c r="D194" s="307" t="s">
        <v>174</v>
      </c>
      <c r="E194" s="308" t="s">
        <v>2080</v>
      </c>
      <c r="F194" s="309" t="s">
        <v>2079</v>
      </c>
      <c r="G194" s="310" t="s">
        <v>240</v>
      </c>
      <c r="H194" s="311">
        <v>1</v>
      </c>
      <c r="I194" s="299"/>
      <c r="J194" s="312">
        <f t="shared" si="20"/>
        <v>0</v>
      </c>
      <c r="K194" s="129" t="s">
        <v>1</v>
      </c>
      <c r="L194" s="171"/>
      <c r="M194" s="133" t="s">
        <v>1</v>
      </c>
      <c r="N194" s="469" t="s">
        <v>42</v>
      </c>
      <c r="O194" s="198">
        <v>0.207</v>
      </c>
      <c r="P194" s="198">
        <f t="shared" si="21"/>
        <v>0.207</v>
      </c>
      <c r="Q194" s="198">
        <v>0.0009</v>
      </c>
      <c r="R194" s="198">
        <f t="shared" si="22"/>
        <v>0.0009</v>
      </c>
      <c r="S194" s="198">
        <v>0</v>
      </c>
      <c r="T194" s="136">
        <f t="shared" si="23"/>
        <v>0</v>
      </c>
      <c r="AR194" s="137" t="s">
        <v>259</v>
      </c>
      <c r="AT194" s="137" t="s">
        <v>174</v>
      </c>
      <c r="AU194" s="137" t="s">
        <v>13</v>
      </c>
      <c r="AY194" s="170" t="s">
        <v>171</v>
      </c>
      <c r="BE194" s="199">
        <f t="shared" si="24"/>
        <v>0</v>
      </c>
      <c r="BF194" s="199">
        <f t="shared" si="25"/>
        <v>0</v>
      </c>
      <c r="BG194" s="199">
        <f t="shared" si="26"/>
        <v>0</v>
      </c>
      <c r="BH194" s="199">
        <f t="shared" si="27"/>
        <v>0</v>
      </c>
      <c r="BI194" s="199">
        <f t="shared" si="28"/>
        <v>0</v>
      </c>
      <c r="BJ194" s="170" t="s">
        <v>19</v>
      </c>
      <c r="BK194" s="199">
        <f t="shared" si="29"/>
        <v>0</v>
      </c>
      <c r="BL194" s="170" t="s">
        <v>259</v>
      </c>
      <c r="BM194" s="137" t="s">
        <v>1162</v>
      </c>
    </row>
    <row r="195" spans="2:65" s="467" customFormat="1" ht="16.5" customHeight="1">
      <c r="B195" s="197"/>
      <c r="C195" s="307" t="s">
        <v>462</v>
      </c>
      <c r="D195" s="307" t="s">
        <v>174</v>
      </c>
      <c r="E195" s="308" t="s">
        <v>2078</v>
      </c>
      <c r="F195" s="309" t="s">
        <v>2077</v>
      </c>
      <c r="G195" s="310" t="s">
        <v>1105</v>
      </c>
      <c r="H195" s="311">
        <v>1</v>
      </c>
      <c r="I195" s="299"/>
      <c r="J195" s="312">
        <f t="shared" si="20"/>
        <v>0</v>
      </c>
      <c r="K195" s="129" t="s">
        <v>1</v>
      </c>
      <c r="L195" s="171"/>
      <c r="M195" s="133" t="s">
        <v>1</v>
      </c>
      <c r="N195" s="469" t="s">
        <v>42</v>
      </c>
      <c r="O195" s="198">
        <v>0.145</v>
      </c>
      <c r="P195" s="198">
        <f t="shared" si="21"/>
        <v>0.145</v>
      </c>
      <c r="Q195" s="198">
        <v>0.0036</v>
      </c>
      <c r="R195" s="198">
        <f t="shared" si="22"/>
        <v>0.0036</v>
      </c>
      <c r="S195" s="198">
        <v>0</v>
      </c>
      <c r="T195" s="136">
        <f t="shared" si="23"/>
        <v>0</v>
      </c>
      <c r="AR195" s="137" t="s">
        <v>259</v>
      </c>
      <c r="AT195" s="137" t="s">
        <v>174</v>
      </c>
      <c r="AU195" s="137" t="s">
        <v>13</v>
      </c>
      <c r="AY195" s="170" t="s">
        <v>171</v>
      </c>
      <c r="BE195" s="199">
        <f t="shared" si="24"/>
        <v>0</v>
      </c>
      <c r="BF195" s="199">
        <f t="shared" si="25"/>
        <v>0</v>
      </c>
      <c r="BG195" s="199">
        <f t="shared" si="26"/>
        <v>0</v>
      </c>
      <c r="BH195" s="199">
        <f t="shared" si="27"/>
        <v>0</v>
      </c>
      <c r="BI195" s="199">
        <f t="shared" si="28"/>
        <v>0</v>
      </c>
      <c r="BJ195" s="170" t="s">
        <v>19</v>
      </c>
      <c r="BK195" s="199">
        <f t="shared" si="29"/>
        <v>0</v>
      </c>
      <c r="BL195" s="170" t="s">
        <v>259</v>
      </c>
      <c r="BM195" s="137" t="s">
        <v>1163</v>
      </c>
    </row>
    <row r="196" spans="2:65" s="467" customFormat="1" ht="16.5" customHeight="1">
      <c r="B196" s="197"/>
      <c r="C196" s="307" t="s">
        <v>466</v>
      </c>
      <c r="D196" s="307" t="s">
        <v>174</v>
      </c>
      <c r="E196" s="308" t="s">
        <v>2076</v>
      </c>
      <c r="F196" s="309" t="s">
        <v>2075</v>
      </c>
      <c r="G196" s="310" t="s">
        <v>484</v>
      </c>
      <c r="H196" s="311">
        <v>35</v>
      </c>
      <c r="I196" s="299"/>
      <c r="J196" s="312">
        <f t="shared" si="20"/>
        <v>0</v>
      </c>
      <c r="K196" s="129" t="s">
        <v>1</v>
      </c>
      <c r="L196" s="171"/>
      <c r="M196" s="133" t="s">
        <v>1</v>
      </c>
      <c r="N196" s="469" t="s">
        <v>42</v>
      </c>
      <c r="O196" s="198">
        <v>0.067</v>
      </c>
      <c r="P196" s="198">
        <f t="shared" si="21"/>
        <v>2.345</v>
      </c>
      <c r="Q196" s="198">
        <v>0.00019</v>
      </c>
      <c r="R196" s="198">
        <f t="shared" si="22"/>
        <v>0.0066500000000000005</v>
      </c>
      <c r="S196" s="198">
        <v>0</v>
      </c>
      <c r="T196" s="136">
        <f t="shared" si="23"/>
        <v>0</v>
      </c>
      <c r="AR196" s="137" t="s">
        <v>259</v>
      </c>
      <c r="AT196" s="137" t="s">
        <v>174</v>
      </c>
      <c r="AU196" s="137" t="s">
        <v>13</v>
      </c>
      <c r="AY196" s="170" t="s">
        <v>171</v>
      </c>
      <c r="BE196" s="199">
        <f t="shared" si="24"/>
        <v>0</v>
      </c>
      <c r="BF196" s="199">
        <f t="shared" si="25"/>
        <v>0</v>
      </c>
      <c r="BG196" s="199">
        <f t="shared" si="26"/>
        <v>0</v>
      </c>
      <c r="BH196" s="199">
        <f t="shared" si="27"/>
        <v>0</v>
      </c>
      <c r="BI196" s="199">
        <f t="shared" si="28"/>
        <v>0</v>
      </c>
      <c r="BJ196" s="170" t="s">
        <v>19</v>
      </c>
      <c r="BK196" s="199">
        <f t="shared" si="29"/>
        <v>0</v>
      </c>
      <c r="BL196" s="170" t="s">
        <v>259</v>
      </c>
      <c r="BM196" s="137" t="s">
        <v>1164</v>
      </c>
    </row>
    <row r="197" spans="2:65" s="467" customFormat="1" ht="16.5" customHeight="1">
      <c r="B197" s="197"/>
      <c r="C197" s="307" t="s">
        <v>470</v>
      </c>
      <c r="D197" s="307" t="s">
        <v>174</v>
      </c>
      <c r="E197" s="308" t="s">
        <v>2074</v>
      </c>
      <c r="F197" s="309" t="s">
        <v>2073</v>
      </c>
      <c r="G197" s="310" t="s">
        <v>484</v>
      </c>
      <c r="H197" s="311">
        <v>35</v>
      </c>
      <c r="I197" s="299"/>
      <c r="J197" s="312">
        <f t="shared" si="20"/>
        <v>0</v>
      </c>
      <c r="K197" s="129" t="s">
        <v>1</v>
      </c>
      <c r="L197" s="171"/>
      <c r="M197" s="133" t="s">
        <v>1</v>
      </c>
      <c r="N197" s="469" t="s">
        <v>42</v>
      </c>
      <c r="O197" s="198">
        <v>0.082</v>
      </c>
      <c r="P197" s="198">
        <f t="shared" si="21"/>
        <v>2.87</v>
      </c>
      <c r="Q197" s="198">
        <v>1E-05</v>
      </c>
      <c r="R197" s="198">
        <f t="shared" si="22"/>
        <v>0.00035000000000000005</v>
      </c>
      <c r="S197" s="198">
        <v>0</v>
      </c>
      <c r="T197" s="136">
        <f t="shared" si="23"/>
        <v>0</v>
      </c>
      <c r="AR197" s="137" t="s">
        <v>259</v>
      </c>
      <c r="AT197" s="137" t="s">
        <v>174</v>
      </c>
      <c r="AU197" s="137" t="s">
        <v>13</v>
      </c>
      <c r="AY197" s="170" t="s">
        <v>171</v>
      </c>
      <c r="BE197" s="199">
        <f t="shared" si="24"/>
        <v>0</v>
      </c>
      <c r="BF197" s="199">
        <f t="shared" si="25"/>
        <v>0</v>
      </c>
      <c r="BG197" s="199">
        <f t="shared" si="26"/>
        <v>0</v>
      </c>
      <c r="BH197" s="199">
        <f t="shared" si="27"/>
        <v>0</v>
      </c>
      <c r="BI197" s="199">
        <f t="shared" si="28"/>
        <v>0</v>
      </c>
      <c r="BJ197" s="170" t="s">
        <v>19</v>
      </c>
      <c r="BK197" s="199">
        <f t="shared" si="29"/>
        <v>0</v>
      </c>
      <c r="BL197" s="170" t="s">
        <v>259</v>
      </c>
      <c r="BM197" s="137" t="s">
        <v>1165</v>
      </c>
    </row>
    <row r="198" spans="2:65" s="467" customFormat="1" ht="16.5" customHeight="1">
      <c r="B198" s="197"/>
      <c r="C198" s="307" t="s">
        <v>476</v>
      </c>
      <c r="D198" s="307" t="s">
        <v>174</v>
      </c>
      <c r="E198" s="308" t="s">
        <v>2072</v>
      </c>
      <c r="F198" s="309" t="s">
        <v>2071</v>
      </c>
      <c r="G198" s="310" t="s">
        <v>564</v>
      </c>
      <c r="H198" s="311">
        <v>0.096</v>
      </c>
      <c r="I198" s="299"/>
      <c r="J198" s="312">
        <f t="shared" si="20"/>
        <v>0</v>
      </c>
      <c r="K198" s="129" t="s">
        <v>1</v>
      </c>
      <c r="L198" s="171"/>
      <c r="M198" s="133" t="s">
        <v>1</v>
      </c>
      <c r="N198" s="469" t="s">
        <v>42</v>
      </c>
      <c r="O198" s="198">
        <v>4.155</v>
      </c>
      <c r="P198" s="198">
        <f t="shared" si="21"/>
        <v>0.39888</v>
      </c>
      <c r="Q198" s="198">
        <v>0</v>
      </c>
      <c r="R198" s="198">
        <f t="shared" si="22"/>
        <v>0</v>
      </c>
      <c r="S198" s="198">
        <v>0</v>
      </c>
      <c r="T198" s="136">
        <f t="shared" si="23"/>
        <v>0</v>
      </c>
      <c r="AR198" s="137" t="s">
        <v>259</v>
      </c>
      <c r="AT198" s="137" t="s">
        <v>174</v>
      </c>
      <c r="AU198" s="137" t="s">
        <v>13</v>
      </c>
      <c r="AY198" s="170" t="s">
        <v>171</v>
      </c>
      <c r="BE198" s="199">
        <f t="shared" si="24"/>
        <v>0</v>
      </c>
      <c r="BF198" s="199">
        <f t="shared" si="25"/>
        <v>0</v>
      </c>
      <c r="BG198" s="199">
        <f t="shared" si="26"/>
        <v>0</v>
      </c>
      <c r="BH198" s="199">
        <f t="shared" si="27"/>
        <v>0</v>
      </c>
      <c r="BI198" s="199">
        <f t="shared" si="28"/>
        <v>0</v>
      </c>
      <c r="BJ198" s="170" t="s">
        <v>19</v>
      </c>
      <c r="BK198" s="199">
        <f t="shared" si="29"/>
        <v>0</v>
      </c>
      <c r="BL198" s="170" t="s">
        <v>259</v>
      </c>
      <c r="BM198" s="137" t="s">
        <v>1166</v>
      </c>
    </row>
    <row r="199" spans="2:65" s="467" customFormat="1" ht="16.5" customHeight="1">
      <c r="B199" s="197"/>
      <c r="C199" s="307" t="s">
        <v>481</v>
      </c>
      <c r="D199" s="307" t="s">
        <v>174</v>
      </c>
      <c r="E199" s="308" t="s">
        <v>2070</v>
      </c>
      <c r="F199" s="309" t="s">
        <v>2069</v>
      </c>
      <c r="G199" s="310" t="s">
        <v>564</v>
      </c>
      <c r="H199" s="311">
        <v>0.32</v>
      </c>
      <c r="I199" s="299"/>
      <c r="J199" s="312">
        <f t="shared" si="20"/>
        <v>0</v>
      </c>
      <c r="K199" s="129" t="s">
        <v>1</v>
      </c>
      <c r="L199" s="171"/>
      <c r="M199" s="133" t="s">
        <v>1</v>
      </c>
      <c r="N199" s="469" t="s">
        <v>42</v>
      </c>
      <c r="O199" s="198">
        <v>1.374</v>
      </c>
      <c r="P199" s="198">
        <f t="shared" si="21"/>
        <v>0.43968000000000007</v>
      </c>
      <c r="Q199" s="198">
        <v>0</v>
      </c>
      <c r="R199" s="198">
        <f t="shared" si="22"/>
        <v>0</v>
      </c>
      <c r="S199" s="198">
        <v>0</v>
      </c>
      <c r="T199" s="136">
        <f t="shared" si="23"/>
        <v>0</v>
      </c>
      <c r="AR199" s="137" t="s">
        <v>259</v>
      </c>
      <c r="AT199" s="137" t="s">
        <v>174</v>
      </c>
      <c r="AU199" s="137" t="s">
        <v>13</v>
      </c>
      <c r="AY199" s="170" t="s">
        <v>171</v>
      </c>
      <c r="BE199" s="199">
        <f t="shared" si="24"/>
        <v>0</v>
      </c>
      <c r="BF199" s="199">
        <f t="shared" si="25"/>
        <v>0</v>
      </c>
      <c r="BG199" s="199">
        <f t="shared" si="26"/>
        <v>0</v>
      </c>
      <c r="BH199" s="199">
        <f t="shared" si="27"/>
        <v>0</v>
      </c>
      <c r="BI199" s="199">
        <f t="shared" si="28"/>
        <v>0</v>
      </c>
      <c r="BJ199" s="170" t="s">
        <v>19</v>
      </c>
      <c r="BK199" s="199">
        <f t="shared" si="29"/>
        <v>0</v>
      </c>
      <c r="BL199" s="170" t="s">
        <v>259</v>
      </c>
      <c r="BM199" s="137" t="s">
        <v>1167</v>
      </c>
    </row>
    <row r="200" spans="2:63" s="191" customFormat="1" ht="29.25" customHeight="1">
      <c r="B200" s="190"/>
      <c r="C200" s="301"/>
      <c r="D200" s="302" t="s">
        <v>76</v>
      </c>
      <c r="E200" s="305" t="s">
        <v>2068</v>
      </c>
      <c r="F200" s="305" t="s">
        <v>2067</v>
      </c>
      <c r="G200" s="301"/>
      <c r="H200" s="301"/>
      <c r="I200" s="301"/>
      <c r="J200" s="306">
        <f>BK200</f>
        <v>0</v>
      </c>
      <c r="L200" s="190"/>
      <c r="M200" s="193"/>
      <c r="P200" s="194">
        <f>SUM(P201:P226)</f>
        <v>15.378126000000002</v>
      </c>
      <c r="R200" s="194">
        <f>SUM(R201:R226)</f>
        <v>0.16227999999999995</v>
      </c>
      <c r="T200" s="195">
        <f>SUM(T201:T226)</f>
        <v>0.07461</v>
      </c>
      <c r="AR200" s="117" t="s">
        <v>13</v>
      </c>
      <c r="AT200" s="123" t="s">
        <v>76</v>
      </c>
      <c r="AU200" s="123" t="s">
        <v>19</v>
      </c>
      <c r="AY200" s="117" t="s">
        <v>171</v>
      </c>
      <c r="BK200" s="124">
        <f>SUM(BK201:BK226)</f>
        <v>0</v>
      </c>
    </row>
    <row r="201" spans="2:65" s="467" customFormat="1" ht="16.5" customHeight="1">
      <c r="B201" s="197"/>
      <c r="C201" s="307" t="s">
        <v>486</v>
      </c>
      <c r="D201" s="307" t="s">
        <v>174</v>
      </c>
      <c r="E201" s="308" t="s">
        <v>2066</v>
      </c>
      <c r="F201" s="309" t="s">
        <v>2065</v>
      </c>
      <c r="G201" s="310" t="s">
        <v>1105</v>
      </c>
      <c r="H201" s="311">
        <v>3</v>
      </c>
      <c r="I201" s="299"/>
      <c r="J201" s="312">
        <f aca="true" t="shared" si="30" ref="J201:J223">ROUND(I201*H201,2)</f>
        <v>0</v>
      </c>
      <c r="K201" s="129" t="s">
        <v>1</v>
      </c>
      <c r="L201" s="171"/>
      <c r="M201" s="133" t="s">
        <v>1</v>
      </c>
      <c r="N201" s="469" t="s">
        <v>42</v>
      </c>
      <c r="O201" s="198">
        <v>0.362</v>
      </c>
      <c r="P201" s="198">
        <f aca="true" t="shared" si="31" ref="P201:P223">O201*H201</f>
        <v>1.0859999999999999</v>
      </c>
      <c r="Q201" s="198">
        <v>0</v>
      </c>
      <c r="R201" s="198">
        <f aca="true" t="shared" si="32" ref="R201:R223">Q201*H201</f>
        <v>0</v>
      </c>
      <c r="S201" s="198">
        <v>0.02194</v>
      </c>
      <c r="T201" s="136">
        <f aca="true" t="shared" si="33" ref="T201:T223">S201*H201</f>
        <v>0.06582</v>
      </c>
      <c r="AR201" s="137" t="s">
        <v>259</v>
      </c>
      <c r="AT201" s="137" t="s">
        <v>174</v>
      </c>
      <c r="AU201" s="137" t="s">
        <v>13</v>
      </c>
      <c r="AY201" s="170" t="s">
        <v>171</v>
      </c>
      <c r="BE201" s="199">
        <f aca="true" t="shared" si="34" ref="BE201:BE223">IF(N201="základní",J201,0)</f>
        <v>0</v>
      </c>
      <c r="BF201" s="199">
        <f aca="true" t="shared" si="35" ref="BF201:BF223">IF(N201="snížená",J201,0)</f>
        <v>0</v>
      </c>
      <c r="BG201" s="199">
        <f aca="true" t="shared" si="36" ref="BG201:BG223">IF(N201="zákl. přenesená",J201,0)</f>
        <v>0</v>
      </c>
      <c r="BH201" s="199">
        <f aca="true" t="shared" si="37" ref="BH201:BH223">IF(N201="sníž. přenesená",J201,0)</f>
        <v>0</v>
      </c>
      <c r="BI201" s="199">
        <f aca="true" t="shared" si="38" ref="BI201:BI223">IF(N201="nulová",J201,0)</f>
        <v>0</v>
      </c>
      <c r="BJ201" s="170" t="s">
        <v>19</v>
      </c>
      <c r="BK201" s="199">
        <f aca="true" t="shared" si="39" ref="BK201:BK223">ROUND(I201*H201,2)</f>
        <v>0</v>
      </c>
      <c r="BL201" s="170" t="s">
        <v>259</v>
      </c>
      <c r="BM201" s="137" t="s">
        <v>1168</v>
      </c>
    </row>
    <row r="202" spans="2:65" s="467" customFormat="1" ht="16.5" customHeight="1">
      <c r="B202" s="197"/>
      <c r="C202" s="307" t="s">
        <v>491</v>
      </c>
      <c r="D202" s="307" t="s">
        <v>174</v>
      </c>
      <c r="E202" s="308" t="s">
        <v>2064</v>
      </c>
      <c r="F202" s="309" t="s">
        <v>2063</v>
      </c>
      <c r="G202" s="310" t="s">
        <v>240</v>
      </c>
      <c r="H202" s="311">
        <v>3</v>
      </c>
      <c r="I202" s="299"/>
      <c r="J202" s="312">
        <f t="shared" si="30"/>
        <v>0</v>
      </c>
      <c r="K202" s="129" t="s">
        <v>1</v>
      </c>
      <c r="L202" s="171"/>
      <c r="M202" s="133" t="s">
        <v>1</v>
      </c>
      <c r="N202" s="469" t="s">
        <v>42</v>
      </c>
      <c r="O202" s="198">
        <v>0.038</v>
      </c>
      <c r="P202" s="198">
        <f t="shared" si="31"/>
        <v>0.11399999999999999</v>
      </c>
      <c r="Q202" s="198">
        <v>0</v>
      </c>
      <c r="R202" s="198">
        <f t="shared" si="32"/>
        <v>0</v>
      </c>
      <c r="S202" s="198">
        <v>0.00085</v>
      </c>
      <c r="T202" s="136">
        <f t="shared" si="33"/>
        <v>0.0025499999999999997</v>
      </c>
      <c r="AR202" s="137" t="s">
        <v>259</v>
      </c>
      <c r="AT202" s="137" t="s">
        <v>174</v>
      </c>
      <c r="AU202" s="137" t="s">
        <v>13</v>
      </c>
      <c r="AY202" s="170" t="s">
        <v>171</v>
      </c>
      <c r="BE202" s="199">
        <f t="shared" si="34"/>
        <v>0</v>
      </c>
      <c r="BF202" s="199">
        <f t="shared" si="35"/>
        <v>0</v>
      </c>
      <c r="BG202" s="199">
        <f t="shared" si="36"/>
        <v>0</v>
      </c>
      <c r="BH202" s="199">
        <f t="shared" si="37"/>
        <v>0</v>
      </c>
      <c r="BI202" s="199">
        <f t="shared" si="38"/>
        <v>0</v>
      </c>
      <c r="BJ202" s="170" t="s">
        <v>19</v>
      </c>
      <c r="BK202" s="199">
        <f t="shared" si="39"/>
        <v>0</v>
      </c>
      <c r="BL202" s="170" t="s">
        <v>259</v>
      </c>
      <c r="BM202" s="137" t="s">
        <v>1169</v>
      </c>
    </row>
    <row r="203" spans="2:65" s="467" customFormat="1" ht="16.5" customHeight="1">
      <c r="B203" s="197"/>
      <c r="C203" s="307" t="s">
        <v>496</v>
      </c>
      <c r="D203" s="307" t="s">
        <v>174</v>
      </c>
      <c r="E203" s="308" t="s">
        <v>2062</v>
      </c>
      <c r="F203" s="309" t="s">
        <v>2061</v>
      </c>
      <c r="G203" s="310" t="s">
        <v>1105</v>
      </c>
      <c r="H203" s="311">
        <v>4</v>
      </c>
      <c r="I203" s="299"/>
      <c r="J203" s="312">
        <f t="shared" si="30"/>
        <v>0</v>
      </c>
      <c r="K203" s="129" t="s">
        <v>1</v>
      </c>
      <c r="L203" s="171"/>
      <c r="M203" s="133" t="s">
        <v>1</v>
      </c>
      <c r="N203" s="469" t="s">
        <v>42</v>
      </c>
      <c r="O203" s="198">
        <v>0.217</v>
      </c>
      <c r="P203" s="198">
        <f t="shared" si="31"/>
        <v>0.868</v>
      </c>
      <c r="Q203" s="198">
        <v>0</v>
      </c>
      <c r="R203" s="198">
        <f t="shared" si="32"/>
        <v>0</v>
      </c>
      <c r="S203" s="198">
        <v>0.00156</v>
      </c>
      <c r="T203" s="136">
        <f t="shared" si="33"/>
        <v>0.00624</v>
      </c>
      <c r="AR203" s="137" t="s">
        <v>259</v>
      </c>
      <c r="AT203" s="137" t="s">
        <v>174</v>
      </c>
      <c r="AU203" s="137" t="s">
        <v>13</v>
      </c>
      <c r="AY203" s="170" t="s">
        <v>171</v>
      </c>
      <c r="BE203" s="199">
        <f t="shared" si="34"/>
        <v>0</v>
      </c>
      <c r="BF203" s="199">
        <f t="shared" si="35"/>
        <v>0</v>
      </c>
      <c r="BG203" s="199">
        <f t="shared" si="36"/>
        <v>0</v>
      </c>
      <c r="BH203" s="199">
        <f t="shared" si="37"/>
        <v>0</v>
      </c>
      <c r="BI203" s="199">
        <f t="shared" si="38"/>
        <v>0</v>
      </c>
      <c r="BJ203" s="170" t="s">
        <v>19</v>
      </c>
      <c r="BK203" s="199">
        <f t="shared" si="39"/>
        <v>0</v>
      </c>
      <c r="BL203" s="170" t="s">
        <v>259</v>
      </c>
      <c r="BM203" s="137" t="s">
        <v>1170</v>
      </c>
    </row>
    <row r="204" spans="2:65" s="467" customFormat="1" ht="16.5" customHeight="1">
      <c r="B204" s="197"/>
      <c r="C204" s="307" t="s">
        <v>501</v>
      </c>
      <c r="D204" s="307" t="s">
        <v>174</v>
      </c>
      <c r="E204" s="308" t="s">
        <v>2060</v>
      </c>
      <c r="F204" s="309" t="s">
        <v>2059</v>
      </c>
      <c r="G204" s="310" t="s">
        <v>1105</v>
      </c>
      <c r="H204" s="311">
        <v>2</v>
      </c>
      <c r="I204" s="299"/>
      <c r="J204" s="312">
        <f t="shared" si="30"/>
        <v>0</v>
      </c>
      <c r="K204" s="129" t="s">
        <v>1</v>
      </c>
      <c r="L204" s="171"/>
      <c r="M204" s="133" t="s">
        <v>1</v>
      </c>
      <c r="N204" s="469" t="s">
        <v>42</v>
      </c>
      <c r="O204" s="198">
        <v>1.1</v>
      </c>
      <c r="P204" s="198">
        <f t="shared" si="31"/>
        <v>2.2</v>
      </c>
      <c r="Q204" s="198">
        <v>0.00264</v>
      </c>
      <c r="R204" s="198">
        <f t="shared" si="32"/>
        <v>0.00528</v>
      </c>
      <c r="S204" s="198">
        <v>0</v>
      </c>
      <c r="T204" s="136">
        <f t="shared" si="33"/>
        <v>0</v>
      </c>
      <c r="AR204" s="137" t="s">
        <v>259</v>
      </c>
      <c r="AT204" s="137" t="s">
        <v>174</v>
      </c>
      <c r="AU204" s="137" t="s">
        <v>13</v>
      </c>
      <c r="AY204" s="170" t="s">
        <v>171</v>
      </c>
      <c r="BE204" s="199">
        <f t="shared" si="34"/>
        <v>0</v>
      </c>
      <c r="BF204" s="199">
        <f t="shared" si="35"/>
        <v>0</v>
      </c>
      <c r="BG204" s="199">
        <f t="shared" si="36"/>
        <v>0</v>
      </c>
      <c r="BH204" s="199">
        <f t="shared" si="37"/>
        <v>0</v>
      </c>
      <c r="BI204" s="199">
        <f t="shared" si="38"/>
        <v>0</v>
      </c>
      <c r="BJ204" s="170" t="s">
        <v>19</v>
      </c>
      <c r="BK204" s="199">
        <f t="shared" si="39"/>
        <v>0</v>
      </c>
      <c r="BL204" s="170" t="s">
        <v>259</v>
      </c>
      <c r="BM204" s="137" t="s">
        <v>1171</v>
      </c>
    </row>
    <row r="205" spans="2:65" s="467" customFormat="1" ht="16.5" customHeight="1">
      <c r="B205" s="197"/>
      <c r="C205" s="318" t="s">
        <v>506</v>
      </c>
      <c r="D205" s="318" t="s">
        <v>220</v>
      </c>
      <c r="E205" s="319" t="s">
        <v>2058</v>
      </c>
      <c r="F205" s="320" t="s">
        <v>2057</v>
      </c>
      <c r="G205" s="321" t="s">
        <v>1105</v>
      </c>
      <c r="H205" s="322">
        <v>2</v>
      </c>
      <c r="I205" s="300"/>
      <c r="J205" s="323">
        <f t="shared" si="30"/>
        <v>0</v>
      </c>
      <c r="K205" s="158" t="s">
        <v>1</v>
      </c>
      <c r="L205" s="159"/>
      <c r="M205" s="160" t="s">
        <v>1</v>
      </c>
      <c r="N205" s="470" t="s">
        <v>42</v>
      </c>
      <c r="O205" s="198">
        <v>0</v>
      </c>
      <c r="P205" s="198">
        <f t="shared" si="31"/>
        <v>0</v>
      </c>
      <c r="Q205" s="198">
        <v>0.02</v>
      </c>
      <c r="R205" s="198">
        <f t="shared" si="32"/>
        <v>0.04</v>
      </c>
      <c r="S205" s="198">
        <v>0</v>
      </c>
      <c r="T205" s="136">
        <f t="shared" si="33"/>
        <v>0</v>
      </c>
      <c r="AR205" s="137" t="s">
        <v>263</v>
      </c>
      <c r="AT205" s="137" t="s">
        <v>220</v>
      </c>
      <c r="AU205" s="137" t="s">
        <v>13</v>
      </c>
      <c r="AY205" s="170" t="s">
        <v>171</v>
      </c>
      <c r="BE205" s="199">
        <f t="shared" si="34"/>
        <v>0</v>
      </c>
      <c r="BF205" s="199">
        <f t="shared" si="35"/>
        <v>0</v>
      </c>
      <c r="BG205" s="199">
        <f t="shared" si="36"/>
        <v>0</v>
      </c>
      <c r="BH205" s="199">
        <f t="shared" si="37"/>
        <v>0</v>
      </c>
      <c r="BI205" s="199">
        <f t="shared" si="38"/>
        <v>0</v>
      </c>
      <c r="BJ205" s="170" t="s">
        <v>19</v>
      </c>
      <c r="BK205" s="199">
        <f t="shared" si="39"/>
        <v>0</v>
      </c>
      <c r="BL205" s="170" t="s">
        <v>259</v>
      </c>
      <c r="BM205" s="137" t="s">
        <v>1172</v>
      </c>
    </row>
    <row r="206" spans="2:65" s="467" customFormat="1" ht="16.5" customHeight="1">
      <c r="B206" s="197"/>
      <c r="C206" s="307" t="s">
        <v>511</v>
      </c>
      <c r="D206" s="307" t="s">
        <v>174</v>
      </c>
      <c r="E206" s="308" t="s">
        <v>2056</v>
      </c>
      <c r="F206" s="309" t="s">
        <v>2055</v>
      </c>
      <c r="G206" s="310" t="s">
        <v>1105</v>
      </c>
      <c r="H206" s="311">
        <v>1</v>
      </c>
      <c r="I206" s="299"/>
      <c r="J206" s="312">
        <f t="shared" si="30"/>
        <v>0</v>
      </c>
      <c r="K206" s="129" t="s">
        <v>190</v>
      </c>
      <c r="L206" s="171"/>
      <c r="M206" s="133" t="s">
        <v>1</v>
      </c>
      <c r="N206" s="469" t="s">
        <v>42</v>
      </c>
      <c r="O206" s="198">
        <v>2.54</v>
      </c>
      <c r="P206" s="198">
        <f t="shared" si="31"/>
        <v>2.54</v>
      </c>
      <c r="Q206" s="198">
        <v>0.01452</v>
      </c>
      <c r="R206" s="198">
        <f t="shared" si="32"/>
        <v>0.01452</v>
      </c>
      <c r="S206" s="198">
        <v>0</v>
      </c>
      <c r="T206" s="136">
        <f t="shared" si="33"/>
        <v>0</v>
      </c>
      <c r="AR206" s="137" t="s">
        <v>104</v>
      </c>
      <c r="AT206" s="137" t="s">
        <v>174</v>
      </c>
      <c r="AU206" s="137" t="s">
        <v>13</v>
      </c>
      <c r="AY206" s="170" t="s">
        <v>171</v>
      </c>
      <c r="BE206" s="199">
        <f t="shared" si="34"/>
        <v>0</v>
      </c>
      <c r="BF206" s="199">
        <f t="shared" si="35"/>
        <v>0</v>
      </c>
      <c r="BG206" s="199">
        <f t="shared" si="36"/>
        <v>0</v>
      </c>
      <c r="BH206" s="199">
        <f t="shared" si="37"/>
        <v>0</v>
      </c>
      <c r="BI206" s="199">
        <f t="shared" si="38"/>
        <v>0</v>
      </c>
      <c r="BJ206" s="170" t="s">
        <v>19</v>
      </c>
      <c r="BK206" s="199">
        <f t="shared" si="39"/>
        <v>0</v>
      </c>
      <c r="BL206" s="170" t="s">
        <v>104</v>
      </c>
      <c r="BM206" s="137" t="s">
        <v>1173</v>
      </c>
    </row>
    <row r="207" spans="2:65" s="467" customFormat="1" ht="24" customHeight="1">
      <c r="B207" s="197"/>
      <c r="C207" s="307" t="s">
        <v>515</v>
      </c>
      <c r="D207" s="307" t="s">
        <v>174</v>
      </c>
      <c r="E207" s="308" t="s">
        <v>2054</v>
      </c>
      <c r="F207" s="309" t="s">
        <v>2053</v>
      </c>
      <c r="G207" s="310" t="s">
        <v>1105</v>
      </c>
      <c r="H207" s="311">
        <v>1</v>
      </c>
      <c r="I207" s="299"/>
      <c r="J207" s="312">
        <f t="shared" si="30"/>
        <v>0</v>
      </c>
      <c r="K207" s="129" t="s">
        <v>1</v>
      </c>
      <c r="L207" s="171"/>
      <c r="M207" s="133" t="s">
        <v>1</v>
      </c>
      <c r="N207" s="469" t="s">
        <v>42</v>
      </c>
      <c r="O207" s="198">
        <v>2.88</v>
      </c>
      <c r="P207" s="198">
        <f t="shared" si="31"/>
        <v>2.88</v>
      </c>
      <c r="Q207" s="198">
        <v>0.06323</v>
      </c>
      <c r="R207" s="198">
        <f t="shared" si="32"/>
        <v>0.06323</v>
      </c>
      <c r="S207" s="198">
        <v>0</v>
      </c>
      <c r="T207" s="136">
        <f t="shared" si="33"/>
        <v>0</v>
      </c>
      <c r="AR207" s="137" t="s">
        <v>259</v>
      </c>
      <c r="AT207" s="137" t="s">
        <v>174</v>
      </c>
      <c r="AU207" s="137" t="s">
        <v>13</v>
      </c>
      <c r="AY207" s="170" t="s">
        <v>171</v>
      </c>
      <c r="BE207" s="199">
        <f t="shared" si="34"/>
        <v>0</v>
      </c>
      <c r="BF207" s="199">
        <f t="shared" si="35"/>
        <v>0</v>
      </c>
      <c r="BG207" s="199">
        <f t="shared" si="36"/>
        <v>0</v>
      </c>
      <c r="BH207" s="199">
        <f t="shared" si="37"/>
        <v>0</v>
      </c>
      <c r="BI207" s="199">
        <f t="shared" si="38"/>
        <v>0</v>
      </c>
      <c r="BJ207" s="170" t="s">
        <v>19</v>
      </c>
      <c r="BK207" s="199">
        <f t="shared" si="39"/>
        <v>0</v>
      </c>
      <c r="BL207" s="170" t="s">
        <v>259</v>
      </c>
      <c r="BM207" s="137" t="s">
        <v>1174</v>
      </c>
    </row>
    <row r="208" spans="2:65" s="467" customFormat="1" ht="16.5" customHeight="1">
      <c r="B208" s="197"/>
      <c r="C208" s="307" t="s">
        <v>519</v>
      </c>
      <c r="D208" s="307" t="s">
        <v>174</v>
      </c>
      <c r="E208" s="308" t="s">
        <v>2052</v>
      </c>
      <c r="F208" s="309" t="s">
        <v>2051</v>
      </c>
      <c r="G208" s="310" t="s">
        <v>1105</v>
      </c>
      <c r="H208" s="311">
        <v>1</v>
      </c>
      <c r="I208" s="299"/>
      <c r="J208" s="312">
        <f t="shared" si="30"/>
        <v>0</v>
      </c>
      <c r="K208" s="129" t="s">
        <v>1</v>
      </c>
      <c r="L208" s="171"/>
      <c r="M208" s="133" t="s">
        <v>1</v>
      </c>
      <c r="N208" s="469" t="s">
        <v>42</v>
      </c>
      <c r="O208" s="198">
        <v>1.5</v>
      </c>
      <c r="P208" s="198">
        <f t="shared" si="31"/>
        <v>1.5</v>
      </c>
      <c r="Q208" s="198">
        <v>0.00059</v>
      </c>
      <c r="R208" s="198">
        <f t="shared" si="32"/>
        <v>0.00059</v>
      </c>
      <c r="S208" s="198">
        <v>0</v>
      </c>
      <c r="T208" s="136">
        <f t="shared" si="33"/>
        <v>0</v>
      </c>
      <c r="AR208" s="137" t="s">
        <v>259</v>
      </c>
      <c r="AT208" s="137" t="s">
        <v>174</v>
      </c>
      <c r="AU208" s="137" t="s">
        <v>13</v>
      </c>
      <c r="AY208" s="170" t="s">
        <v>171</v>
      </c>
      <c r="BE208" s="199">
        <f t="shared" si="34"/>
        <v>0</v>
      </c>
      <c r="BF208" s="199">
        <f t="shared" si="35"/>
        <v>0</v>
      </c>
      <c r="BG208" s="199">
        <f t="shared" si="36"/>
        <v>0</v>
      </c>
      <c r="BH208" s="199">
        <f t="shared" si="37"/>
        <v>0</v>
      </c>
      <c r="BI208" s="199">
        <f t="shared" si="38"/>
        <v>0</v>
      </c>
      <c r="BJ208" s="170" t="s">
        <v>19</v>
      </c>
      <c r="BK208" s="199">
        <f t="shared" si="39"/>
        <v>0</v>
      </c>
      <c r="BL208" s="170" t="s">
        <v>259</v>
      </c>
      <c r="BM208" s="137" t="s">
        <v>1175</v>
      </c>
    </row>
    <row r="209" spans="2:65" s="467" customFormat="1" ht="16.5" customHeight="1">
      <c r="B209" s="197"/>
      <c r="C209" s="318" t="s">
        <v>524</v>
      </c>
      <c r="D209" s="318" t="s">
        <v>220</v>
      </c>
      <c r="E209" s="319" t="s">
        <v>2050</v>
      </c>
      <c r="F209" s="320" t="s">
        <v>2049</v>
      </c>
      <c r="G209" s="321" t="s">
        <v>1105</v>
      </c>
      <c r="H209" s="322">
        <v>1</v>
      </c>
      <c r="I209" s="300"/>
      <c r="J209" s="323">
        <f t="shared" si="30"/>
        <v>0</v>
      </c>
      <c r="K209" s="158" t="s">
        <v>1</v>
      </c>
      <c r="L209" s="159"/>
      <c r="M209" s="160" t="s">
        <v>1</v>
      </c>
      <c r="N209" s="470" t="s">
        <v>42</v>
      </c>
      <c r="O209" s="198">
        <v>0</v>
      </c>
      <c r="P209" s="198">
        <f t="shared" si="31"/>
        <v>0</v>
      </c>
      <c r="Q209" s="198">
        <v>0.032</v>
      </c>
      <c r="R209" s="198">
        <f t="shared" si="32"/>
        <v>0.032</v>
      </c>
      <c r="S209" s="198">
        <v>0</v>
      </c>
      <c r="T209" s="136">
        <f t="shared" si="33"/>
        <v>0</v>
      </c>
      <c r="AR209" s="137" t="s">
        <v>263</v>
      </c>
      <c r="AT209" s="137" t="s">
        <v>220</v>
      </c>
      <c r="AU209" s="137" t="s">
        <v>13</v>
      </c>
      <c r="AY209" s="170" t="s">
        <v>171</v>
      </c>
      <c r="BE209" s="199">
        <f t="shared" si="34"/>
        <v>0</v>
      </c>
      <c r="BF209" s="199">
        <f t="shared" si="35"/>
        <v>0</v>
      </c>
      <c r="BG209" s="199">
        <f t="shared" si="36"/>
        <v>0</v>
      </c>
      <c r="BH209" s="199">
        <f t="shared" si="37"/>
        <v>0</v>
      </c>
      <c r="BI209" s="199">
        <f t="shared" si="38"/>
        <v>0</v>
      </c>
      <c r="BJ209" s="170" t="s">
        <v>19</v>
      </c>
      <c r="BK209" s="199">
        <f t="shared" si="39"/>
        <v>0</v>
      </c>
      <c r="BL209" s="170" t="s">
        <v>259</v>
      </c>
      <c r="BM209" s="137" t="s">
        <v>1176</v>
      </c>
    </row>
    <row r="210" spans="2:65" s="467" customFormat="1" ht="16.5" customHeight="1">
      <c r="B210" s="197"/>
      <c r="C210" s="307" t="s">
        <v>531</v>
      </c>
      <c r="D210" s="307" t="s">
        <v>174</v>
      </c>
      <c r="E210" s="308" t="s">
        <v>2048</v>
      </c>
      <c r="F210" s="309" t="s">
        <v>2047</v>
      </c>
      <c r="G210" s="310" t="s">
        <v>240</v>
      </c>
      <c r="H210" s="311">
        <v>1</v>
      </c>
      <c r="I210" s="299"/>
      <c r="J210" s="312">
        <f t="shared" si="30"/>
        <v>0</v>
      </c>
      <c r="K210" s="129" t="s">
        <v>1</v>
      </c>
      <c r="L210" s="171"/>
      <c r="M210" s="133" t="s">
        <v>1</v>
      </c>
      <c r="N210" s="469" t="s">
        <v>42</v>
      </c>
      <c r="O210" s="198">
        <v>0.414</v>
      </c>
      <c r="P210" s="198">
        <f t="shared" si="31"/>
        <v>0.414</v>
      </c>
      <c r="Q210" s="198">
        <v>0.00016</v>
      </c>
      <c r="R210" s="198">
        <f t="shared" si="32"/>
        <v>0.00016</v>
      </c>
      <c r="S210" s="198">
        <v>0</v>
      </c>
      <c r="T210" s="136">
        <f t="shared" si="33"/>
        <v>0</v>
      </c>
      <c r="AR210" s="137" t="s">
        <v>259</v>
      </c>
      <c r="AT210" s="137" t="s">
        <v>174</v>
      </c>
      <c r="AU210" s="137" t="s">
        <v>13</v>
      </c>
      <c r="AY210" s="170" t="s">
        <v>171</v>
      </c>
      <c r="BE210" s="199">
        <f t="shared" si="34"/>
        <v>0</v>
      </c>
      <c r="BF210" s="199">
        <f t="shared" si="35"/>
        <v>0</v>
      </c>
      <c r="BG210" s="199">
        <f t="shared" si="36"/>
        <v>0</v>
      </c>
      <c r="BH210" s="199">
        <f t="shared" si="37"/>
        <v>0</v>
      </c>
      <c r="BI210" s="199">
        <f t="shared" si="38"/>
        <v>0</v>
      </c>
      <c r="BJ210" s="170" t="s">
        <v>19</v>
      </c>
      <c r="BK210" s="199">
        <f t="shared" si="39"/>
        <v>0</v>
      </c>
      <c r="BL210" s="170" t="s">
        <v>259</v>
      </c>
      <c r="BM210" s="137" t="s">
        <v>1177</v>
      </c>
    </row>
    <row r="211" spans="2:65" s="467" customFormat="1" ht="16.5" customHeight="1">
      <c r="B211" s="197"/>
      <c r="C211" s="318" t="s">
        <v>539</v>
      </c>
      <c r="D211" s="318" t="s">
        <v>220</v>
      </c>
      <c r="E211" s="319" t="s">
        <v>2046</v>
      </c>
      <c r="F211" s="320" t="s">
        <v>2045</v>
      </c>
      <c r="G211" s="321" t="s">
        <v>240</v>
      </c>
      <c r="H211" s="322">
        <v>1</v>
      </c>
      <c r="I211" s="300"/>
      <c r="J211" s="323">
        <f t="shared" si="30"/>
        <v>0</v>
      </c>
      <c r="K211" s="158" t="s">
        <v>1</v>
      </c>
      <c r="L211" s="159"/>
      <c r="M211" s="160" t="s">
        <v>1</v>
      </c>
      <c r="N211" s="470" t="s">
        <v>42</v>
      </c>
      <c r="O211" s="198">
        <v>0</v>
      </c>
      <c r="P211" s="198">
        <f t="shared" si="31"/>
        <v>0</v>
      </c>
      <c r="Q211" s="198">
        <v>0</v>
      </c>
      <c r="R211" s="198">
        <f t="shared" si="32"/>
        <v>0</v>
      </c>
      <c r="S211" s="198">
        <v>0</v>
      </c>
      <c r="T211" s="136">
        <f t="shared" si="33"/>
        <v>0</v>
      </c>
      <c r="AR211" s="137" t="s">
        <v>263</v>
      </c>
      <c r="AT211" s="137" t="s">
        <v>220</v>
      </c>
      <c r="AU211" s="137" t="s">
        <v>13</v>
      </c>
      <c r="AY211" s="170" t="s">
        <v>171</v>
      </c>
      <c r="BE211" s="199">
        <f t="shared" si="34"/>
        <v>0</v>
      </c>
      <c r="BF211" s="199">
        <f t="shared" si="35"/>
        <v>0</v>
      </c>
      <c r="BG211" s="199">
        <f t="shared" si="36"/>
        <v>0</v>
      </c>
      <c r="BH211" s="199">
        <f t="shared" si="37"/>
        <v>0</v>
      </c>
      <c r="BI211" s="199">
        <f t="shared" si="38"/>
        <v>0</v>
      </c>
      <c r="BJ211" s="170" t="s">
        <v>19</v>
      </c>
      <c r="BK211" s="199">
        <f t="shared" si="39"/>
        <v>0</v>
      </c>
      <c r="BL211" s="170" t="s">
        <v>259</v>
      </c>
      <c r="BM211" s="137" t="s">
        <v>1178</v>
      </c>
    </row>
    <row r="212" spans="2:65" s="467" customFormat="1" ht="16.5" customHeight="1">
      <c r="B212" s="197"/>
      <c r="C212" s="307" t="s">
        <v>544</v>
      </c>
      <c r="D212" s="307" t="s">
        <v>174</v>
      </c>
      <c r="E212" s="308" t="s">
        <v>2044</v>
      </c>
      <c r="F212" s="309" t="s">
        <v>2043</v>
      </c>
      <c r="G212" s="310" t="s">
        <v>240</v>
      </c>
      <c r="H212" s="311">
        <v>1</v>
      </c>
      <c r="I212" s="299"/>
      <c r="J212" s="312">
        <f t="shared" si="30"/>
        <v>0</v>
      </c>
      <c r="K212" s="129" t="s">
        <v>1</v>
      </c>
      <c r="L212" s="171"/>
      <c r="M212" s="133" t="s">
        <v>1</v>
      </c>
      <c r="N212" s="469" t="s">
        <v>42</v>
      </c>
      <c r="O212" s="198">
        <v>0.445</v>
      </c>
      <c r="P212" s="198">
        <f t="shared" si="31"/>
        <v>0.445</v>
      </c>
      <c r="Q212" s="198">
        <v>0</v>
      </c>
      <c r="R212" s="198">
        <f t="shared" si="32"/>
        <v>0</v>
      </c>
      <c r="S212" s="198">
        <v>0</v>
      </c>
      <c r="T212" s="136">
        <f t="shared" si="33"/>
        <v>0</v>
      </c>
      <c r="AR212" s="137" t="s">
        <v>259</v>
      </c>
      <c r="AT212" s="137" t="s">
        <v>174</v>
      </c>
      <c r="AU212" s="137" t="s">
        <v>13</v>
      </c>
      <c r="AY212" s="170" t="s">
        <v>171</v>
      </c>
      <c r="BE212" s="199">
        <f t="shared" si="34"/>
        <v>0</v>
      </c>
      <c r="BF212" s="199">
        <f t="shared" si="35"/>
        <v>0</v>
      </c>
      <c r="BG212" s="199">
        <f t="shared" si="36"/>
        <v>0</v>
      </c>
      <c r="BH212" s="199">
        <f t="shared" si="37"/>
        <v>0</v>
      </c>
      <c r="BI212" s="199">
        <f t="shared" si="38"/>
        <v>0</v>
      </c>
      <c r="BJ212" s="170" t="s">
        <v>19</v>
      </c>
      <c r="BK212" s="199">
        <f t="shared" si="39"/>
        <v>0</v>
      </c>
      <c r="BL212" s="170" t="s">
        <v>259</v>
      </c>
      <c r="BM212" s="137" t="s">
        <v>1179</v>
      </c>
    </row>
    <row r="213" spans="2:65" s="467" customFormat="1" ht="16.5" customHeight="1">
      <c r="B213" s="197"/>
      <c r="C213" s="318" t="s">
        <v>548</v>
      </c>
      <c r="D213" s="318" t="s">
        <v>220</v>
      </c>
      <c r="E213" s="319" t="s">
        <v>2042</v>
      </c>
      <c r="F213" s="320" t="s">
        <v>2041</v>
      </c>
      <c r="G213" s="321" t="s">
        <v>1105</v>
      </c>
      <c r="H213" s="322">
        <v>1</v>
      </c>
      <c r="I213" s="300"/>
      <c r="J213" s="323">
        <f t="shared" si="30"/>
        <v>0</v>
      </c>
      <c r="K213" s="158" t="s">
        <v>1</v>
      </c>
      <c r="L213" s="159"/>
      <c r="M213" s="160" t="s">
        <v>1</v>
      </c>
      <c r="N213" s="470" t="s">
        <v>42</v>
      </c>
      <c r="O213" s="198">
        <v>0</v>
      </c>
      <c r="P213" s="198">
        <f t="shared" si="31"/>
        <v>0</v>
      </c>
      <c r="Q213" s="198">
        <v>0</v>
      </c>
      <c r="R213" s="198">
        <f t="shared" si="32"/>
        <v>0</v>
      </c>
      <c r="S213" s="198">
        <v>0</v>
      </c>
      <c r="T213" s="136">
        <f t="shared" si="33"/>
        <v>0</v>
      </c>
      <c r="AR213" s="137" t="s">
        <v>263</v>
      </c>
      <c r="AT213" s="137" t="s">
        <v>220</v>
      </c>
      <c r="AU213" s="137" t="s">
        <v>13</v>
      </c>
      <c r="AY213" s="170" t="s">
        <v>171</v>
      </c>
      <c r="BE213" s="199">
        <f t="shared" si="34"/>
        <v>0</v>
      </c>
      <c r="BF213" s="199">
        <f t="shared" si="35"/>
        <v>0</v>
      </c>
      <c r="BG213" s="199">
        <f t="shared" si="36"/>
        <v>0</v>
      </c>
      <c r="BH213" s="199">
        <f t="shared" si="37"/>
        <v>0</v>
      </c>
      <c r="BI213" s="199">
        <f t="shared" si="38"/>
        <v>0</v>
      </c>
      <c r="BJ213" s="170" t="s">
        <v>19</v>
      </c>
      <c r="BK213" s="199">
        <f t="shared" si="39"/>
        <v>0</v>
      </c>
      <c r="BL213" s="170" t="s">
        <v>259</v>
      </c>
      <c r="BM213" s="137" t="s">
        <v>1180</v>
      </c>
    </row>
    <row r="214" spans="2:65" s="467" customFormat="1" ht="16.5" customHeight="1">
      <c r="B214" s="197"/>
      <c r="C214" s="307" t="s">
        <v>553</v>
      </c>
      <c r="D214" s="307" t="s">
        <v>174</v>
      </c>
      <c r="E214" s="308" t="s">
        <v>2040</v>
      </c>
      <c r="F214" s="309" t="s">
        <v>2039</v>
      </c>
      <c r="G214" s="310" t="s">
        <v>240</v>
      </c>
      <c r="H214" s="311">
        <v>2</v>
      </c>
      <c r="I214" s="299"/>
      <c r="J214" s="312">
        <f t="shared" si="30"/>
        <v>0</v>
      </c>
      <c r="K214" s="129" t="s">
        <v>1</v>
      </c>
      <c r="L214" s="171"/>
      <c r="M214" s="133" t="s">
        <v>1</v>
      </c>
      <c r="N214" s="469" t="s">
        <v>42</v>
      </c>
      <c r="O214" s="198">
        <v>0.32</v>
      </c>
      <c r="P214" s="198">
        <f t="shared" si="31"/>
        <v>0.64</v>
      </c>
      <c r="Q214" s="198">
        <v>4E-05</v>
      </c>
      <c r="R214" s="198">
        <f t="shared" si="32"/>
        <v>8E-05</v>
      </c>
      <c r="S214" s="198">
        <v>0</v>
      </c>
      <c r="T214" s="136">
        <f t="shared" si="33"/>
        <v>0</v>
      </c>
      <c r="AR214" s="137" t="s">
        <v>259</v>
      </c>
      <c r="AT214" s="137" t="s">
        <v>174</v>
      </c>
      <c r="AU214" s="137" t="s">
        <v>13</v>
      </c>
      <c r="AY214" s="170" t="s">
        <v>171</v>
      </c>
      <c r="BE214" s="199">
        <f t="shared" si="34"/>
        <v>0</v>
      </c>
      <c r="BF214" s="199">
        <f t="shared" si="35"/>
        <v>0</v>
      </c>
      <c r="BG214" s="199">
        <f t="shared" si="36"/>
        <v>0</v>
      </c>
      <c r="BH214" s="199">
        <f t="shared" si="37"/>
        <v>0</v>
      </c>
      <c r="BI214" s="199">
        <f t="shared" si="38"/>
        <v>0</v>
      </c>
      <c r="BJ214" s="170" t="s">
        <v>19</v>
      </c>
      <c r="BK214" s="199">
        <f t="shared" si="39"/>
        <v>0</v>
      </c>
      <c r="BL214" s="170" t="s">
        <v>259</v>
      </c>
      <c r="BM214" s="137" t="s">
        <v>1181</v>
      </c>
    </row>
    <row r="215" spans="2:65" s="467" customFormat="1" ht="16.5" customHeight="1">
      <c r="B215" s="197"/>
      <c r="C215" s="318" t="s">
        <v>561</v>
      </c>
      <c r="D215" s="318" t="s">
        <v>220</v>
      </c>
      <c r="E215" s="319" t="s">
        <v>2038</v>
      </c>
      <c r="F215" s="320" t="s">
        <v>2037</v>
      </c>
      <c r="G215" s="321" t="s">
        <v>1105</v>
      </c>
      <c r="H215" s="322">
        <v>1</v>
      </c>
      <c r="I215" s="300"/>
      <c r="J215" s="323">
        <f t="shared" si="30"/>
        <v>0</v>
      </c>
      <c r="K215" s="158" t="s">
        <v>1</v>
      </c>
      <c r="L215" s="159"/>
      <c r="M215" s="160" t="s">
        <v>1</v>
      </c>
      <c r="N215" s="470" t="s">
        <v>42</v>
      </c>
      <c r="O215" s="198">
        <v>0</v>
      </c>
      <c r="P215" s="198">
        <f t="shared" si="31"/>
        <v>0</v>
      </c>
      <c r="Q215" s="198">
        <v>0.005</v>
      </c>
      <c r="R215" s="198">
        <f t="shared" si="32"/>
        <v>0.005</v>
      </c>
      <c r="S215" s="198">
        <v>0</v>
      </c>
      <c r="T215" s="136">
        <f t="shared" si="33"/>
        <v>0</v>
      </c>
      <c r="AR215" s="137" t="s">
        <v>263</v>
      </c>
      <c r="AT215" s="137" t="s">
        <v>220</v>
      </c>
      <c r="AU215" s="137" t="s">
        <v>13</v>
      </c>
      <c r="AY215" s="170" t="s">
        <v>171</v>
      </c>
      <c r="BE215" s="199">
        <f t="shared" si="34"/>
        <v>0</v>
      </c>
      <c r="BF215" s="199">
        <f t="shared" si="35"/>
        <v>0</v>
      </c>
      <c r="BG215" s="199">
        <f t="shared" si="36"/>
        <v>0</v>
      </c>
      <c r="BH215" s="199">
        <f t="shared" si="37"/>
        <v>0</v>
      </c>
      <c r="BI215" s="199">
        <f t="shared" si="38"/>
        <v>0</v>
      </c>
      <c r="BJ215" s="170" t="s">
        <v>19</v>
      </c>
      <c r="BK215" s="199">
        <f t="shared" si="39"/>
        <v>0</v>
      </c>
      <c r="BL215" s="170" t="s">
        <v>259</v>
      </c>
      <c r="BM215" s="137" t="s">
        <v>1182</v>
      </c>
    </row>
    <row r="216" spans="2:65" s="467" customFormat="1" ht="16.5" customHeight="1">
      <c r="B216" s="197"/>
      <c r="C216" s="318" t="s">
        <v>566</v>
      </c>
      <c r="D216" s="318" t="s">
        <v>220</v>
      </c>
      <c r="E216" s="319" t="s">
        <v>2036</v>
      </c>
      <c r="F216" s="320" t="s">
        <v>2035</v>
      </c>
      <c r="G216" s="321" t="s">
        <v>1105</v>
      </c>
      <c r="H216" s="322">
        <v>1</v>
      </c>
      <c r="I216" s="300"/>
      <c r="J216" s="323">
        <f t="shared" si="30"/>
        <v>0</v>
      </c>
      <c r="K216" s="158" t="s">
        <v>1</v>
      </c>
      <c r="L216" s="159"/>
      <c r="M216" s="160" t="s">
        <v>1</v>
      </c>
      <c r="N216" s="470" t="s">
        <v>42</v>
      </c>
      <c r="O216" s="198">
        <v>0</v>
      </c>
      <c r="P216" s="198">
        <f t="shared" si="31"/>
        <v>0</v>
      </c>
      <c r="Q216" s="198">
        <v>0</v>
      </c>
      <c r="R216" s="198">
        <f t="shared" si="32"/>
        <v>0</v>
      </c>
      <c r="S216" s="198">
        <v>0</v>
      </c>
      <c r="T216" s="136">
        <f t="shared" si="33"/>
        <v>0</v>
      </c>
      <c r="AR216" s="137" t="s">
        <v>263</v>
      </c>
      <c r="AT216" s="137" t="s">
        <v>220</v>
      </c>
      <c r="AU216" s="137" t="s">
        <v>13</v>
      </c>
      <c r="AY216" s="170" t="s">
        <v>171</v>
      </c>
      <c r="BE216" s="199">
        <f t="shared" si="34"/>
        <v>0</v>
      </c>
      <c r="BF216" s="199">
        <f t="shared" si="35"/>
        <v>0</v>
      </c>
      <c r="BG216" s="199">
        <f t="shared" si="36"/>
        <v>0</v>
      </c>
      <c r="BH216" s="199">
        <f t="shared" si="37"/>
        <v>0</v>
      </c>
      <c r="BI216" s="199">
        <f t="shared" si="38"/>
        <v>0</v>
      </c>
      <c r="BJ216" s="170" t="s">
        <v>19</v>
      </c>
      <c r="BK216" s="199">
        <f t="shared" si="39"/>
        <v>0</v>
      </c>
      <c r="BL216" s="170" t="s">
        <v>259</v>
      </c>
      <c r="BM216" s="137" t="s">
        <v>1183</v>
      </c>
    </row>
    <row r="217" spans="2:65" s="467" customFormat="1" ht="16.5" customHeight="1">
      <c r="B217" s="197"/>
      <c r="C217" s="307" t="s">
        <v>570</v>
      </c>
      <c r="D217" s="307" t="s">
        <v>174</v>
      </c>
      <c r="E217" s="308" t="s">
        <v>2034</v>
      </c>
      <c r="F217" s="309" t="s">
        <v>2033</v>
      </c>
      <c r="G217" s="310" t="s">
        <v>240</v>
      </c>
      <c r="H217" s="311">
        <v>1</v>
      </c>
      <c r="I217" s="299"/>
      <c r="J217" s="312">
        <f t="shared" si="30"/>
        <v>0</v>
      </c>
      <c r="K217" s="129" t="s">
        <v>1</v>
      </c>
      <c r="L217" s="171"/>
      <c r="M217" s="133" t="s">
        <v>1</v>
      </c>
      <c r="N217" s="469" t="s">
        <v>42</v>
      </c>
      <c r="O217" s="198">
        <v>0.655</v>
      </c>
      <c r="P217" s="198">
        <f t="shared" si="31"/>
        <v>0.655</v>
      </c>
      <c r="Q217" s="198">
        <v>0.00013</v>
      </c>
      <c r="R217" s="198">
        <f t="shared" si="32"/>
        <v>0.00013</v>
      </c>
      <c r="S217" s="198">
        <v>0</v>
      </c>
      <c r="T217" s="136">
        <f t="shared" si="33"/>
        <v>0</v>
      </c>
      <c r="AR217" s="137" t="s">
        <v>259</v>
      </c>
      <c r="AT217" s="137" t="s">
        <v>174</v>
      </c>
      <c r="AU217" s="137" t="s">
        <v>13</v>
      </c>
      <c r="AY217" s="170" t="s">
        <v>171</v>
      </c>
      <c r="BE217" s="199">
        <f t="shared" si="34"/>
        <v>0</v>
      </c>
      <c r="BF217" s="199">
        <f t="shared" si="35"/>
        <v>0</v>
      </c>
      <c r="BG217" s="199">
        <f t="shared" si="36"/>
        <v>0</v>
      </c>
      <c r="BH217" s="199">
        <f t="shared" si="37"/>
        <v>0</v>
      </c>
      <c r="BI217" s="199">
        <f t="shared" si="38"/>
        <v>0</v>
      </c>
      <c r="BJ217" s="170" t="s">
        <v>19</v>
      </c>
      <c r="BK217" s="199">
        <f t="shared" si="39"/>
        <v>0</v>
      </c>
      <c r="BL217" s="170" t="s">
        <v>259</v>
      </c>
      <c r="BM217" s="137" t="s">
        <v>1184</v>
      </c>
    </row>
    <row r="218" spans="2:65" s="467" customFormat="1" ht="16.5" customHeight="1">
      <c r="B218" s="197"/>
      <c r="C218" s="318" t="s">
        <v>577</v>
      </c>
      <c r="D218" s="318" t="s">
        <v>220</v>
      </c>
      <c r="E218" s="319" t="s">
        <v>2032</v>
      </c>
      <c r="F218" s="320" t="s">
        <v>2031</v>
      </c>
      <c r="G218" s="321" t="s">
        <v>1105</v>
      </c>
      <c r="H218" s="322">
        <v>1</v>
      </c>
      <c r="I218" s="300"/>
      <c r="J218" s="323">
        <f t="shared" si="30"/>
        <v>0</v>
      </c>
      <c r="K218" s="158" t="s">
        <v>1</v>
      </c>
      <c r="L218" s="159"/>
      <c r="M218" s="160" t="s">
        <v>1</v>
      </c>
      <c r="N218" s="470" t="s">
        <v>42</v>
      </c>
      <c r="O218" s="198">
        <v>0</v>
      </c>
      <c r="P218" s="198">
        <f t="shared" si="31"/>
        <v>0</v>
      </c>
      <c r="Q218" s="198">
        <v>0</v>
      </c>
      <c r="R218" s="198">
        <f t="shared" si="32"/>
        <v>0</v>
      </c>
      <c r="S218" s="198">
        <v>0</v>
      </c>
      <c r="T218" s="136">
        <f t="shared" si="33"/>
        <v>0</v>
      </c>
      <c r="AR218" s="137" t="s">
        <v>263</v>
      </c>
      <c r="AT218" s="137" t="s">
        <v>220</v>
      </c>
      <c r="AU218" s="137" t="s">
        <v>13</v>
      </c>
      <c r="AY218" s="170" t="s">
        <v>171</v>
      </c>
      <c r="BE218" s="199">
        <f t="shared" si="34"/>
        <v>0</v>
      </c>
      <c r="BF218" s="199">
        <f t="shared" si="35"/>
        <v>0</v>
      </c>
      <c r="BG218" s="199">
        <f t="shared" si="36"/>
        <v>0</v>
      </c>
      <c r="BH218" s="199">
        <f t="shared" si="37"/>
        <v>0</v>
      </c>
      <c r="BI218" s="199">
        <f t="shared" si="38"/>
        <v>0</v>
      </c>
      <c r="BJ218" s="170" t="s">
        <v>19</v>
      </c>
      <c r="BK218" s="199">
        <f t="shared" si="39"/>
        <v>0</v>
      </c>
      <c r="BL218" s="170" t="s">
        <v>259</v>
      </c>
      <c r="BM218" s="137" t="s">
        <v>1185</v>
      </c>
    </row>
    <row r="219" spans="2:65" s="467" customFormat="1" ht="16.5" customHeight="1">
      <c r="B219" s="197"/>
      <c r="C219" s="318" t="s">
        <v>581</v>
      </c>
      <c r="D219" s="318" t="s">
        <v>220</v>
      </c>
      <c r="E219" s="319" t="s">
        <v>2030</v>
      </c>
      <c r="F219" s="320" t="s">
        <v>2029</v>
      </c>
      <c r="G219" s="321" t="s">
        <v>1105</v>
      </c>
      <c r="H219" s="322">
        <v>1</v>
      </c>
      <c r="I219" s="300"/>
      <c r="J219" s="323">
        <f t="shared" si="30"/>
        <v>0</v>
      </c>
      <c r="K219" s="158" t="s">
        <v>1</v>
      </c>
      <c r="L219" s="159"/>
      <c r="M219" s="160" t="s">
        <v>1</v>
      </c>
      <c r="N219" s="470" t="s">
        <v>42</v>
      </c>
      <c r="O219" s="198">
        <v>0</v>
      </c>
      <c r="P219" s="198">
        <f t="shared" si="31"/>
        <v>0</v>
      </c>
      <c r="Q219" s="198">
        <v>0</v>
      </c>
      <c r="R219" s="198">
        <f t="shared" si="32"/>
        <v>0</v>
      </c>
      <c r="S219" s="198">
        <v>0</v>
      </c>
      <c r="T219" s="136">
        <f t="shared" si="33"/>
        <v>0</v>
      </c>
      <c r="AR219" s="137" t="s">
        <v>263</v>
      </c>
      <c r="AT219" s="137" t="s">
        <v>220</v>
      </c>
      <c r="AU219" s="137" t="s">
        <v>13</v>
      </c>
      <c r="AY219" s="170" t="s">
        <v>171</v>
      </c>
      <c r="BE219" s="199">
        <f t="shared" si="34"/>
        <v>0</v>
      </c>
      <c r="BF219" s="199">
        <f t="shared" si="35"/>
        <v>0</v>
      </c>
      <c r="BG219" s="199">
        <f t="shared" si="36"/>
        <v>0</v>
      </c>
      <c r="BH219" s="199">
        <f t="shared" si="37"/>
        <v>0</v>
      </c>
      <c r="BI219" s="199">
        <f t="shared" si="38"/>
        <v>0</v>
      </c>
      <c r="BJ219" s="170" t="s">
        <v>19</v>
      </c>
      <c r="BK219" s="199">
        <f t="shared" si="39"/>
        <v>0</v>
      </c>
      <c r="BL219" s="170" t="s">
        <v>259</v>
      </c>
      <c r="BM219" s="137" t="s">
        <v>1186</v>
      </c>
    </row>
    <row r="220" spans="2:65" s="467" customFormat="1" ht="16.5" customHeight="1">
      <c r="B220" s="197"/>
      <c r="C220" s="307" t="s">
        <v>585</v>
      </c>
      <c r="D220" s="307" t="s">
        <v>174</v>
      </c>
      <c r="E220" s="308" t="s">
        <v>2028</v>
      </c>
      <c r="F220" s="309" t="s">
        <v>2027</v>
      </c>
      <c r="G220" s="310" t="s">
        <v>240</v>
      </c>
      <c r="H220" s="311">
        <v>2</v>
      </c>
      <c r="I220" s="299"/>
      <c r="J220" s="312">
        <f t="shared" si="30"/>
        <v>0</v>
      </c>
      <c r="K220" s="129" t="s">
        <v>1</v>
      </c>
      <c r="L220" s="171"/>
      <c r="M220" s="133" t="s">
        <v>1</v>
      </c>
      <c r="N220" s="469" t="s">
        <v>42</v>
      </c>
      <c r="O220" s="198">
        <v>0.113</v>
      </c>
      <c r="P220" s="198">
        <f t="shared" si="31"/>
        <v>0.226</v>
      </c>
      <c r="Q220" s="198">
        <v>0.00023</v>
      </c>
      <c r="R220" s="198">
        <f t="shared" si="32"/>
        <v>0.00046</v>
      </c>
      <c r="S220" s="198">
        <v>0</v>
      </c>
      <c r="T220" s="136">
        <f t="shared" si="33"/>
        <v>0</v>
      </c>
      <c r="AR220" s="137" t="s">
        <v>259</v>
      </c>
      <c r="AT220" s="137" t="s">
        <v>174</v>
      </c>
      <c r="AU220" s="137" t="s">
        <v>13</v>
      </c>
      <c r="AY220" s="170" t="s">
        <v>171</v>
      </c>
      <c r="BE220" s="199">
        <f t="shared" si="34"/>
        <v>0</v>
      </c>
      <c r="BF220" s="199">
        <f t="shared" si="35"/>
        <v>0</v>
      </c>
      <c r="BG220" s="199">
        <f t="shared" si="36"/>
        <v>0</v>
      </c>
      <c r="BH220" s="199">
        <f t="shared" si="37"/>
        <v>0</v>
      </c>
      <c r="BI220" s="199">
        <f t="shared" si="38"/>
        <v>0</v>
      </c>
      <c r="BJ220" s="170" t="s">
        <v>19</v>
      </c>
      <c r="BK220" s="199">
        <f t="shared" si="39"/>
        <v>0</v>
      </c>
      <c r="BL220" s="170" t="s">
        <v>259</v>
      </c>
      <c r="BM220" s="137" t="s">
        <v>1187</v>
      </c>
    </row>
    <row r="221" spans="2:65" s="467" customFormat="1" ht="16.5" customHeight="1">
      <c r="B221" s="197"/>
      <c r="C221" s="307" t="s">
        <v>589</v>
      </c>
      <c r="D221" s="307" t="s">
        <v>174</v>
      </c>
      <c r="E221" s="308" t="s">
        <v>2026</v>
      </c>
      <c r="F221" s="309" t="s">
        <v>2025</v>
      </c>
      <c r="G221" s="310" t="s">
        <v>240</v>
      </c>
      <c r="H221" s="311">
        <v>2</v>
      </c>
      <c r="I221" s="299"/>
      <c r="J221" s="312">
        <f t="shared" si="30"/>
        <v>0</v>
      </c>
      <c r="K221" s="129" t="s">
        <v>1</v>
      </c>
      <c r="L221" s="171"/>
      <c r="M221" s="133" t="s">
        <v>1</v>
      </c>
      <c r="N221" s="469" t="s">
        <v>42</v>
      </c>
      <c r="O221" s="198">
        <v>0.113</v>
      </c>
      <c r="P221" s="198">
        <f t="shared" si="31"/>
        <v>0.226</v>
      </c>
      <c r="Q221" s="198">
        <v>0.00028</v>
      </c>
      <c r="R221" s="198">
        <f t="shared" si="32"/>
        <v>0.00056</v>
      </c>
      <c r="S221" s="198">
        <v>0</v>
      </c>
      <c r="T221" s="136">
        <f t="shared" si="33"/>
        <v>0</v>
      </c>
      <c r="AR221" s="137" t="s">
        <v>259</v>
      </c>
      <c r="AT221" s="137" t="s">
        <v>174</v>
      </c>
      <c r="AU221" s="137" t="s">
        <v>13</v>
      </c>
      <c r="AY221" s="170" t="s">
        <v>171</v>
      </c>
      <c r="BE221" s="199">
        <f t="shared" si="34"/>
        <v>0</v>
      </c>
      <c r="BF221" s="199">
        <f t="shared" si="35"/>
        <v>0</v>
      </c>
      <c r="BG221" s="199">
        <f t="shared" si="36"/>
        <v>0</v>
      </c>
      <c r="BH221" s="199">
        <f t="shared" si="37"/>
        <v>0</v>
      </c>
      <c r="BI221" s="199">
        <f t="shared" si="38"/>
        <v>0</v>
      </c>
      <c r="BJ221" s="170" t="s">
        <v>19</v>
      </c>
      <c r="BK221" s="199">
        <f t="shared" si="39"/>
        <v>0</v>
      </c>
      <c r="BL221" s="170" t="s">
        <v>259</v>
      </c>
      <c r="BM221" s="137" t="s">
        <v>1188</v>
      </c>
    </row>
    <row r="222" spans="2:65" s="467" customFormat="1" ht="16.5" customHeight="1">
      <c r="B222" s="197"/>
      <c r="C222" s="307" t="s">
        <v>593</v>
      </c>
      <c r="D222" s="307" t="s">
        <v>174</v>
      </c>
      <c r="E222" s="308" t="s">
        <v>2024</v>
      </c>
      <c r="F222" s="309" t="s">
        <v>2023</v>
      </c>
      <c r="G222" s="310" t="s">
        <v>240</v>
      </c>
      <c r="H222" s="311">
        <v>1</v>
      </c>
      <c r="I222" s="299"/>
      <c r="J222" s="312">
        <f t="shared" si="30"/>
        <v>0</v>
      </c>
      <c r="K222" s="129" t="s">
        <v>1</v>
      </c>
      <c r="L222" s="171"/>
      <c r="M222" s="133" t="s">
        <v>1</v>
      </c>
      <c r="N222" s="469" t="s">
        <v>42</v>
      </c>
      <c r="O222" s="198">
        <v>0.021</v>
      </c>
      <c r="P222" s="198">
        <f t="shared" si="31"/>
        <v>0.021</v>
      </c>
      <c r="Q222" s="198">
        <v>0.00027</v>
      </c>
      <c r="R222" s="198">
        <f t="shared" si="32"/>
        <v>0.00027</v>
      </c>
      <c r="S222" s="198">
        <v>0</v>
      </c>
      <c r="T222" s="136">
        <f t="shared" si="33"/>
        <v>0</v>
      </c>
      <c r="AR222" s="137" t="s">
        <v>259</v>
      </c>
      <c r="AT222" s="137" t="s">
        <v>174</v>
      </c>
      <c r="AU222" s="137" t="s">
        <v>13</v>
      </c>
      <c r="AY222" s="170" t="s">
        <v>171</v>
      </c>
      <c r="BE222" s="199">
        <f t="shared" si="34"/>
        <v>0</v>
      </c>
      <c r="BF222" s="199">
        <f t="shared" si="35"/>
        <v>0</v>
      </c>
      <c r="BG222" s="199">
        <f t="shared" si="36"/>
        <v>0</v>
      </c>
      <c r="BH222" s="199">
        <f t="shared" si="37"/>
        <v>0</v>
      </c>
      <c r="BI222" s="199">
        <f t="shared" si="38"/>
        <v>0</v>
      </c>
      <c r="BJ222" s="170" t="s">
        <v>19</v>
      </c>
      <c r="BK222" s="199">
        <f t="shared" si="39"/>
        <v>0</v>
      </c>
      <c r="BL222" s="170" t="s">
        <v>259</v>
      </c>
      <c r="BM222" s="137" t="s">
        <v>1189</v>
      </c>
    </row>
    <row r="223" spans="2:65" s="467" customFormat="1" ht="16.5" customHeight="1">
      <c r="B223" s="197"/>
      <c r="C223" s="307" t="s">
        <v>600</v>
      </c>
      <c r="D223" s="307" t="s">
        <v>174</v>
      </c>
      <c r="E223" s="308" t="s">
        <v>2022</v>
      </c>
      <c r="F223" s="309" t="s">
        <v>2021</v>
      </c>
      <c r="G223" s="310" t="s">
        <v>564</v>
      </c>
      <c r="H223" s="311">
        <v>0.282</v>
      </c>
      <c r="I223" s="299"/>
      <c r="J223" s="312">
        <f t="shared" si="30"/>
        <v>0</v>
      </c>
      <c r="K223" s="129" t="s">
        <v>1</v>
      </c>
      <c r="L223" s="171"/>
      <c r="M223" s="133" t="s">
        <v>1</v>
      </c>
      <c r="N223" s="469" t="s">
        <v>42</v>
      </c>
      <c r="O223" s="198">
        <v>3.97</v>
      </c>
      <c r="P223" s="198">
        <f t="shared" si="31"/>
        <v>1.11954</v>
      </c>
      <c r="Q223" s="198">
        <v>0</v>
      </c>
      <c r="R223" s="198">
        <f t="shared" si="32"/>
        <v>0</v>
      </c>
      <c r="S223" s="198">
        <v>0</v>
      </c>
      <c r="T223" s="136">
        <f t="shared" si="33"/>
        <v>0</v>
      </c>
      <c r="AR223" s="137" t="s">
        <v>259</v>
      </c>
      <c r="AT223" s="137" t="s">
        <v>174</v>
      </c>
      <c r="AU223" s="137" t="s">
        <v>13</v>
      </c>
      <c r="AY223" s="170" t="s">
        <v>171</v>
      </c>
      <c r="BE223" s="199">
        <f t="shared" si="34"/>
        <v>0</v>
      </c>
      <c r="BF223" s="199">
        <f t="shared" si="35"/>
        <v>0</v>
      </c>
      <c r="BG223" s="199">
        <f t="shared" si="36"/>
        <v>0</v>
      </c>
      <c r="BH223" s="199">
        <f t="shared" si="37"/>
        <v>0</v>
      </c>
      <c r="BI223" s="199">
        <f t="shared" si="38"/>
        <v>0</v>
      </c>
      <c r="BJ223" s="170" t="s">
        <v>19</v>
      </c>
      <c r="BK223" s="199">
        <f t="shared" si="39"/>
        <v>0</v>
      </c>
      <c r="BL223" s="170" t="s">
        <v>259</v>
      </c>
      <c r="BM223" s="137" t="s">
        <v>1190</v>
      </c>
    </row>
    <row r="224" spans="2:51" s="12" customFormat="1" ht="12">
      <c r="B224" s="139"/>
      <c r="C224" s="313"/>
      <c r="D224" s="314" t="s">
        <v>180</v>
      </c>
      <c r="E224" s="315" t="s">
        <v>995</v>
      </c>
      <c r="F224" s="316" t="s">
        <v>996</v>
      </c>
      <c r="G224" s="313"/>
      <c r="H224" s="317">
        <v>0.282</v>
      </c>
      <c r="I224" s="313"/>
      <c r="J224" s="313"/>
      <c r="L224" s="139"/>
      <c r="M224" s="144"/>
      <c r="T224" s="146"/>
      <c r="AT224" s="141" t="s">
        <v>180</v>
      </c>
      <c r="AU224" s="141" t="s">
        <v>13</v>
      </c>
      <c r="AV224" s="12" t="s">
        <v>13</v>
      </c>
      <c r="AW224" s="12" t="s">
        <v>33</v>
      </c>
      <c r="AX224" s="12" t="s">
        <v>19</v>
      </c>
      <c r="AY224" s="141" t="s">
        <v>171</v>
      </c>
    </row>
    <row r="225" spans="2:65" s="467" customFormat="1" ht="16.5" customHeight="1">
      <c r="B225" s="197"/>
      <c r="C225" s="307" t="s">
        <v>608</v>
      </c>
      <c r="D225" s="307" t="s">
        <v>174</v>
      </c>
      <c r="E225" s="308" t="s">
        <v>2020</v>
      </c>
      <c r="F225" s="309" t="s">
        <v>2019</v>
      </c>
      <c r="G225" s="310" t="s">
        <v>564</v>
      </c>
      <c r="H225" s="311">
        <v>0.282</v>
      </c>
      <c r="I225" s="299"/>
      <c r="J225" s="312">
        <f>ROUND(I225*H225,2)</f>
        <v>0</v>
      </c>
      <c r="K225" s="129" t="s">
        <v>1</v>
      </c>
      <c r="L225" s="171"/>
      <c r="M225" s="133" t="s">
        <v>1</v>
      </c>
      <c r="N225" s="469" t="s">
        <v>42</v>
      </c>
      <c r="O225" s="198">
        <v>1.573</v>
      </c>
      <c r="P225" s="198">
        <f>O225*H225</f>
        <v>0.4435859999999999</v>
      </c>
      <c r="Q225" s="198">
        <v>0</v>
      </c>
      <c r="R225" s="198">
        <f>Q225*H225</f>
        <v>0</v>
      </c>
      <c r="S225" s="198">
        <v>0</v>
      </c>
      <c r="T225" s="136">
        <f>S225*H225</f>
        <v>0</v>
      </c>
      <c r="AR225" s="137" t="s">
        <v>259</v>
      </c>
      <c r="AT225" s="137" t="s">
        <v>174</v>
      </c>
      <c r="AU225" s="137" t="s">
        <v>13</v>
      </c>
      <c r="AY225" s="170" t="s">
        <v>171</v>
      </c>
      <c r="BE225" s="199">
        <f>IF(N225="základní",J225,0)</f>
        <v>0</v>
      </c>
      <c r="BF225" s="199">
        <f>IF(N225="snížená",J225,0)</f>
        <v>0</v>
      </c>
      <c r="BG225" s="199">
        <f>IF(N225="zákl. přenesená",J225,0)</f>
        <v>0</v>
      </c>
      <c r="BH225" s="199">
        <f>IF(N225="sníž. přenesená",J225,0)</f>
        <v>0</v>
      </c>
      <c r="BI225" s="199">
        <f>IF(N225="nulová",J225,0)</f>
        <v>0</v>
      </c>
      <c r="BJ225" s="170" t="s">
        <v>19</v>
      </c>
      <c r="BK225" s="199">
        <f>ROUND(I225*H225,2)</f>
        <v>0</v>
      </c>
      <c r="BL225" s="170" t="s">
        <v>259</v>
      </c>
      <c r="BM225" s="137" t="s">
        <v>1191</v>
      </c>
    </row>
    <row r="226" spans="2:51" s="12" customFormat="1" ht="12">
      <c r="B226" s="139"/>
      <c r="C226" s="313"/>
      <c r="D226" s="314" t="s">
        <v>180</v>
      </c>
      <c r="E226" s="315" t="s">
        <v>1</v>
      </c>
      <c r="F226" s="316" t="s">
        <v>995</v>
      </c>
      <c r="G226" s="313"/>
      <c r="H226" s="317">
        <v>0.282</v>
      </c>
      <c r="I226" s="313"/>
      <c r="J226" s="313"/>
      <c r="L226" s="139"/>
      <c r="M226" s="144"/>
      <c r="T226" s="146"/>
      <c r="AT226" s="141" t="s">
        <v>180</v>
      </c>
      <c r="AU226" s="141" t="s">
        <v>13</v>
      </c>
      <c r="AV226" s="12" t="s">
        <v>13</v>
      </c>
      <c r="AW226" s="12" t="s">
        <v>33</v>
      </c>
      <c r="AX226" s="12" t="s">
        <v>19</v>
      </c>
      <c r="AY226" s="141" t="s">
        <v>171</v>
      </c>
    </row>
    <row r="227" spans="2:63" s="191" customFormat="1" ht="25.9" customHeight="1">
      <c r="B227" s="190"/>
      <c r="C227" s="301"/>
      <c r="D227" s="302" t="s">
        <v>76</v>
      </c>
      <c r="E227" s="303" t="s">
        <v>220</v>
      </c>
      <c r="F227" s="303" t="s">
        <v>2018</v>
      </c>
      <c r="G227" s="301"/>
      <c r="H227" s="301"/>
      <c r="I227" s="301"/>
      <c r="J227" s="304">
        <f>BK227</f>
        <v>0</v>
      </c>
      <c r="L227" s="190"/>
      <c r="M227" s="193"/>
      <c r="P227" s="194">
        <f>P228</f>
        <v>11.443999999999999</v>
      </c>
      <c r="R227" s="194">
        <f>R228</f>
        <v>0.00012000000000000002</v>
      </c>
      <c r="T227" s="195">
        <f>T228</f>
        <v>0</v>
      </c>
      <c r="AR227" s="117" t="s">
        <v>172</v>
      </c>
      <c r="AT227" s="123" t="s">
        <v>76</v>
      </c>
      <c r="AU227" s="123" t="s">
        <v>77</v>
      </c>
      <c r="AY227" s="117" t="s">
        <v>171</v>
      </c>
      <c r="BK227" s="124">
        <f>BK228</f>
        <v>0</v>
      </c>
    </row>
    <row r="228" spans="2:63" s="191" customFormat="1" ht="22.9" customHeight="1">
      <c r="B228" s="190"/>
      <c r="C228" s="301"/>
      <c r="D228" s="302" t="s">
        <v>76</v>
      </c>
      <c r="E228" s="305" t="s">
        <v>2017</v>
      </c>
      <c r="F228" s="305" t="s">
        <v>2016</v>
      </c>
      <c r="G228" s="301"/>
      <c r="H228" s="301"/>
      <c r="I228" s="301"/>
      <c r="J228" s="306">
        <f>BK228</f>
        <v>0</v>
      </c>
      <c r="L228" s="190"/>
      <c r="M228" s="193"/>
      <c r="P228" s="194">
        <f>SUM(P229:P231)</f>
        <v>11.443999999999999</v>
      </c>
      <c r="R228" s="194">
        <f>SUM(R229:R231)</f>
        <v>0.00012000000000000002</v>
      </c>
      <c r="T228" s="195">
        <f>SUM(T229:T231)</f>
        <v>0</v>
      </c>
      <c r="AR228" s="117" t="s">
        <v>172</v>
      </c>
      <c r="AT228" s="123" t="s">
        <v>76</v>
      </c>
      <c r="AU228" s="123" t="s">
        <v>19</v>
      </c>
      <c r="AY228" s="117" t="s">
        <v>171</v>
      </c>
      <c r="BK228" s="124">
        <f>SUM(BK229:BK231)</f>
        <v>0</v>
      </c>
    </row>
    <row r="229" spans="2:65" s="467" customFormat="1" ht="16.5" customHeight="1">
      <c r="B229" s="197"/>
      <c r="C229" s="307" t="s">
        <v>614</v>
      </c>
      <c r="D229" s="307" t="s">
        <v>174</v>
      </c>
      <c r="E229" s="308" t="s">
        <v>2015</v>
      </c>
      <c r="F229" s="309" t="s">
        <v>2014</v>
      </c>
      <c r="G229" s="310" t="s">
        <v>484</v>
      </c>
      <c r="H229" s="311">
        <v>10.5</v>
      </c>
      <c r="I229" s="299"/>
      <c r="J229" s="312">
        <f>ROUND(I229*H229,2)</f>
        <v>0</v>
      </c>
      <c r="K229" s="129" t="s">
        <v>1</v>
      </c>
      <c r="L229" s="171"/>
      <c r="M229" s="133" t="s">
        <v>1</v>
      </c>
      <c r="N229" s="469" t="s">
        <v>42</v>
      </c>
      <c r="O229" s="198">
        <v>0.508</v>
      </c>
      <c r="P229" s="198">
        <f>O229*H229</f>
        <v>5.334</v>
      </c>
      <c r="Q229" s="198">
        <v>0</v>
      </c>
      <c r="R229" s="198">
        <f>Q229*H229</f>
        <v>0</v>
      </c>
      <c r="S229" s="198">
        <v>0</v>
      </c>
      <c r="T229" s="136">
        <f>S229*H229</f>
        <v>0</v>
      </c>
      <c r="AR229" s="137" t="s">
        <v>491</v>
      </c>
      <c r="AT229" s="137" t="s">
        <v>174</v>
      </c>
      <c r="AU229" s="137" t="s">
        <v>13</v>
      </c>
      <c r="AY229" s="170" t="s">
        <v>171</v>
      </c>
      <c r="BE229" s="199">
        <f>IF(N229="základní",J229,0)</f>
        <v>0</v>
      </c>
      <c r="BF229" s="199">
        <f>IF(N229="snížená",J229,0)</f>
        <v>0</v>
      </c>
      <c r="BG229" s="199">
        <f>IF(N229="zákl. přenesená",J229,0)</f>
        <v>0</v>
      </c>
      <c r="BH229" s="199">
        <f>IF(N229="sníž. přenesená",J229,0)</f>
        <v>0</v>
      </c>
      <c r="BI229" s="199">
        <f>IF(N229="nulová",J229,0)</f>
        <v>0</v>
      </c>
      <c r="BJ229" s="170" t="s">
        <v>19</v>
      </c>
      <c r="BK229" s="199">
        <f>ROUND(I229*H229,2)</f>
        <v>0</v>
      </c>
      <c r="BL229" s="170" t="s">
        <v>491</v>
      </c>
      <c r="BM229" s="137" t="s">
        <v>1192</v>
      </c>
    </row>
    <row r="230" spans="2:65" s="467" customFormat="1" ht="24" customHeight="1">
      <c r="B230" s="197"/>
      <c r="C230" s="307" t="s">
        <v>620</v>
      </c>
      <c r="D230" s="307" t="s">
        <v>174</v>
      </c>
      <c r="E230" s="308" t="s">
        <v>2013</v>
      </c>
      <c r="F230" s="309" t="s">
        <v>2012</v>
      </c>
      <c r="G230" s="310" t="s">
        <v>240</v>
      </c>
      <c r="H230" s="311">
        <v>2</v>
      </c>
      <c r="I230" s="299"/>
      <c r="J230" s="312">
        <f>ROUND(I230*H230,2)</f>
        <v>0</v>
      </c>
      <c r="K230" s="129" t="s">
        <v>1</v>
      </c>
      <c r="L230" s="171"/>
      <c r="M230" s="133" t="s">
        <v>1</v>
      </c>
      <c r="N230" s="469" t="s">
        <v>42</v>
      </c>
      <c r="O230" s="198">
        <v>0.905</v>
      </c>
      <c r="P230" s="198">
        <f>O230*H230</f>
        <v>1.81</v>
      </c>
      <c r="Q230" s="198">
        <v>2E-05</v>
      </c>
      <c r="R230" s="198">
        <f>Q230*H230</f>
        <v>4E-05</v>
      </c>
      <c r="S230" s="198">
        <v>0</v>
      </c>
      <c r="T230" s="136">
        <f>S230*H230</f>
        <v>0</v>
      </c>
      <c r="AR230" s="137" t="s">
        <v>491</v>
      </c>
      <c r="AT230" s="137" t="s">
        <v>174</v>
      </c>
      <c r="AU230" s="137" t="s">
        <v>13</v>
      </c>
      <c r="AY230" s="170" t="s">
        <v>171</v>
      </c>
      <c r="BE230" s="199">
        <f>IF(N230="základní",J230,0)</f>
        <v>0</v>
      </c>
      <c r="BF230" s="199">
        <f>IF(N230="snížená",J230,0)</f>
        <v>0</v>
      </c>
      <c r="BG230" s="199">
        <f>IF(N230="zákl. přenesená",J230,0)</f>
        <v>0</v>
      </c>
      <c r="BH230" s="199">
        <f>IF(N230="sníž. přenesená",J230,0)</f>
        <v>0</v>
      </c>
      <c r="BI230" s="199">
        <f>IF(N230="nulová",J230,0)</f>
        <v>0</v>
      </c>
      <c r="BJ230" s="170" t="s">
        <v>19</v>
      </c>
      <c r="BK230" s="199">
        <f>ROUND(I230*H230,2)</f>
        <v>0</v>
      </c>
      <c r="BL230" s="170" t="s">
        <v>491</v>
      </c>
      <c r="BM230" s="137" t="s">
        <v>1193</v>
      </c>
    </row>
    <row r="231" spans="2:65" s="467" customFormat="1" ht="24" customHeight="1">
      <c r="B231" s="197"/>
      <c r="C231" s="307" t="s">
        <v>626</v>
      </c>
      <c r="D231" s="307" t="s">
        <v>174</v>
      </c>
      <c r="E231" s="308" t="s">
        <v>2011</v>
      </c>
      <c r="F231" s="309" t="s">
        <v>2010</v>
      </c>
      <c r="G231" s="310" t="s">
        <v>240</v>
      </c>
      <c r="H231" s="311">
        <v>4</v>
      </c>
      <c r="I231" s="299"/>
      <c r="J231" s="312">
        <f>ROUND(I231*H231,2)</f>
        <v>0</v>
      </c>
      <c r="K231" s="129" t="s">
        <v>1</v>
      </c>
      <c r="L231" s="171"/>
      <c r="M231" s="200" t="s">
        <v>1</v>
      </c>
      <c r="N231" s="468" t="s">
        <v>42</v>
      </c>
      <c r="O231" s="201">
        <v>1.075</v>
      </c>
      <c r="P231" s="201">
        <f>O231*H231</f>
        <v>4.3</v>
      </c>
      <c r="Q231" s="201">
        <v>2E-05</v>
      </c>
      <c r="R231" s="201">
        <f>Q231*H231</f>
        <v>8E-05</v>
      </c>
      <c r="S231" s="201">
        <v>0</v>
      </c>
      <c r="T231" s="202">
        <f>S231*H231</f>
        <v>0</v>
      </c>
      <c r="AR231" s="137" t="s">
        <v>491</v>
      </c>
      <c r="AT231" s="137" t="s">
        <v>174</v>
      </c>
      <c r="AU231" s="137" t="s">
        <v>13</v>
      </c>
      <c r="AY231" s="170" t="s">
        <v>171</v>
      </c>
      <c r="BE231" s="199">
        <f>IF(N231="základní",J231,0)</f>
        <v>0</v>
      </c>
      <c r="BF231" s="199">
        <f>IF(N231="snížená",J231,0)</f>
        <v>0</v>
      </c>
      <c r="BG231" s="199">
        <f>IF(N231="zákl. přenesená",J231,0)</f>
        <v>0</v>
      </c>
      <c r="BH231" s="199">
        <f>IF(N231="sníž. přenesená",J231,0)</f>
        <v>0</v>
      </c>
      <c r="BI231" s="199">
        <f>IF(N231="nulová",J231,0)</f>
        <v>0</v>
      </c>
      <c r="BJ231" s="170" t="s">
        <v>19</v>
      </c>
      <c r="BK231" s="199">
        <f>ROUND(I231*H231,2)</f>
        <v>0</v>
      </c>
      <c r="BL231" s="170" t="s">
        <v>491</v>
      </c>
      <c r="BM231" s="137" t="s">
        <v>1194</v>
      </c>
    </row>
    <row r="232" spans="2:12" s="467" customFormat="1" ht="6.95" customHeight="1">
      <c r="B232" s="180"/>
      <c r="C232" s="181"/>
      <c r="D232" s="181"/>
      <c r="E232" s="181"/>
      <c r="F232" s="181"/>
      <c r="G232" s="181"/>
      <c r="H232" s="181"/>
      <c r="I232" s="181"/>
      <c r="J232" s="181"/>
      <c r="K232" s="181"/>
      <c r="L232" s="171"/>
    </row>
  </sheetData>
  <sheetProtection algorithmName="SHA-512" hashValue="8bvvTw3X8ZeOoVWaRsKeb3sKnl3YEfS0WSDJtlXyhRFDKfMOUajb260fpFR+/Xuuj625PRVdI7PeAgizGkgG7g==" saltValue="SCEmkJnWJiqO7hAsoHXadw==" spinCount="100000" sheet="1" objects="1" scenarios="1"/>
  <autoFilter ref="C121:K231"/>
  <mergeCells count="5">
    <mergeCell ref="L2:V2"/>
    <mergeCell ref="E7:H7"/>
    <mergeCell ref="E25:H25"/>
    <mergeCell ref="E85:H85"/>
    <mergeCell ref="E114:H114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96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733A7-D465-4C53-890B-979D22103410}">
  <dimension ref="A1:CZ123"/>
  <sheetViews>
    <sheetView showGridLines="0" showZeros="0" workbookViewId="0" topLeftCell="A34">
      <selection activeCell="F53" sqref="F53"/>
    </sheetView>
  </sheetViews>
  <sheetFormatPr defaultColWidth="10.7109375" defaultRowHeight="12"/>
  <cols>
    <col min="1" max="1" width="6.421875" style="413" customWidth="1"/>
    <col min="2" max="2" width="20.8515625" style="413" customWidth="1"/>
    <col min="3" max="3" width="69.8515625" style="413" customWidth="1"/>
    <col min="4" max="4" width="10.7109375" style="413" customWidth="1"/>
    <col min="5" max="5" width="11.8515625" style="426" customWidth="1"/>
    <col min="6" max="6" width="13.421875" style="413" customWidth="1"/>
    <col min="7" max="7" width="17.8515625" style="413" customWidth="1"/>
    <col min="8" max="256" width="10.7109375" style="413" customWidth="1"/>
    <col min="257" max="257" width="4.421875" style="413" customWidth="1"/>
    <col min="258" max="258" width="14.00390625" style="413" customWidth="1"/>
    <col min="259" max="259" width="47.140625" style="413" customWidth="1"/>
    <col min="260" max="260" width="6.421875" style="413" customWidth="1"/>
    <col min="261" max="261" width="10.00390625" style="413" customWidth="1"/>
    <col min="262" max="262" width="11.421875" style="413" customWidth="1"/>
    <col min="263" max="263" width="16.140625" style="413" customWidth="1"/>
    <col min="264" max="512" width="10.7109375" style="413" customWidth="1"/>
    <col min="513" max="513" width="4.421875" style="413" customWidth="1"/>
    <col min="514" max="514" width="14.00390625" style="413" customWidth="1"/>
    <col min="515" max="515" width="47.140625" style="413" customWidth="1"/>
    <col min="516" max="516" width="6.421875" style="413" customWidth="1"/>
    <col min="517" max="517" width="10.00390625" style="413" customWidth="1"/>
    <col min="518" max="518" width="11.421875" style="413" customWidth="1"/>
    <col min="519" max="519" width="16.140625" style="413" customWidth="1"/>
    <col min="520" max="768" width="10.7109375" style="413" customWidth="1"/>
    <col min="769" max="769" width="4.421875" style="413" customWidth="1"/>
    <col min="770" max="770" width="14.00390625" style="413" customWidth="1"/>
    <col min="771" max="771" width="47.140625" style="413" customWidth="1"/>
    <col min="772" max="772" width="6.421875" style="413" customWidth="1"/>
    <col min="773" max="773" width="10.00390625" style="413" customWidth="1"/>
    <col min="774" max="774" width="11.421875" style="413" customWidth="1"/>
    <col min="775" max="775" width="16.140625" style="413" customWidth="1"/>
    <col min="776" max="1024" width="10.7109375" style="413" customWidth="1"/>
    <col min="1025" max="1025" width="4.421875" style="413" customWidth="1"/>
    <col min="1026" max="1026" width="14.00390625" style="413" customWidth="1"/>
    <col min="1027" max="1027" width="47.140625" style="413" customWidth="1"/>
    <col min="1028" max="1028" width="6.421875" style="413" customWidth="1"/>
    <col min="1029" max="1029" width="10.00390625" style="413" customWidth="1"/>
    <col min="1030" max="1030" width="11.421875" style="413" customWidth="1"/>
    <col min="1031" max="1031" width="16.140625" style="413" customWidth="1"/>
    <col min="1032" max="1280" width="10.7109375" style="413" customWidth="1"/>
    <col min="1281" max="1281" width="4.421875" style="413" customWidth="1"/>
    <col min="1282" max="1282" width="14.00390625" style="413" customWidth="1"/>
    <col min="1283" max="1283" width="47.140625" style="413" customWidth="1"/>
    <col min="1284" max="1284" width="6.421875" style="413" customWidth="1"/>
    <col min="1285" max="1285" width="10.00390625" style="413" customWidth="1"/>
    <col min="1286" max="1286" width="11.421875" style="413" customWidth="1"/>
    <col min="1287" max="1287" width="16.140625" style="413" customWidth="1"/>
    <col min="1288" max="1536" width="10.7109375" style="413" customWidth="1"/>
    <col min="1537" max="1537" width="4.421875" style="413" customWidth="1"/>
    <col min="1538" max="1538" width="14.00390625" style="413" customWidth="1"/>
    <col min="1539" max="1539" width="47.140625" style="413" customWidth="1"/>
    <col min="1540" max="1540" width="6.421875" style="413" customWidth="1"/>
    <col min="1541" max="1541" width="10.00390625" style="413" customWidth="1"/>
    <col min="1542" max="1542" width="11.421875" style="413" customWidth="1"/>
    <col min="1543" max="1543" width="16.140625" style="413" customWidth="1"/>
    <col min="1544" max="1792" width="10.7109375" style="413" customWidth="1"/>
    <col min="1793" max="1793" width="4.421875" style="413" customWidth="1"/>
    <col min="1794" max="1794" width="14.00390625" style="413" customWidth="1"/>
    <col min="1795" max="1795" width="47.140625" style="413" customWidth="1"/>
    <col min="1796" max="1796" width="6.421875" style="413" customWidth="1"/>
    <col min="1797" max="1797" width="10.00390625" style="413" customWidth="1"/>
    <col min="1798" max="1798" width="11.421875" style="413" customWidth="1"/>
    <col min="1799" max="1799" width="16.140625" style="413" customWidth="1"/>
    <col min="1800" max="2048" width="10.7109375" style="413" customWidth="1"/>
    <col min="2049" max="2049" width="4.421875" style="413" customWidth="1"/>
    <col min="2050" max="2050" width="14.00390625" style="413" customWidth="1"/>
    <col min="2051" max="2051" width="47.140625" style="413" customWidth="1"/>
    <col min="2052" max="2052" width="6.421875" style="413" customWidth="1"/>
    <col min="2053" max="2053" width="10.00390625" style="413" customWidth="1"/>
    <col min="2054" max="2054" width="11.421875" style="413" customWidth="1"/>
    <col min="2055" max="2055" width="16.140625" style="413" customWidth="1"/>
    <col min="2056" max="2304" width="10.7109375" style="413" customWidth="1"/>
    <col min="2305" max="2305" width="4.421875" style="413" customWidth="1"/>
    <col min="2306" max="2306" width="14.00390625" style="413" customWidth="1"/>
    <col min="2307" max="2307" width="47.140625" style="413" customWidth="1"/>
    <col min="2308" max="2308" width="6.421875" style="413" customWidth="1"/>
    <col min="2309" max="2309" width="10.00390625" style="413" customWidth="1"/>
    <col min="2310" max="2310" width="11.421875" style="413" customWidth="1"/>
    <col min="2311" max="2311" width="16.140625" style="413" customWidth="1"/>
    <col min="2312" max="2560" width="10.7109375" style="413" customWidth="1"/>
    <col min="2561" max="2561" width="4.421875" style="413" customWidth="1"/>
    <col min="2562" max="2562" width="14.00390625" style="413" customWidth="1"/>
    <col min="2563" max="2563" width="47.140625" style="413" customWidth="1"/>
    <col min="2564" max="2564" width="6.421875" style="413" customWidth="1"/>
    <col min="2565" max="2565" width="10.00390625" style="413" customWidth="1"/>
    <col min="2566" max="2566" width="11.421875" style="413" customWidth="1"/>
    <col min="2567" max="2567" width="16.140625" style="413" customWidth="1"/>
    <col min="2568" max="2816" width="10.7109375" style="413" customWidth="1"/>
    <col min="2817" max="2817" width="4.421875" style="413" customWidth="1"/>
    <col min="2818" max="2818" width="14.00390625" style="413" customWidth="1"/>
    <col min="2819" max="2819" width="47.140625" style="413" customWidth="1"/>
    <col min="2820" max="2820" width="6.421875" style="413" customWidth="1"/>
    <col min="2821" max="2821" width="10.00390625" style="413" customWidth="1"/>
    <col min="2822" max="2822" width="11.421875" style="413" customWidth="1"/>
    <col min="2823" max="2823" width="16.140625" style="413" customWidth="1"/>
    <col min="2824" max="3072" width="10.7109375" style="413" customWidth="1"/>
    <col min="3073" max="3073" width="4.421875" style="413" customWidth="1"/>
    <col min="3074" max="3074" width="14.00390625" style="413" customWidth="1"/>
    <col min="3075" max="3075" width="47.140625" style="413" customWidth="1"/>
    <col min="3076" max="3076" width="6.421875" style="413" customWidth="1"/>
    <col min="3077" max="3077" width="10.00390625" style="413" customWidth="1"/>
    <col min="3078" max="3078" width="11.421875" style="413" customWidth="1"/>
    <col min="3079" max="3079" width="16.140625" style="413" customWidth="1"/>
    <col min="3080" max="3328" width="10.7109375" style="413" customWidth="1"/>
    <col min="3329" max="3329" width="4.421875" style="413" customWidth="1"/>
    <col min="3330" max="3330" width="14.00390625" style="413" customWidth="1"/>
    <col min="3331" max="3331" width="47.140625" style="413" customWidth="1"/>
    <col min="3332" max="3332" width="6.421875" style="413" customWidth="1"/>
    <col min="3333" max="3333" width="10.00390625" style="413" customWidth="1"/>
    <col min="3334" max="3334" width="11.421875" style="413" customWidth="1"/>
    <col min="3335" max="3335" width="16.140625" style="413" customWidth="1"/>
    <col min="3336" max="3584" width="10.7109375" style="413" customWidth="1"/>
    <col min="3585" max="3585" width="4.421875" style="413" customWidth="1"/>
    <col min="3586" max="3586" width="14.00390625" style="413" customWidth="1"/>
    <col min="3587" max="3587" width="47.140625" style="413" customWidth="1"/>
    <col min="3588" max="3588" width="6.421875" style="413" customWidth="1"/>
    <col min="3589" max="3589" width="10.00390625" style="413" customWidth="1"/>
    <col min="3590" max="3590" width="11.421875" style="413" customWidth="1"/>
    <col min="3591" max="3591" width="16.140625" style="413" customWidth="1"/>
    <col min="3592" max="3840" width="10.7109375" style="413" customWidth="1"/>
    <col min="3841" max="3841" width="4.421875" style="413" customWidth="1"/>
    <col min="3842" max="3842" width="14.00390625" style="413" customWidth="1"/>
    <col min="3843" max="3843" width="47.140625" style="413" customWidth="1"/>
    <col min="3844" max="3844" width="6.421875" style="413" customWidth="1"/>
    <col min="3845" max="3845" width="10.00390625" style="413" customWidth="1"/>
    <col min="3846" max="3846" width="11.421875" style="413" customWidth="1"/>
    <col min="3847" max="3847" width="16.140625" style="413" customWidth="1"/>
    <col min="3848" max="4096" width="10.7109375" style="413" customWidth="1"/>
    <col min="4097" max="4097" width="4.421875" style="413" customWidth="1"/>
    <col min="4098" max="4098" width="14.00390625" style="413" customWidth="1"/>
    <col min="4099" max="4099" width="47.140625" style="413" customWidth="1"/>
    <col min="4100" max="4100" width="6.421875" style="413" customWidth="1"/>
    <col min="4101" max="4101" width="10.00390625" style="413" customWidth="1"/>
    <col min="4102" max="4102" width="11.421875" style="413" customWidth="1"/>
    <col min="4103" max="4103" width="16.140625" style="413" customWidth="1"/>
    <col min="4104" max="4352" width="10.7109375" style="413" customWidth="1"/>
    <col min="4353" max="4353" width="4.421875" style="413" customWidth="1"/>
    <col min="4354" max="4354" width="14.00390625" style="413" customWidth="1"/>
    <col min="4355" max="4355" width="47.140625" style="413" customWidth="1"/>
    <col min="4356" max="4356" width="6.421875" style="413" customWidth="1"/>
    <col min="4357" max="4357" width="10.00390625" style="413" customWidth="1"/>
    <col min="4358" max="4358" width="11.421875" style="413" customWidth="1"/>
    <col min="4359" max="4359" width="16.140625" style="413" customWidth="1"/>
    <col min="4360" max="4608" width="10.7109375" style="413" customWidth="1"/>
    <col min="4609" max="4609" width="4.421875" style="413" customWidth="1"/>
    <col min="4610" max="4610" width="14.00390625" style="413" customWidth="1"/>
    <col min="4611" max="4611" width="47.140625" style="413" customWidth="1"/>
    <col min="4612" max="4612" width="6.421875" style="413" customWidth="1"/>
    <col min="4613" max="4613" width="10.00390625" style="413" customWidth="1"/>
    <col min="4614" max="4614" width="11.421875" style="413" customWidth="1"/>
    <col min="4615" max="4615" width="16.140625" style="413" customWidth="1"/>
    <col min="4616" max="4864" width="10.7109375" style="413" customWidth="1"/>
    <col min="4865" max="4865" width="4.421875" style="413" customWidth="1"/>
    <col min="4866" max="4866" width="14.00390625" style="413" customWidth="1"/>
    <col min="4867" max="4867" width="47.140625" style="413" customWidth="1"/>
    <col min="4868" max="4868" width="6.421875" style="413" customWidth="1"/>
    <col min="4869" max="4869" width="10.00390625" style="413" customWidth="1"/>
    <col min="4870" max="4870" width="11.421875" style="413" customWidth="1"/>
    <col min="4871" max="4871" width="16.140625" style="413" customWidth="1"/>
    <col min="4872" max="5120" width="10.7109375" style="413" customWidth="1"/>
    <col min="5121" max="5121" width="4.421875" style="413" customWidth="1"/>
    <col min="5122" max="5122" width="14.00390625" style="413" customWidth="1"/>
    <col min="5123" max="5123" width="47.140625" style="413" customWidth="1"/>
    <col min="5124" max="5124" width="6.421875" style="413" customWidth="1"/>
    <col min="5125" max="5125" width="10.00390625" style="413" customWidth="1"/>
    <col min="5126" max="5126" width="11.421875" style="413" customWidth="1"/>
    <col min="5127" max="5127" width="16.140625" style="413" customWidth="1"/>
    <col min="5128" max="5376" width="10.7109375" style="413" customWidth="1"/>
    <col min="5377" max="5377" width="4.421875" style="413" customWidth="1"/>
    <col min="5378" max="5378" width="14.00390625" style="413" customWidth="1"/>
    <col min="5379" max="5379" width="47.140625" style="413" customWidth="1"/>
    <col min="5380" max="5380" width="6.421875" style="413" customWidth="1"/>
    <col min="5381" max="5381" width="10.00390625" style="413" customWidth="1"/>
    <col min="5382" max="5382" width="11.421875" style="413" customWidth="1"/>
    <col min="5383" max="5383" width="16.140625" style="413" customWidth="1"/>
    <col min="5384" max="5632" width="10.7109375" style="413" customWidth="1"/>
    <col min="5633" max="5633" width="4.421875" style="413" customWidth="1"/>
    <col min="5634" max="5634" width="14.00390625" style="413" customWidth="1"/>
    <col min="5635" max="5635" width="47.140625" style="413" customWidth="1"/>
    <col min="5636" max="5636" width="6.421875" style="413" customWidth="1"/>
    <col min="5637" max="5637" width="10.00390625" style="413" customWidth="1"/>
    <col min="5638" max="5638" width="11.421875" style="413" customWidth="1"/>
    <col min="5639" max="5639" width="16.140625" style="413" customWidth="1"/>
    <col min="5640" max="5888" width="10.7109375" style="413" customWidth="1"/>
    <col min="5889" max="5889" width="4.421875" style="413" customWidth="1"/>
    <col min="5890" max="5890" width="14.00390625" style="413" customWidth="1"/>
    <col min="5891" max="5891" width="47.140625" style="413" customWidth="1"/>
    <col min="5892" max="5892" width="6.421875" style="413" customWidth="1"/>
    <col min="5893" max="5893" width="10.00390625" style="413" customWidth="1"/>
    <col min="5894" max="5894" width="11.421875" style="413" customWidth="1"/>
    <col min="5895" max="5895" width="16.140625" style="413" customWidth="1"/>
    <col min="5896" max="6144" width="10.7109375" style="413" customWidth="1"/>
    <col min="6145" max="6145" width="4.421875" style="413" customWidth="1"/>
    <col min="6146" max="6146" width="14.00390625" style="413" customWidth="1"/>
    <col min="6147" max="6147" width="47.140625" style="413" customWidth="1"/>
    <col min="6148" max="6148" width="6.421875" style="413" customWidth="1"/>
    <col min="6149" max="6149" width="10.00390625" style="413" customWidth="1"/>
    <col min="6150" max="6150" width="11.421875" style="413" customWidth="1"/>
    <col min="6151" max="6151" width="16.140625" style="413" customWidth="1"/>
    <col min="6152" max="6400" width="10.7109375" style="413" customWidth="1"/>
    <col min="6401" max="6401" width="4.421875" style="413" customWidth="1"/>
    <col min="6402" max="6402" width="14.00390625" style="413" customWidth="1"/>
    <col min="6403" max="6403" width="47.140625" style="413" customWidth="1"/>
    <col min="6404" max="6404" width="6.421875" style="413" customWidth="1"/>
    <col min="6405" max="6405" width="10.00390625" style="413" customWidth="1"/>
    <col min="6406" max="6406" width="11.421875" style="413" customWidth="1"/>
    <col min="6407" max="6407" width="16.140625" style="413" customWidth="1"/>
    <col min="6408" max="6656" width="10.7109375" style="413" customWidth="1"/>
    <col min="6657" max="6657" width="4.421875" style="413" customWidth="1"/>
    <col min="6658" max="6658" width="14.00390625" style="413" customWidth="1"/>
    <col min="6659" max="6659" width="47.140625" style="413" customWidth="1"/>
    <col min="6660" max="6660" width="6.421875" style="413" customWidth="1"/>
    <col min="6661" max="6661" width="10.00390625" style="413" customWidth="1"/>
    <col min="6662" max="6662" width="11.421875" style="413" customWidth="1"/>
    <col min="6663" max="6663" width="16.140625" style="413" customWidth="1"/>
    <col min="6664" max="6912" width="10.7109375" style="413" customWidth="1"/>
    <col min="6913" max="6913" width="4.421875" style="413" customWidth="1"/>
    <col min="6914" max="6914" width="14.00390625" style="413" customWidth="1"/>
    <col min="6915" max="6915" width="47.140625" style="413" customWidth="1"/>
    <col min="6916" max="6916" width="6.421875" style="413" customWidth="1"/>
    <col min="6917" max="6917" width="10.00390625" style="413" customWidth="1"/>
    <col min="6918" max="6918" width="11.421875" style="413" customWidth="1"/>
    <col min="6919" max="6919" width="16.140625" style="413" customWidth="1"/>
    <col min="6920" max="7168" width="10.7109375" style="413" customWidth="1"/>
    <col min="7169" max="7169" width="4.421875" style="413" customWidth="1"/>
    <col min="7170" max="7170" width="14.00390625" style="413" customWidth="1"/>
    <col min="7171" max="7171" width="47.140625" style="413" customWidth="1"/>
    <col min="7172" max="7172" width="6.421875" style="413" customWidth="1"/>
    <col min="7173" max="7173" width="10.00390625" style="413" customWidth="1"/>
    <col min="7174" max="7174" width="11.421875" style="413" customWidth="1"/>
    <col min="7175" max="7175" width="16.140625" style="413" customWidth="1"/>
    <col min="7176" max="7424" width="10.7109375" style="413" customWidth="1"/>
    <col min="7425" max="7425" width="4.421875" style="413" customWidth="1"/>
    <col min="7426" max="7426" width="14.00390625" style="413" customWidth="1"/>
    <col min="7427" max="7427" width="47.140625" style="413" customWidth="1"/>
    <col min="7428" max="7428" width="6.421875" style="413" customWidth="1"/>
    <col min="7429" max="7429" width="10.00390625" style="413" customWidth="1"/>
    <col min="7430" max="7430" width="11.421875" style="413" customWidth="1"/>
    <col min="7431" max="7431" width="16.140625" style="413" customWidth="1"/>
    <col min="7432" max="7680" width="10.7109375" style="413" customWidth="1"/>
    <col min="7681" max="7681" width="4.421875" style="413" customWidth="1"/>
    <col min="7682" max="7682" width="14.00390625" style="413" customWidth="1"/>
    <col min="7683" max="7683" width="47.140625" style="413" customWidth="1"/>
    <col min="7684" max="7684" width="6.421875" style="413" customWidth="1"/>
    <col min="7685" max="7685" width="10.00390625" style="413" customWidth="1"/>
    <col min="7686" max="7686" width="11.421875" style="413" customWidth="1"/>
    <col min="7687" max="7687" width="16.140625" style="413" customWidth="1"/>
    <col min="7688" max="7936" width="10.7109375" style="413" customWidth="1"/>
    <col min="7937" max="7937" width="4.421875" style="413" customWidth="1"/>
    <col min="7938" max="7938" width="14.00390625" style="413" customWidth="1"/>
    <col min="7939" max="7939" width="47.140625" style="413" customWidth="1"/>
    <col min="7940" max="7940" width="6.421875" style="413" customWidth="1"/>
    <col min="7941" max="7941" width="10.00390625" style="413" customWidth="1"/>
    <col min="7942" max="7942" width="11.421875" style="413" customWidth="1"/>
    <col min="7943" max="7943" width="16.140625" style="413" customWidth="1"/>
    <col min="7944" max="8192" width="10.7109375" style="413" customWidth="1"/>
    <col min="8193" max="8193" width="4.421875" style="413" customWidth="1"/>
    <col min="8194" max="8194" width="14.00390625" style="413" customWidth="1"/>
    <col min="8195" max="8195" width="47.140625" style="413" customWidth="1"/>
    <col min="8196" max="8196" width="6.421875" style="413" customWidth="1"/>
    <col min="8197" max="8197" width="10.00390625" style="413" customWidth="1"/>
    <col min="8198" max="8198" width="11.421875" style="413" customWidth="1"/>
    <col min="8199" max="8199" width="16.140625" style="413" customWidth="1"/>
    <col min="8200" max="8448" width="10.7109375" style="413" customWidth="1"/>
    <col min="8449" max="8449" width="4.421875" style="413" customWidth="1"/>
    <col min="8450" max="8450" width="14.00390625" style="413" customWidth="1"/>
    <col min="8451" max="8451" width="47.140625" style="413" customWidth="1"/>
    <col min="8452" max="8452" width="6.421875" style="413" customWidth="1"/>
    <col min="8453" max="8453" width="10.00390625" style="413" customWidth="1"/>
    <col min="8454" max="8454" width="11.421875" style="413" customWidth="1"/>
    <col min="8455" max="8455" width="16.140625" style="413" customWidth="1"/>
    <col min="8456" max="8704" width="10.7109375" style="413" customWidth="1"/>
    <col min="8705" max="8705" width="4.421875" style="413" customWidth="1"/>
    <col min="8706" max="8706" width="14.00390625" style="413" customWidth="1"/>
    <col min="8707" max="8707" width="47.140625" style="413" customWidth="1"/>
    <col min="8708" max="8708" width="6.421875" style="413" customWidth="1"/>
    <col min="8709" max="8709" width="10.00390625" style="413" customWidth="1"/>
    <col min="8710" max="8710" width="11.421875" style="413" customWidth="1"/>
    <col min="8711" max="8711" width="16.140625" style="413" customWidth="1"/>
    <col min="8712" max="8960" width="10.7109375" style="413" customWidth="1"/>
    <col min="8961" max="8961" width="4.421875" style="413" customWidth="1"/>
    <col min="8962" max="8962" width="14.00390625" style="413" customWidth="1"/>
    <col min="8963" max="8963" width="47.140625" style="413" customWidth="1"/>
    <col min="8964" max="8964" width="6.421875" style="413" customWidth="1"/>
    <col min="8965" max="8965" width="10.00390625" style="413" customWidth="1"/>
    <col min="8966" max="8966" width="11.421875" style="413" customWidth="1"/>
    <col min="8967" max="8967" width="16.140625" style="413" customWidth="1"/>
    <col min="8968" max="9216" width="10.7109375" style="413" customWidth="1"/>
    <col min="9217" max="9217" width="4.421875" style="413" customWidth="1"/>
    <col min="9218" max="9218" width="14.00390625" style="413" customWidth="1"/>
    <col min="9219" max="9219" width="47.140625" style="413" customWidth="1"/>
    <col min="9220" max="9220" width="6.421875" style="413" customWidth="1"/>
    <col min="9221" max="9221" width="10.00390625" style="413" customWidth="1"/>
    <col min="9222" max="9222" width="11.421875" style="413" customWidth="1"/>
    <col min="9223" max="9223" width="16.140625" style="413" customWidth="1"/>
    <col min="9224" max="9472" width="10.7109375" style="413" customWidth="1"/>
    <col min="9473" max="9473" width="4.421875" style="413" customWidth="1"/>
    <col min="9474" max="9474" width="14.00390625" style="413" customWidth="1"/>
    <col min="9475" max="9475" width="47.140625" style="413" customWidth="1"/>
    <col min="9476" max="9476" width="6.421875" style="413" customWidth="1"/>
    <col min="9477" max="9477" width="10.00390625" style="413" customWidth="1"/>
    <col min="9478" max="9478" width="11.421875" style="413" customWidth="1"/>
    <col min="9479" max="9479" width="16.140625" style="413" customWidth="1"/>
    <col min="9480" max="9728" width="10.7109375" style="413" customWidth="1"/>
    <col min="9729" max="9729" width="4.421875" style="413" customWidth="1"/>
    <col min="9730" max="9730" width="14.00390625" style="413" customWidth="1"/>
    <col min="9731" max="9731" width="47.140625" style="413" customWidth="1"/>
    <col min="9732" max="9732" width="6.421875" style="413" customWidth="1"/>
    <col min="9733" max="9733" width="10.00390625" style="413" customWidth="1"/>
    <col min="9734" max="9734" width="11.421875" style="413" customWidth="1"/>
    <col min="9735" max="9735" width="16.140625" style="413" customWidth="1"/>
    <col min="9736" max="9984" width="10.7109375" style="413" customWidth="1"/>
    <col min="9985" max="9985" width="4.421875" style="413" customWidth="1"/>
    <col min="9986" max="9986" width="14.00390625" style="413" customWidth="1"/>
    <col min="9987" max="9987" width="47.140625" style="413" customWidth="1"/>
    <col min="9988" max="9988" width="6.421875" style="413" customWidth="1"/>
    <col min="9989" max="9989" width="10.00390625" style="413" customWidth="1"/>
    <col min="9990" max="9990" width="11.421875" style="413" customWidth="1"/>
    <col min="9991" max="9991" width="16.140625" style="413" customWidth="1"/>
    <col min="9992" max="10240" width="10.7109375" style="413" customWidth="1"/>
    <col min="10241" max="10241" width="4.421875" style="413" customWidth="1"/>
    <col min="10242" max="10242" width="14.00390625" style="413" customWidth="1"/>
    <col min="10243" max="10243" width="47.140625" style="413" customWidth="1"/>
    <col min="10244" max="10244" width="6.421875" style="413" customWidth="1"/>
    <col min="10245" max="10245" width="10.00390625" style="413" customWidth="1"/>
    <col min="10246" max="10246" width="11.421875" style="413" customWidth="1"/>
    <col min="10247" max="10247" width="16.140625" style="413" customWidth="1"/>
    <col min="10248" max="10496" width="10.7109375" style="413" customWidth="1"/>
    <col min="10497" max="10497" width="4.421875" style="413" customWidth="1"/>
    <col min="10498" max="10498" width="14.00390625" style="413" customWidth="1"/>
    <col min="10499" max="10499" width="47.140625" style="413" customWidth="1"/>
    <col min="10500" max="10500" width="6.421875" style="413" customWidth="1"/>
    <col min="10501" max="10501" width="10.00390625" style="413" customWidth="1"/>
    <col min="10502" max="10502" width="11.421875" style="413" customWidth="1"/>
    <col min="10503" max="10503" width="16.140625" style="413" customWidth="1"/>
    <col min="10504" max="10752" width="10.7109375" style="413" customWidth="1"/>
    <col min="10753" max="10753" width="4.421875" style="413" customWidth="1"/>
    <col min="10754" max="10754" width="14.00390625" style="413" customWidth="1"/>
    <col min="10755" max="10755" width="47.140625" style="413" customWidth="1"/>
    <col min="10756" max="10756" width="6.421875" style="413" customWidth="1"/>
    <col min="10757" max="10757" width="10.00390625" style="413" customWidth="1"/>
    <col min="10758" max="10758" width="11.421875" style="413" customWidth="1"/>
    <col min="10759" max="10759" width="16.140625" style="413" customWidth="1"/>
    <col min="10760" max="11008" width="10.7109375" style="413" customWidth="1"/>
    <col min="11009" max="11009" width="4.421875" style="413" customWidth="1"/>
    <col min="11010" max="11010" width="14.00390625" style="413" customWidth="1"/>
    <col min="11011" max="11011" width="47.140625" style="413" customWidth="1"/>
    <col min="11012" max="11012" width="6.421875" style="413" customWidth="1"/>
    <col min="11013" max="11013" width="10.00390625" style="413" customWidth="1"/>
    <col min="11014" max="11014" width="11.421875" style="413" customWidth="1"/>
    <col min="11015" max="11015" width="16.140625" style="413" customWidth="1"/>
    <col min="11016" max="11264" width="10.7109375" style="413" customWidth="1"/>
    <col min="11265" max="11265" width="4.421875" style="413" customWidth="1"/>
    <col min="11266" max="11266" width="14.00390625" style="413" customWidth="1"/>
    <col min="11267" max="11267" width="47.140625" style="413" customWidth="1"/>
    <col min="11268" max="11268" width="6.421875" style="413" customWidth="1"/>
    <col min="11269" max="11269" width="10.00390625" style="413" customWidth="1"/>
    <col min="11270" max="11270" width="11.421875" style="413" customWidth="1"/>
    <col min="11271" max="11271" width="16.140625" style="413" customWidth="1"/>
    <col min="11272" max="11520" width="10.7109375" style="413" customWidth="1"/>
    <col min="11521" max="11521" width="4.421875" style="413" customWidth="1"/>
    <col min="11522" max="11522" width="14.00390625" style="413" customWidth="1"/>
    <col min="11523" max="11523" width="47.140625" style="413" customWidth="1"/>
    <col min="11524" max="11524" width="6.421875" style="413" customWidth="1"/>
    <col min="11525" max="11525" width="10.00390625" style="413" customWidth="1"/>
    <col min="11526" max="11526" width="11.421875" style="413" customWidth="1"/>
    <col min="11527" max="11527" width="16.140625" style="413" customWidth="1"/>
    <col min="11528" max="11776" width="10.7109375" style="413" customWidth="1"/>
    <col min="11777" max="11777" width="4.421875" style="413" customWidth="1"/>
    <col min="11778" max="11778" width="14.00390625" style="413" customWidth="1"/>
    <col min="11779" max="11779" width="47.140625" style="413" customWidth="1"/>
    <col min="11780" max="11780" width="6.421875" style="413" customWidth="1"/>
    <col min="11781" max="11781" width="10.00390625" style="413" customWidth="1"/>
    <col min="11782" max="11782" width="11.421875" style="413" customWidth="1"/>
    <col min="11783" max="11783" width="16.140625" style="413" customWidth="1"/>
    <col min="11784" max="12032" width="10.7109375" style="413" customWidth="1"/>
    <col min="12033" max="12033" width="4.421875" style="413" customWidth="1"/>
    <col min="12034" max="12034" width="14.00390625" style="413" customWidth="1"/>
    <col min="12035" max="12035" width="47.140625" style="413" customWidth="1"/>
    <col min="12036" max="12036" width="6.421875" style="413" customWidth="1"/>
    <col min="12037" max="12037" width="10.00390625" style="413" customWidth="1"/>
    <col min="12038" max="12038" width="11.421875" style="413" customWidth="1"/>
    <col min="12039" max="12039" width="16.140625" style="413" customWidth="1"/>
    <col min="12040" max="12288" width="10.7109375" style="413" customWidth="1"/>
    <col min="12289" max="12289" width="4.421875" style="413" customWidth="1"/>
    <col min="12290" max="12290" width="14.00390625" style="413" customWidth="1"/>
    <col min="12291" max="12291" width="47.140625" style="413" customWidth="1"/>
    <col min="12292" max="12292" width="6.421875" style="413" customWidth="1"/>
    <col min="12293" max="12293" width="10.00390625" style="413" customWidth="1"/>
    <col min="12294" max="12294" width="11.421875" style="413" customWidth="1"/>
    <col min="12295" max="12295" width="16.140625" style="413" customWidth="1"/>
    <col min="12296" max="12544" width="10.7109375" style="413" customWidth="1"/>
    <col min="12545" max="12545" width="4.421875" style="413" customWidth="1"/>
    <col min="12546" max="12546" width="14.00390625" style="413" customWidth="1"/>
    <col min="12547" max="12547" width="47.140625" style="413" customWidth="1"/>
    <col min="12548" max="12548" width="6.421875" style="413" customWidth="1"/>
    <col min="12549" max="12549" width="10.00390625" style="413" customWidth="1"/>
    <col min="12550" max="12550" width="11.421875" style="413" customWidth="1"/>
    <col min="12551" max="12551" width="16.140625" style="413" customWidth="1"/>
    <col min="12552" max="12800" width="10.7109375" style="413" customWidth="1"/>
    <col min="12801" max="12801" width="4.421875" style="413" customWidth="1"/>
    <col min="12802" max="12802" width="14.00390625" style="413" customWidth="1"/>
    <col min="12803" max="12803" width="47.140625" style="413" customWidth="1"/>
    <col min="12804" max="12804" width="6.421875" style="413" customWidth="1"/>
    <col min="12805" max="12805" width="10.00390625" style="413" customWidth="1"/>
    <col min="12806" max="12806" width="11.421875" style="413" customWidth="1"/>
    <col min="12807" max="12807" width="16.140625" style="413" customWidth="1"/>
    <col min="12808" max="13056" width="10.7109375" style="413" customWidth="1"/>
    <col min="13057" max="13057" width="4.421875" style="413" customWidth="1"/>
    <col min="13058" max="13058" width="14.00390625" style="413" customWidth="1"/>
    <col min="13059" max="13059" width="47.140625" style="413" customWidth="1"/>
    <col min="13060" max="13060" width="6.421875" style="413" customWidth="1"/>
    <col min="13061" max="13061" width="10.00390625" style="413" customWidth="1"/>
    <col min="13062" max="13062" width="11.421875" style="413" customWidth="1"/>
    <col min="13063" max="13063" width="16.140625" style="413" customWidth="1"/>
    <col min="13064" max="13312" width="10.7109375" style="413" customWidth="1"/>
    <col min="13313" max="13313" width="4.421875" style="413" customWidth="1"/>
    <col min="13314" max="13314" width="14.00390625" style="413" customWidth="1"/>
    <col min="13315" max="13315" width="47.140625" style="413" customWidth="1"/>
    <col min="13316" max="13316" width="6.421875" style="413" customWidth="1"/>
    <col min="13317" max="13317" width="10.00390625" style="413" customWidth="1"/>
    <col min="13318" max="13318" width="11.421875" style="413" customWidth="1"/>
    <col min="13319" max="13319" width="16.140625" style="413" customWidth="1"/>
    <col min="13320" max="13568" width="10.7109375" style="413" customWidth="1"/>
    <col min="13569" max="13569" width="4.421875" style="413" customWidth="1"/>
    <col min="13570" max="13570" width="14.00390625" style="413" customWidth="1"/>
    <col min="13571" max="13571" width="47.140625" style="413" customWidth="1"/>
    <col min="13572" max="13572" width="6.421875" style="413" customWidth="1"/>
    <col min="13573" max="13573" width="10.00390625" style="413" customWidth="1"/>
    <col min="13574" max="13574" width="11.421875" style="413" customWidth="1"/>
    <col min="13575" max="13575" width="16.140625" style="413" customWidth="1"/>
    <col min="13576" max="13824" width="10.7109375" style="413" customWidth="1"/>
    <col min="13825" max="13825" width="4.421875" style="413" customWidth="1"/>
    <col min="13826" max="13826" width="14.00390625" style="413" customWidth="1"/>
    <col min="13827" max="13827" width="47.140625" style="413" customWidth="1"/>
    <col min="13828" max="13828" width="6.421875" style="413" customWidth="1"/>
    <col min="13829" max="13829" width="10.00390625" style="413" customWidth="1"/>
    <col min="13830" max="13830" width="11.421875" style="413" customWidth="1"/>
    <col min="13831" max="13831" width="16.140625" style="413" customWidth="1"/>
    <col min="13832" max="14080" width="10.7109375" style="413" customWidth="1"/>
    <col min="14081" max="14081" width="4.421875" style="413" customWidth="1"/>
    <col min="14082" max="14082" width="14.00390625" style="413" customWidth="1"/>
    <col min="14083" max="14083" width="47.140625" style="413" customWidth="1"/>
    <col min="14084" max="14084" width="6.421875" style="413" customWidth="1"/>
    <col min="14085" max="14085" width="10.00390625" style="413" customWidth="1"/>
    <col min="14086" max="14086" width="11.421875" style="413" customWidth="1"/>
    <col min="14087" max="14087" width="16.140625" style="413" customWidth="1"/>
    <col min="14088" max="14336" width="10.7109375" style="413" customWidth="1"/>
    <col min="14337" max="14337" width="4.421875" style="413" customWidth="1"/>
    <col min="14338" max="14338" width="14.00390625" style="413" customWidth="1"/>
    <col min="14339" max="14339" width="47.140625" style="413" customWidth="1"/>
    <col min="14340" max="14340" width="6.421875" style="413" customWidth="1"/>
    <col min="14341" max="14341" width="10.00390625" style="413" customWidth="1"/>
    <col min="14342" max="14342" width="11.421875" style="413" customWidth="1"/>
    <col min="14343" max="14343" width="16.140625" style="413" customWidth="1"/>
    <col min="14344" max="14592" width="10.7109375" style="413" customWidth="1"/>
    <col min="14593" max="14593" width="4.421875" style="413" customWidth="1"/>
    <col min="14594" max="14594" width="14.00390625" style="413" customWidth="1"/>
    <col min="14595" max="14595" width="47.140625" style="413" customWidth="1"/>
    <col min="14596" max="14596" width="6.421875" style="413" customWidth="1"/>
    <col min="14597" max="14597" width="10.00390625" style="413" customWidth="1"/>
    <col min="14598" max="14598" width="11.421875" style="413" customWidth="1"/>
    <col min="14599" max="14599" width="16.140625" style="413" customWidth="1"/>
    <col min="14600" max="14848" width="10.7109375" style="413" customWidth="1"/>
    <col min="14849" max="14849" width="4.421875" style="413" customWidth="1"/>
    <col min="14850" max="14850" width="14.00390625" style="413" customWidth="1"/>
    <col min="14851" max="14851" width="47.140625" style="413" customWidth="1"/>
    <col min="14852" max="14852" width="6.421875" style="413" customWidth="1"/>
    <col min="14853" max="14853" width="10.00390625" style="413" customWidth="1"/>
    <col min="14854" max="14854" width="11.421875" style="413" customWidth="1"/>
    <col min="14855" max="14855" width="16.140625" style="413" customWidth="1"/>
    <col min="14856" max="15104" width="10.7109375" style="413" customWidth="1"/>
    <col min="15105" max="15105" width="4.421875" style="413" customWidth="1"/>
    <col min="15106" max="15106" width="14.00390625" style="413" customWidth="1"/>
    <col min="15107" max="15107" width="47.140625" style="413" customWidth="1"/>
    <col min="15108" max="15108" width="6.421875" style="413" customWidth="1"/>
    <col min="15109" max="15109" width="10.00390625" style="413" customWidth="1"/>
    <col min="15110" max="15110" width="11.421875" style="413" customWidth="1"/>
    <col min="15111" max="15111" width="16.140625" style="413" customWidth="1"/>
    <col min="15112" max="15360" width="10.7109375" style="413" customWidth="1"/>
    <col min="15361" max="15361" width="4.421875" style="413" customWidth="1"/>
    <col min="15362" max="15362" width="14.00390625" style="413" customWidth="1"/>
    <col min="15363" max="15363" width="47.140625" style="413" customWidth="1"/>
    <col min="15364" max="15364" width="6.421875" style="413" customWidth="1"/>
    <col min="15365" max="15365" width="10.00390625" style="413" customWidth="1"/>
    <col min="15366" max="15366" width="11.421875" style="413" customWidth="1"/>
    <col min="15367" max="15367" width="16.140625" style="413" customWidth="1"/>
    <col min="15368" max="15616" width="10.7109375" style="413" customWidth="1"/>
    <col min="15617" max="15617" width="4.421875" style="413" customWidth="1"/>
    <col min="15618" max="15618" width="14.00390625" style="413" customWidth="1"/>
    <col min="15619" max="15619" width="47.140625" style="413" customWidth="1"/>
    <col min="15620" max="15620" width="6.421875" style="413" customWidth="1"/>
    <col min="15621" max="15621" width="10.00390625" style="413" customWidth="1"/>
    <col min="15622" max="15622" width="11.421875" style="413" customWidth="1"/>
    <col min="15623" max="15623" width="16.140625" style="413" customWidth="1"/>
    <col min="15624" max="15872" width="10.7109375" style="413" customWidth="1"/>
    <col min="15873" max="15873" width="4.421875" style="413" customWidth="1"/>
    <col min="15874" max="15874" width="14.00390625" style="413" customWidth="1"/>
    <col min="15875" max="15875" width="47.140625" style="413" customWidth="1"/>
    <col min="15876" max="15876" width="6.421875" style="413" customWidth="1"/>
    <col min="15877" max="15877" width="10.00390625" style="413" customWidth="1"/>
    <col min="15878" max="15878" width="11.421875" style="413" customWidth="1"/>
    <col min="15879" max="15879" width="16.140625" style="413" customWidth="1"/>
    <col min="15880" max="16128" width="10.7109375" style="413" customWidth="1"/>
    <col min="16129" max="16129" width="4.421875" style="413" customWidth="1"/>
    <col min="16130" max="16130" width="14.00390625" style="413" customWidth="1"/>
    <col min="16131" max="16131" width="47.140625" style="413" customWidth="1"/>
    <col min="16132" max="16132" width="6.421875" style="413" customWidth="1"/>
    <col min="16133" max="16133" width="10.00390625" style="413" customWidth="1"/>
    <col min="16134" max="16134" width="11.421875" style="413" customWidth="1"/>
    <col min="16135" max="16135" width="16.140625" style="413" customWidth="1"/>
    <col min="16136" max="16384" width="10.7109375" style="413" customWidth="1"/>
  </cols>
  <sheetData>
    <row r="1" spans="1:7" s="412" customFormat="1" ht="21.75" customHeight="1">
      <c r="A1" s="529" t="s">
        <v>1902</v>
      </c>
      <c r="B1" s="529"/>
      <c r="C1" s="529"/>
      <c r="D1" s="529"/>
      <c r="E1" s="529"/>
      <c r="F1" s="529"/>
      <c r="G1" s="529"/>
    </row>
    <row r="2" spans="2:7" ht="13.5" thickBot="1">
      <c r="B2" s="414"/>
      <c r="C2" s="415"/>
      <c r="D2" s="415"/>
      <c r="E2" s="416"/>
      <c r="F2" s="415"/>
      <c r="G2" s="415"/>
    </row>
    <row r="3" spans="1:7" s="422" customFormat="1" ht="16.5" customHeight="1" thickTop="1">
      <c r="A3" s="530" t="s">
        <v>1903</v>
      </c>
      <c r="B3" s="531"/>
      <c r="C3" s="417" t="s">
        <v>1904</v>
      </c>
      <c r="D3" s="418"/>
      <c r="E3" s="419"/>
      <c r="F3" s="420"/>
      <c r="G3" s="421"/>
    </row>
    <row r="4" spans="1:7" s="422" customFormat="1" ht="16.5" customHeight="1" thickBot="1">
      <c r="A4" s="532" t="s">
        <v>1905</v>
      </c>
      <c r="B4" s="533"/>
      <c r="C4" s="423" t="s">
        <v>1906</v>
      </c>
      <c r="D4" s="424"/>
      <c r="E4" s="534"/>
      <c r="F4" s="534"/>
      <c r="G4" s="535"/>
    </row>
    <row r="5" ht="13.5" thickTop="1">
      <c r="A5" s="425"/>
    </row>
    <row r="6" spans="1:7" ht="12">
      <c r="A6" s="436" t="s">
        <v>1907</v>
      </c>
      <c r="B6" s="437" t="s">
        <v>1908</v>
      </c>
      <c r="C6" s="437" t="s">
        <v>1909</v>
      </c>
      <c r="D6" s="437" t="s">
        <v>158</v>
      </c>
      <c r="E6" s="437" t="s">
        <v>1910</v>
      </c>
      <c r="F6" s="437" t="s">
        <v>1911</v>
      </c>
      <c r="G6" s="438" t="s">
        <v>1912</v>
      </c>
    </row>
    <row r="7" spans="1:15" ht="12">
      <c r="A7" s="439" t="s">
        <v>1913</v>
      </c>
      <c r="B7" s="440" t="s">
        <v>663</v>
      </c>
      <c r="C7" s="441" t="s">
        <v>1914</v>
      </c>
      <c r="D7" s="442"/>
      <c r="E7" s="443"/>
      <c r="F7" s="443"/>
      <c r="G7" s="444"/>
      <c r="O7" s="427">
        <v>1</v>
      </c>
    </row>
    <row r="8" spans="1:104" ht="13.5" customHeight="1">
      <c r="A8" s="445">
        <v>1</v>
      </c>
      <c r="B8" s="446" t="s">
        <v>1915</v>
      </c>
      <c r="C8" s="447" t="s">
        <v>1916</v>
      </c>
      <c r="D8" s="448" t="s">
        <v>484</v>
      </c>
      <c r="E8" s="449">
        <v>2</v>
      </c>
      <c r="F8" s="459"/>
      <c r="G8" s="450">
        <f>E8*F8</f>
        <v>0</v>
      </c>
      <c r="O8" s="427">
        <v>2</v>
      </c>
      <c r="AA8" s="413">
        <v>12</v>
      </c>
      <c r="AB8" s="413">
        <v>0</v>
      </c>
      <c r="AC8" s="413">
        <v>1</v>
      </c>
      <c r="AZ8" s="413">
        <v>1</v>
      </c>
      <c r="BA8" s="413">
        <f>IF(AZ8=1,G8,0)</f>
        <v>0</v>
      </c>
      <c r="BB8" s="413">
        <f>IF(AZ8=2,G8,0)</f>
        <v>0</v>
      </c>
      <c r="BC8" s="413">
        <f>IF(AZ8=3,G8,0)</f>
        <v>0</v>
      </c>
      <c r="BD8" s="413">
        <f>IF(AZ8=4,G8,0)</f>
        <v>0</v>
      </c>
      <c r="BE8" s="413">
        <f>IF(AZ8=5,G8,0)</f>
        <v>0</v>
      </c>
      <c r="CZ8" s="413">
        <v>0</v>
      </c>
    </row>
    <row r="9" spans="1:104" ht="13.5" customHeight="1">
      <c r="A9" s="445">
        <v>2</v>
      </c>
      <c r="B9" s="446" t="s">
        <v>1917</v>
      </c>
      <c r="C9" s="447" t="s">
        <v>1918</v>
      </c>
      <c r="D9" s="448" t="s">
        <v>484</v>
      </c>
      <c r="E9" s="449">
        <v>2</v>
      </c>
      <c r="F9" s="459"/>
      <c r="G9" s="450">
        <f>E9*F9</f>
        <v>0</v>
      </c>
      <c r="O9" s="427">
        <v>2</v>
      </c>
      <c r="AA9" s="413">
        <v>12</v>
      </c>
      <c r="AB9" s="413">
        <v>0</v>
      </c>
      <c r="AC9" s="413">
        <v>2</v>
      </c>
      <c r="AZ9" s="413">
        <v>1</v>
      </c>
      <c r="BA9" s="413">
        <f>IF(AZ9=1,G9,0)</f>
        <v>0</v>
      </c>
      <c r="BB9" s="413">
        <f>IF(AZ9=2,G9,0)</f>
        <v>0</v>
      </c>
      <c r="BC9" s="413">
        <f>IF(AZ9=3,G9,0)</f>
        <v>0</v>
      </c>
      <c r="BD9" s="413">
        <f>IF(AZ9=4,G9,0)</f>
        <v>0</v>
      </c>
      <c r="BE9" s="413">
        <f>IF(AZ9=5,G9,0)</f>
        <v>0</v>
      </c>
      <c r="CZ9" s="413">
        <v>0</v>
      </c>
    </row>
    <row r="10" spans="1:57" ht="12">
      <c r="A10" s="451"/>
      <c r="B10" s="452" t="s">
        <v>1919</v>
      </c>
      <c r="C10" s="453" t="str">
        <f>CONCATENATE(B7," ",C7)</f>
        <v>97 Prorážení otvorů</v>
      </c>
      <c r="D10" s="451"/>
      <c r="E10" s="454"/>
      <c r="F10" s="454"/>
      <c r="G10" s="455">
        <f>SUM(G7:G9)</f>
        <v>0</v>
      </c>
      <c r="O10" s="427">
        <v>4</v>
      </c>
      <c r="BA10" s="428">
        <f>SUM(BA7:BA9)</f>
        <v>0</v>
      </c>
      <c r="BB10" s="428">
        <f>SUM(BB7:BB9)</f>
        <v>0</v>
      </c>
      <c r="BC10" s="428">
        <f>SUM(BC7:BC9)</f>
        <v>0</v>
      </c>
      <c r="BD10" s="428">
        <f>SUM(BD7:BD9)</f>
        <v>0</v>
      </c>
      <c r="BE10" s="428">
        <f>SUM(BE7:BE9)</f>
        <v>0</v>
      </c>
    </row>
    <row r="11" spans="1:15" ht="12">
      <c r="A11" s="439" t="s">
        <v>1913</v>
      </c>
      <c r="B11" s="440" t="s">
        <v>1045</v>
      </c>
      <c r="C11" s="441" t="s">
        <v>1920</v>
      </c>
      <c r="D11" s="442"/>
      <c r="E11" s="443"/>
      <c r="F11" s="443"/>
      <c r="G11" s="444"/>
      <c r="O11" s="427">
        <v>1</v>
      </c>
    </row>
    <row r="12" spans="1:104" s="429" customFormat="1" ht="12">
      <c r="A12" s="445">
        <v>3</v>
      </c>
      <c r="B12" s="446" t="s">
        <v>1921</v>
      </c>
      <c r="C12" s="447" t="s">
        <v>1922</v>
      </c>
      <c r="D12" s="448" t="s">
        <v>484</v>
      </c>
      <c r="E12" s="449">
        <v>4</v>
      </c>
      <c r="F12" s="459"/>
      <c r="G12" s="450">
        <f>E12*F12</f>
        <v>0</v>
      </c>
      <c r="O12" s="430">
        <v>2</v>
      </c>
      <c r="AA12" s="429">
        <v>12</v>
      </c>
      <c r="AB12" s="429">
        <v>0</v>
      </c>
      <c r="AC12" s="429">
        <v>3</v>
      </c>
      <c r="AZ12" s="429">
        <v>2</v>
      </c>
      <c r="BA12" s="429">
        <f>IF(AZ12=1,G12,0)</f>
        <v>0</v>
      </c>
      <c r="BB12" s="429">
        <f>IF(AZ12=2,G12,0)</f>
        <v>0</v>
      </c>
      <c r="BC12" s="429">
        <f>IF(AZ12=3,G12,0)</f>
        <v>0</v>
      </c>
      <c r="BD12" s="429">
        <f>IF(AZ12=4,G12,0)</f>
        <v>0</v>
      </c>
      <c r="BE12" s="429">
        <f>IF(AZ12=5,G12,0)</f>
        <v>0</v>
      </c>
      <c r="CZ12" s="429">
        <v>0.00141</v>
      </c>
    </row>
    <row r="13" spans="1:104" s="429" customFormat="1" ht="24">
      <c r="A13" s="445">
        <v>4</v>
      </c>
      <c r="B13" s="446" t="s">
        <v>1923</v>
      </c>
      <c r="C13" s="447" t="s">
        <v>1924</v>
      </c>
      <c r="D13" s="448" t="s">
        <v>484</v>
      </c>
      <c r="E13" s="449">
        <v>16</v>
      </c>
      <c r="F13" s="459"/>
      <c r="G13" s="450">
        <f>E13*F13</f>
        <v>0</v>
      </c>
      <c r="O13" s="430">
        <v>2</v>
      </c>
      <c r="AA13" s="429">
        <v>12</v>
      </c>
      <c r="AB13" s="429">
        <v>0</v>
      </c>
      <c r="AC13" s="429">
        <v>4</v>
      </c>
      <c r="AZ13" s="429">
        <v>2</v>
      </c>
      <c r="BA13" s="429">
        <f>IF(AZ13=1,G13,0)</f>
        <v>0</v>
      </c>
      <c r="BB13" s="429">
        <f>IF(AZ13=2,G13,0)</f>
        <v>0</v>
      </c>
      <c r="BC13" s="429">
        <f>IF(AZ13=3,G13,0)</f>
        <v>0</v>
      </c>
      <c r="BD13" s="429">
        <f>IF(AZ13=4,G13,0)</f>
        <v>0</v>
      </c>
      <c r="BE13" s="429">
        <f>IF(AZ13=5,G13,0)</f>
        <v>0</v>
      </c>
      <c r="CZ13" s="429">
        <v>0.00205</v>
      </c>
    </row>
    <row r="14" spans="1:104" s="429" customFormat="1" ht="12">
      <c r="A14" s="445">
        <v>5</v>
      </c>
      <c r="B14" s="446" t="s">
        <v>1925</v>
      </c>
      <c r="C14" s="447" t="s">
        <v>1926</v>
      </c>
      <c r="D14" s="448" t="s">
        <v>1105</v>
      </c>
      <c r="E14" s="449">
        <v>2</v>
      </c>
      <c r="F14" s="459"/>
      <c r="G14" s="450">
        <f>E14*F14</f>
        <v>0</v>
      </c>
      <c r="O14" s="430">
        <v>2</v>
      </c>
      <c r="AA14" s="429">
        <v>12</v>
      </c>
      <c r="AB14" s="429">
        <v>0</v>
      </c>
      <c r="AC14" s="429">
        <v>5</v>
      </c>
      <c r="AZ14" s="429">
        <v>2</v>
      </c>
      <c r="BA14" s="429">
        <f>IF(AZ14=1,G14,0)</f>
        <v>0</v>
      </c>
      <c r="BB14" s="429">
        <f>IF(AZ14=2,G14,0)</f>
        <v>0</v>
      </c>
      <c r="BC14" s="429">
        <f>IF(AZ14=3,G14,0)</f>
        <v>0</v>
      </c>
      <c r="BD14" s="429">
        <f>IF(AZ14=4,G14,0)</f>
        <v>0</v>
      </c>
      <c r="BE14" s="429">
        <f>IF(AZ14=5,G14,0)</f>
        <v>0</v>
      </c>
      <c r="CZ14" s="429">
        <v>0.00205</v>
      </c>
    </row>
    <row r="15" spans="1:104" s="429" customFormat="1" ht="12">
      <c r="A15" s="445">
        <v>6</v>
      </c>
      <c r="B15" s="446" t="s">
        <v>1927</v>
      </c>
      <c r="C15" s="447" t="s">
        <v>1928</v>
      </c>
      <c r="D15" s="448" t="s">
        <v>240</v>
      </c>
      <c r="E15" s="449">
        <v>2</v>
      </c>
      <c r="F15" s="459"/>
      <c r="G15" s="450">
        <f>E15*F15</f>
        <v>0</v>
      </c>
      <c r="O15" s="430">
        <v>2</v>
      </c>
      <c r="AA15" s="429">
        <v>12</v>
      </c>
      <c r="AB15" s="429">
        <v>0</v>
      </c>
      <c r="AC15" s="429">
        <v>6</v>
      </c>
      <c r="AZ15" s="429">
        <v>2</v>
      </c>
      <c r="BA15" s="429">
        <f>IF(AZ15=1,G15,0)</f>
        <v>0</v>
      </c>
      <c r="BB15" s="429">
        <f>IF(AZ15=2,G15,0)</f>
        <v>0</v>
      </c>
      <c r="BC15" s="429">
        <f>IF(AZ15=3,G15,0)</f>
        <v>0</v>
      </c>
      <c r="BD15" s="429">
        <f>IF(AZ15=4,G15,0)</f>
        <v>0</v>
      </c>
      <c r="BE15" s="429">
        <f>IF(AZ15=5,G15,0)</f>
        <v>0</v>
      </c>
      <c r="CZ15" s="429">
        <v>0.00246</v>
      </c>
    </row>
    <row r="16" spans="1:57" ht="12">
      <c r="A16" s="451"/>
      <c r="B16" s="452" t="s">
        <v>1919</v>
      </c>
      <c r="C16" s="453" t="str">
        <f>CONCATENATE(B11," ",C11)</f>
        <v>713 Izolace tepelné</v>
      </c>
      <c r="D16" s="451"/>
      <c r="E16" s="454"/>
      <c r="F16" s="454"/>
      <c r="G16" s="455">
        <f>SUM(G11:G15)</f>
        <v>0</v>
      </c>
      <c r="O16" s="427">
        <v>4</v>
      </c>
      <c r="BA16" s="428">
        <f>SUM(BA11:BA15)</f>
        <v>0</v>
      </c>
      <c r="BB16" s="428">
        <f>SUM(BB11:BB15)</f>
        <v>0</v>
      </c>
      <c r="BC16" s="428">
        <f>SUM(BC11:BC15)</f>
        <v>0</v>
      </c>
      <c r="BD16" s="428">
        <f>SUM(BD11:BD15)</f>
        <v>0</v>
      </c>
      <c r="BE16" s="428">
        <f>SUM(BE11:BE15)</f>
        <v>0</v>
      </c>
    </row>
    <row r="17" spans="1:15" ht="12">
      <c r="A17" s="439" t="s">
        <v>1913</v>
      </c>
      <c r="B17" s="440" t="s">
        <v>1929</v>
      </c>
      <c r="C17" s="441" t="s">
        <v>1930</v>
      </c>
      <c r="D17" s="442"/>
      <c r="E17" s="443"/>
      <c r="F17" s="443"/>
      <c r="G17" s="444"/>
      <c r="O17" s="427">
        <v>1</v>
      </c>
    </row>
    <row r="18" spans="1:104" ht="12">
      <c r="A18" s="445">
        <v>7</v>
      </c>
      <c r="B18" s="446" t="s">
        <v>1931</v>
      </c>
      <c r="C18" s="447" t="s">
        <v>1932</v>
      </c>
      <c r="D18" s="448" t="s">
        <v>1105</v>
      </c>
      <c r="E18" s="449">
        <v>1</v>
      </c>
      <c r="F18" s="459"/>
      <c r="G18" s="450">
        <f aca="true" t="shared" si="0" ref="G18:G23">E18*F18</f>
        <v>0</v>
      </c>
      <c r="O18" s="427">
        <v>2</v>
      </c>
      <c r="AA18" s="413">
        <v>12</v>
      </c>
      <c r="AB18" s="413">
        <v>0</v>
      </c>
      <c r="AC18" s="413">
        <v>7</v>
      </c>
      <c r="AZ18" s="413">
        <v>2</v>
      </c>
      <c r="BA18" s="413">
        <f aca="true" t="shared" si="1" ref="BA18:BA23">IF(AZ18=1,G18,0)</f>
        <v>0</v>
      </c>
      <c r="BB18" s="413">
        <f aca="true" t="shared" si="2" ref="BB18:BB23">IF(AZ18=2,G18,0)</f>
        <v>0</v>
      </c>
      <c r="BC18" s="413">
        <f aca="true" t="shared" si="3" ref="BC18:BC23">IF(AZ18=3,G18,0)</f>
        <v>0</v>
      </c>
      <c r="BD18" s="413">
        <f aca="true" t="shared" si="4" ref="BD18:BD23">IF(AZ18=4,G18,0)</f>
        <v>0</v>
      </c>
      <c r="BE18" s="413">
        <f aca="true" t="shared" si="5" ref="BE18:BE23">IF(AZ18=5,G18,0)</f>
        <v>0</v>
      </c>
      <c r="CZ18" s="413">
        <v>0.03213</v>
      </c>
    </row>
    <row r="19" spans="1:104" ht="12">
      <c r="A19" s="445">
        <v>8</v>
      </c>
      <c r="B19" s="446" t="s">
        <v>1933</v>
      </c>
      <c r="C19" s="447" t="s">
        <v>1934</v>
      </c>
      <c r="D19" s="448" t="s">
        <v>1105</v>
      </c>
      <c r="E19" s="449">
        <v>2</v>
      </c>
      <c r="F19" s="459"/>
      <c r="G19" s="450">
        <f t="shared" si="0"/>
        <v>0</v>
      </c>
      <c r="O19" s="427">
        <v>2</v>
      </c>
      <c r="AA19" s="413">
        <v>12</v>
      </c>
      <c r="AB19" s="413">
        <v>0</v>
      </c>
      <c r="AC19" s="413">
        <v>8</v>
      </c>
      <c r="AZ19" s="413">
        <v>2</v>
      </c>
      <c r="BA19" s="413">
        <f t="shared" si="1"/>
        <v>0</v>
      </c>
      <c r="BB19" s="413">
        <f t="shared" si="2"/>
        <v>0</v>
      </c>
      <c r="BC19" s="413">
        <f t="shared" si="3"/>
        <v>0</v>
      </c>
      <c r="BD19" s="413">
        <f t="shared" si="4"/>
        <v>0</v>
      </c>
      <c r="BE19" s="413">
        <f t="shared" si="5"/>
        <v>0</v>
      </c>
      <c r="CZ19" s="413">
        <v>0</v>
      </c>
    </row>
    <row r="20" spans="1:104" ht="12">
      <c r="A20" s="445">
        <v>9</v>
      </c>
      <c r="B20" s="446" t="s">
        <v>1935</v>
      </c>
      <c r="C20" s="447" t="s">
        <v>1936</v>
      </c>
      <c r="D20" s="448" t="s">
        <v>1105</v>
      </c>
      <c r="E20" s="449">
        <v>2</v>
      </c>
      <c r="F20" s="459"/>
      <c r="G20" s="450">
        <f t="shared" si="0"/>
        <v>0</v>
      </c>
      <c r="O20" s="427">
        <v>2</v>
      </c>
      <c r="AA20" s="413">
        <v>12</v>
      </c>
      <c r="AB20" s="413">
        <v>0</v>
      </c>
      <c r="AC20" s="413">
        <v>9</v>
      </c>
      <c r="AZ20" s="413">
        <v>2</v>
      </c>
      <c r="BA20" s="413">
        <f t="shared" si="1"/>
        <v>0</v>
      </c>
      <c r="BB20" s="413">
        <f t="shared" si="2"/>
        <v>0</v>
      </c>
      <c r="BC20" s="413">
        <f t="shared" si="3"/>
        <v>0</v>
      </c>
      <c r="BD20" s="413">
        <f t="shared" si="4"/>
        <v>0</v>
      </c>
      <c r="BE20" s="413">
        <f t="shared" si="5"/>
        <v>0</v>
      </c>
      <c r="CZ20" s="413">
        <v>0.00671</v>
      </c>
    </row>
    <row r="21" spans="1:104" ht="12">
      <c r="A21" s="445">
        <v>10</v>
      </c>
      <c r="B21" s="446" t="s">
        <v>1937</v>
      </c>
      <c r="C21" s="447" t="s">
        <v>1938</v>
      </c>
      <c r="D21" s="448" t="s">
        <v>1105</v>
      </c>
      <c r="E21" s="449">
        <v>2</v>
      </c>
      <c r="F21" s="459"/>
      <c r="G21" s="450">
        <f t="shared" si="0"/>
        <v>0</v>
      </c>
      <c r="O21" s="427">
        <v>2</v>
      </c>
      <c r="AA21" s="413">
        <v>12</v>
      </c>
      <c r="AB21" s="413">
        <v>0</v>
      </c>
      <c r="AC21" s="413">
        <v>10</v>
      </c>
      <c r="AZ21" s="413">
        <v>2</v>
      </c>
      <c r="BA21" s="413">
        <f t="shared" si="1"/>
        <v>0</v>
      </c>
      <c r="BB21" s="413">
        <f t="shared" si="2"/>
        <v>0</v>
      </c>
      <c r="BC21" s="413">
        <f t="shared" si="3"/>
        <v>0</v>
      </c>
      <c r="BD21" s="413">
        <f t="shared" si="4"/>
        <v>0</v>
      </c>
      <c r="BE21" s="413">
        <f t="shared" si="5"/>
        <v>0</v>
      </c>
      <c r="CZ21" s="413">
        <v>0</v>
      </c>
    </row>
    <row r="22" spans="1:104" ht="24">
      <c r="A22" s="445">
        <v>11</v>
      </c>
      <c r="B22" s="446" t="s">
        <v>1939</v>
      </c>
      <c r="C22" s="447" t="s">
        <v>1940</v>
      </c>
      <c r="D22" s="448" t="s">
        <v>1105</v>
      </c>
      <c r="E22" s="449">
        <v>1</v>
      </c>
      <c r="F22" s="459"/>
      <c r="G22" s="450">
        <f t="shared" si="0"/>
        <v>0</v>
      </c>
      <c r="O22" s="427">
        <v>2</v>
      </c>
      <c r="AA22" s="413">
        <v>12</v>
      </c>
      <c r="AB22" s="413">
        <v>0</v>
      </c>
      <c r="AC22" s="413">
        <v>11</v>
      </c>
      <c r="AZ22" s="413">
        <v>2</v>
      </c>
      <c r="BA22" s="413">
        <f t="shared" si="1"/>
        <v>0</v>
      </c>
      <c r="BB22" s="413">
        <f t="shared" si="2"/>
        <v>0</v>
      </c>
      <c r="BC22" s="413">
        <f t="shared" si="3"/>
        <v>0</v>
      </c>
      <c r="BD22" s="413">
        <f t="shared" si="4"/>
        <v>0</v>
      </c>
      <c r="BE22" s="413">
        <f t="shared" si="5"/>
        <v>0</v>
      </c>
      <c r="CZ22" s="413">
        <v>0</v>
      </c>
    </row>
    <row r="23" spans="1:104" ht="12">
      <c r="A23" s="445">
        <v>12</v>
      </c>
      <c r="B23" s="446" t="s">
        <v>1941</v>
      </c>
      <c r="C23" s="447" t="s">
        <v>1942</v>
      </c>
      <c r="D23" s="448" t="s">
        <v>1943</v>
      </c>
      <c r="E23" s="449">
        <v>40</v>
      </c>
      <c r="F23" s="459"/>
      <c r="G23" s="450">
        <f t="shared" si="0"/>
        <v>0</v>
      </c>
      <c r="O23" s="427">
        <v>2</v>
      </c>
      <c r="AA23" s="413">
        <v>12</v>
      </c>
      <c r="AB23" s="413">
        <v>0</v>
      </c>
      <c r="AC23" s="413">
        <v>12</v>
      </c>
      <c r="AZ23" s="413">
        <v>2</v>
      </c>
      <c r="BA23" s="413">
        <f t="shared" si="1"/>
        <v>0</v>
      </c>
      <c r="BB23" s="413">
        <f t="shared" si="2"/>
        <v>0</v>
      </c>
      <c r="BC23" s="413">
        <f t="shared" si="3"/>
        <v>0</v>
      </c>
      <c r="BD23" s="413">
        <f t="shared" si="4"/>
        <v>0</v>
      </c>
      <c r="BE23" s="413">
        <f t="shared" si="5"/>
        <v>0</v>
      </c>
      <c r="CZ23" s="413">
        <v>0.02847</v>
      </c>
    </row>
    <row r="24" spans="1:57" ht="12">
      <c r="A24" s="451"/>
      <c r="B24" s="452" t="s">
        <v>1919</v>
      </c>
      <c r="C24" s="453" t="str">
        <f>CONCATENATE(B17," ",C17)</f>
        <v>732 Strojovny</v>
      </c>
      <c r="D24" s="451"/>
      <c r="E24" s="454"/>
      <c r="F24" s="454"/>
      <c r="G24" s="455">
        <f>SUM(G17:G23)</f>
        <v>0</v>
      </c>
      <c r="O24" s="427">
        <v>4</v>
      </c>
      <c r="BA24" s="428">
        <f>SUM(BA17:BA23)</f>
        <v>0</v>
      </c>
      <c r="BB24" s="428">
        <f>SUM(BB17:BB23)</f>
        <v>0</v>
      </c>
      <c r="BC24" s="428">
        <f>SUM(BC17:BC23)</f>
        <v>0</v>
      </c>
      <c r="BD24" s="428">
        <f>SUM(BD17:BD23)</f>
        <v>0</v>
      </c>
      <c r="BE24" s="428">
        <f>SUM(BE17:BE23)</f>
        <v>0</v>
      </c>
    </row>
    <row r="25" spans="1:15" ht="12">
      <c r="A25" s="439" t="s">
        <v>1913</v>
      </c>
      <c r="B25" s="440" t="s">
        <v>1944</v>
      </c>
      <c r="C25" s="441" t="s">
        <v>1945</v>
      </c>
      <c r="D25" s="442"/>
      <c r="E25" s="443"/>
      <c r="F25" s="443"/>
      <c r="G25" s="444"/>
      <c r="O25" s="427">
        <v>1</v>
      </c>
    </row>
    <row r="26" spans="1:104" ht="13.15" customHeight="1">
      <c r="A26" s="445">
        <v>13</v>
      </c>
      <c r="B26" s="446" t="s">
        <v>1946</v>
      </c>
      <c r="C26" s="447" t="s">
        <v>1947</v>
      </c>
      <c r="D26" s="448" t="s">
        <v>484</v>
      </c>
      <c r="E26" s="449">
        <v>2</v>
      </c>
      <c r="F26" s="459"/>
      <c r="G26" s="450">
        <f aca="true" t="shared" si="6" ref="G26:G34">E26*F26</f>
        <v>0</v>
      </c>
      <c r="O26" s="427">
        <v>2</v>
      </c>
      <c r="AA26" s="413">
        <v>12</v>
      </c>
      <c r="AB26" s="413">
        <v>0</v>
      </c>
      <c r="AC26" s="413">
        <v>13</v>
      </c>
      <c r="AZ26" s="413">
        <v>2</v>
      </c>
      <c r="BA26" s="413">
        <f aca="true" t="shared" si="7" ref="BA26:BA34">IF(AZ26=1,G26,0)</f>
        <v>0</v>
      </c>
      <c r="BB26" s="413">
        <f aca="true" t="shared" si="8" ref="BB26:BB34">IF(AZ26=2,G26,0)</f>
        <v>0</v>
      </c>
      <c r="BC26" s="413">
        <f aca="true" t="shared" si="9" ref="BC26:BC34">IF(AZ26=3,G26,0)</f>
        <v>0</v>
      </c>
      <c r="BD26" s="413">
        <f aca="true" t="shared" si="10" ref="BD26:BD34">IF(AZ26=4,G26,0)</f>
        <v>0</v>
      </c>
      <c r="BE26" s="413">
        <f aca="true" t="shared" si="11" ref="BE26:BE34">IF(AZ26=5,G26,0)</f>
        <v>0</v>
      </c>
      <c r="CZ26" s="413">
        <v>0</v>
      </c>
    </row>
    <row r="27" spans="1:104" ht="13.15" customHeight="1">
      <c r="A27" s="445">
        <v>14</v>
      </c>
      <c r="B27" s="446" t="s">
        <v>1948</v>
      </c>
      <c r="C27" s="447" t="s">
        <v>1949</v>
      </c>
      <c r="D27" s="448" t="s">
        <v>240</v>
      </c>
      <c r="E27" s="449">
        <v>2</v>
      </c>
      <c r="F27" s="459"/>
      <c r="G27" s="450">
        <f t="shared" si="6"/>
        <v>0</v>
      </c>
      <c r="O27" s="427">
        <v>2</v>
      </c>
      <c r="AA27" s="413">
        <v>12</v>
      </c>
      <c r="AB27" s="413">
        <v>0</v>
      </c>
      <c r="AC27" s="413">
        <v>14</v>
      </c>
      <c r="AZ27" s="413">
        <v>2</v>
      </c>
      <c r="BA27" s="413">
        <f t="shared" si="7"/>
        <v>0</v>
      </c>
      <c r="BB27" s="413">
        <f t="shared" si="8"/>
        <v>0</v>
      </c>
      <c r="BC27" s="413">
        <f t="shared" si="9"/>
        <v>0</v>
      </c>
      <c r="BD27" s="413">
        <f t="shared" si="10"/>
        <v>0</v>
      </c>
      <c r="BE27" s="413">
        <f t="shared" si="11"/>
        <v>0</v>
      </c>
      <c r="CZ27" s="413">
        <v>0</v>
      </c>
    </row>
    <row r="28" spans="1:104" ht="13.15" customHeight="1">
      <c r="A28" s="445">
        <v>15</v>
      </c>
      <c r="B28" s="446" t="s">
        <v>1950</v>
      </c>
      <c r="C28" s="447" t="s">
        <v>1951</v>
      </c>
      <c r="D28" s="448" t="s">
        <v>484</v>
      </c>
      <c r="E28" s="449">
        <v>1</v>
      </c>
      <c r="F28" s="459"/>
      <c r="G28" s="450">
        <f t="shared" si="6"/>
        <v>0</v>
      </c>
      <c r="O28" s="427">
        <v>2</v>
      </c>
      <c r="AA28" s="413">
        <v>12</v>
      </c>
      <c r="AB28" s="413">
        <v>0</v>
      </c>
      <c r="AC28" s="413">
        <v>15</v>
      </c>
      <c r="AZ28" s="413">
        <v>2</v>
      </c>
      <c r="BA28" s="413">
        <f t="shared" si="7"/>
        <v>0</v>
      </c>
      <c r="BB28" s="413">
        <f t="shared" si="8"/>
        <v>0</v>
      </c>
      <c r="BC28" s="413">
        <f t="shared" si="9"/>
        <v>0</v>
      </c>
      <c r="BD28" s="413">
        <f t="shared" si="10"/>
        <v>0</v>
      </c>
      <c r="BE28" s="413">
        <f t="shared" si="11"/>
        <v>0</v>
      </c>
      <c r="CZ28" s="413">
        <v>0.00688</v>
      </c>
    </row>
    <row r="29" spans="1:104" ht="13.15" customHeight="1">
      <c r="A29" s="445">
        <v>16</v>
      </c>
      <c r="B29" s="446" t="s">
        <v>1952</v>
      </c>
      <c r="C29" s="447" t="s">
        <v>1953</v>
      </c>
      <c r="D29" s="448" t="s">
        <v>484</v>
      </c>
      <c r="E29" s="449">
        <v>1</v>
      </c>
      <c r="F29" s="459"/>
      <c r="G29" s="450">
        <f t="shared" si="6"/>
        <v>0</v>
      </c>
      <c r="O29" s="427">
        <v>2</v>
      </c>
      <c r="AA29" s="413">
        <v>12</v>
      </c>
      <c r="AB29" s="413">
        <v>0</v>
      </c>
      <c r="AC29" s="413">
        <v>16</v>
      </c>
      <c r="AZ29" s="413">
        <v>2</v>
      </c>
      <c r="BA29" s="413">
        <f t="shared" si="7"/>
        <v>0</v>
      </c>
      <c r="BB29" s="413">
        <f t="shared" si="8"/>
        <v>0</v>
      </c>
      <c r="BC29" s="413">
        <f t="shared" si="9"/>
        <v>0</v>
      </c>
      <c r="BD29" s="413">
        <f t="shared" si="10"/>
        <v>0</v>
      </c>
      <c r="BE29" s="413">
        <f t="shared" si="11"/>
        <v>0</v>
      </c>
      <c r="CZ29" s="413">
        <v>0.00742</v>
      </c>
    </row>
    <row r="30" spans="1:104" ht="13.15" customHeight="1">
      <c r="A30" s="445">
        <v>17</v>
      </c>
      <c r="B30" s="446" t="s">
        <v>1954</v>
      </c>
      <c r="C30" s="447" t="s">
        <v>1955</v>
      </c>
      <c r="D30" s="448" t="s">
        <v>484</v>
      </c>
      <c r="E30" s="449">
        <v>16</v>
      </c>
      <c r="F30" s="459"/>
      <c r="G30" s="450">
        <f t="shared" si="6"/>
        <v>0</v>
      </c>
      <c r="O30" s="427">
        <v>2</v>
      </c>
      <c r="AA30" s="413">
        <v>12</v>
      </c>
      <c r="AB30" s="413">
        <v>0</v>
      </c>
      <c r="AC30" s="413">
        <v>17</v>
      </c>
      <c r="AZ30" s="413">
        <v>2</v>
      </c>
      <c r="BA30" s="413">
        <f t="shared" si="7"/>
        <v>0</v>
      </c>
      <c r="BB30" s="413">
        <f t="shared" si="8"/>
        <v>0</v>
      </c>
      <c r="BC30" s="413">
        <f t="shared" si="9"/>
        <v>0</v>
      </c>
      <c r="BD30" s="413">
        <f t="shared" si="10"/>
        <v>0</v>
      </c>
      <c r="BE30" s="413">
        <f t="shared" si="11"/>
        <v>0</v>
      </c>
      <c r="CZ30" s="413">
        <v>0.00837</v>
      </c>
    </row>
    <row r="31" spans="1:104" ht="13.15" customHeight="1">
      <c r="A31" s="445">
        <v>18</v>
      </c>
      <c r="B31" s="446" t="s">
        <v>1956</v>
      </c>
      <c r="C31" s="447" t="s">
        <v>1957</v>
      </c>
      <c r="D31" s="448" t="s">
        <v>240</v>
      </c>
      <c r="E31" s="449">
        <v>6</v>
      </c>
      <c r="F31" s="459"/>
      <c r="G31" s="450">
        <f t="shared" si="6"/>
        <v>0</v>
      </c>
      <c r="O31" s="427">
        <v>2</v>
      </c>
      <c r="AA31" s="413">
        <v>12</v>
      </c>
      <c r="AB31" s="413">
        <v>0</v>
      </c>
      <c r="AC31" s="413">
        <v>18</v>
      </c>
      <c r="AZ31" s="413">
        <v>2</v>
      </c>
      <c r="BA31" s="413">
        <f t="shared" si="7"/>
        <v>0</v>
      </c>
      <c r="BB31" s="413">
        <f t="shared" si="8"/>
        <v>0</v>
      </c>
      <c r="BC31" s="413">
        <f t="shared" si="9"/>
        <v>0</v>
      </c>
      <c r="BD31" s="413">
        <f t="shared" si="10"/>
        <v>0</v>
      </c>
      <c r="BE31" s="413">
        <f t="shared" si="11"/>
        <v>0</v>
      </c>
      <c r="CZ31" s="413">
        <v>0</v>
      </c>
    </row>
    <row r="32" spans="1:104" ht="13.15" customHeight="1">
      <c r="A32" s="445">
        <v>19</v>
      </c>
      <c r="B32" s="446" t="s">
        <v>1958</v>
      </c>
      <c r="C32" s="447" t="s">
        <v>1959</v>
      </c>
      <c r="D32" s="448" t="s">
        <v>240</v>
      </c>
      <c r="E32" s="449">
        <v>2</v>
      </c>
      <c r="F32" s="459"/>
      <c r="G32" s="450">
        <f t="shared" si="6"/>
        <v>0</v>
      </c>
      <c r="O32" s="427">
        <v>2</v>
      </c>
      <c r="AA32" s="413">
        <v>12</v>
      </c>
      <c r="AB32" s="413">
        <v>0</v>
      </c>
      <c r="AC32" s="413">
        <v>19</v>
      </c>
      <c r="AZ32" s="413">
        <v>2</v>
      </c>
      <c r="BA32" s="413">
        <f t="shared" si="7"/>
        <v>0</v>
      </c>
      <c r="BB32" s="413">
        <f t="shared" si="8"/>
        <v>0</v>
      </c>
      <c r="BC32" s="413">
        <f t="shared" si="9"/>
        <v>0</v>
      </c>
      <c r="BD32" s="413">
        <f t="shared" si="10"/>
        <v>0</v>
      </c>
      <c r="BE32" s="413">
        <f t="shared" si="11"/>
        <v>0</v>
      </c>
      <c r="CZ32" s="413">
        <v>0.00081</v>
      </c>
    </row>
    <row r="33" spans="1:104" ht="13.15" customHeight="1">
      <c r="A33" s="445">
        <v>20</v>
      </c>
      <c r="B33" s="446" t="s">
        <v>1960</v>
      </c>
      <c r="C33" s="447" t="s">
        <v>1961</v>
      </c>
      <c r="D33" s="448" t="s">
        <v>1105</v>
      </c>
      <c r="E33" s="449">
        <v>1</v>
      </c>
      <c r="F33" s="459"/>
      <c r="G33" s="450">
        <f t="shared" si="6"/>
        <v>0</v>
      </c>
      <c r="O33" s="427">
        <v>2</v>
      </c>
      <c r="AA33" s="413">
        <v>12</v>
      </c>
      <c r="AB33" s="413">
        <v>0</v>
      </c>
      <c r="AC33" s="413">
        <v>20</v>
      </c>
      <c r="AZ33" s="413">
        <v>2</v>
      </c>
      <c r="BA33" s="413">
        <f t="shared" si="7"/>
        <v>0</v>
      </c>
      <c r="BB33" s="413">
        <f t="shared" si="8"/>
        <v>0</v>
      </c>
      <c r="BC33" s="413">
        <f t="shared" si="9"/>
        <v>0</v>
      </c>
      <c r="BD33" s="413">
        <f t="shared" si="10"/>
        <v>0</v>
      </c>
      <c r="BE33" s="413">
        <f t="shared" si="11"/>
        <v>0</v>
      </c>
      <c r="CZ33" s="413">
        <v>0</v>
      </c>
    </row>
    <row r="34" spans="1:104" ht="13.15" customHeight="1">
      <c r="A34" s="445">
        <v>21</v>
      </c>
      <c r="B34" s="446" t="s">
        <v>1962</v>
      </c>
      <c r="C34" s="447" t="s">
        <v>1963</v>
      </c>
      <c r="D34" s="448" t="s">
        <v>240</v>
      </c>
      <c r="E34" s="449">
        <v>6</v>
      </c>
      <c r="F34" s="459"/>
      <c r="G34" s="450">
        <f t="shared" si="6"/>
        <v>0</v>
      </c>
      <c r="O34" s="427">
        <v>2</v>
      </c>
      <c r="AA34" s="413">
        <v>12</v>
      </c>
      <c r="AB34" s="413">
        <v>0</v>
      </c>
      <c r="AC34" s="413">
        <v>21</v>
      </c>
      <c r="AZ34" s="413">
        <v>2</v>
      </c>
      <c r="BA34" s="413">
        <f t="shared" si="7"/>
        <v>0</v>
      </c>
      <c r="BB34" s="413">
        <f t="shared" si="8"/>
        <v>0</v>
      </c>
      <c r="BC34" s="413">
        <f t="shared" si="9"/>
        <v>0</v>
      </c>
      <c r="BD34" s="413">
        <f t="shared" si="10"/>
        <v>0</v>
      </c>
      <c r="BE34" s="413">
        <f t="shared" si="11"/>
        <v>0</v>
      </c>
      <c r="CZ34" s="413">
        <v>0.00034</v>
      </c>
    </row>
    <row r="35" spans="1:57" ht="12">
      <c r="A35" s="451"/>
      <c r="B35" s="452" t="s">
        <v>1919</v>
      </c>
      <c r="C35" s="453" t="str">
        <f>CONCATENATE(B25," ",C25)</f>
        <v>733 Rozvod potrubí</v>
      </c>
      <c r="D35" s="451"/>
      <c r="E35" s="454"/>
      <c r="F35" s="454"/>
      <c r="G35" s="455">
        <f>SUM(G25:G34)</f>
        <v>0</v>
      </c>
      <c r="O35" s="427">
        <v>4</v>
      </c>
      <c r="BA35" s="428">
        <f>SUM(BA25:BA34)</f>
        <v>0</v>
      </c>
      <c r="BB35" s="428">
        <f>SUM(BB25:BB34)</f>
        <v>0</v>
      </c>
      <c r="BC35" s="428">
        <f>SUM(BC25:BC34)</f>
        <v>0</v>
      </c>
      <c r="BD35" s="428">
        <f>SUM(BD25:BD34)</f>
        <v>0</v>
      </c>
      <c r="BE35" s="428">
        <f>SUM(BE25:BE34)</f>
        <v>0</v>
      </c>
    </row>
    <row r="36" spans="1:15" ht="12">
      <c r="A36" s="439" t="s">
        <v>1913</v>
      </c>
      <c r="B36" s="440" t="s">
        <v>1964</v>
      </c>
      <c r="C36" s="441" t="s">
        <v>1965</v>
      </c>
      <c r="D36" s="442"/>
      <c r="E36" s="443"/>
      <c r="F36" s="443"/>
      <c r="G36" s="444"/>
      <c r="O36" s="427">
        <v>1</v>
      </c>
    </row>
    <row r="37" spans="1:104" ht="13.15" customHeight="1">
      <c r="A37" s="445">
        <v>22</v>
      </c>
      <c r="B37" s="446" t="s">
        <v>1966</v>
      </c>
      <c r="C37" s="447" t="s">
        <v>1967</v>
      </c>
      <c r="D37" s="448" t="s">
        <v>240</v>
      </c>
      <c r="E37" s="449">
        <v>2</v>
      </c>
      <c r="F37" s="459"/>
      <c r="G37" s="450">
        <f aca="true" t="shared" si="12" ref="G37:G50">E37*F37</f>
        <v>0</v>
      </c>
      <c r="O37" s="427">
        <v>2</v>
      </c>
      <c r="AA37" s="413">
        <v>12</v>
      </c>
      <c r="AB37" s="413">
        <v>0</v>
      </c>
      <c r="AC37" s="413">
        <v>22</v>
      </c>
      <c r="AZ37" s="413">
        <v>2</v>
      </c>
      <c r="BA37" s="413">
        <f aca="true" t="shared" si="13" ref="BA37:BA50">IF(AZ37=1,G37,0)</f>
        <v>0</v>
      </c>
      <c r="BB37" s="413">
        <f aca="true" t="shared" si="14" ref="BB37:BB50">IF(AZ37=2,G37,0)</f>
        <v>0</v>
      </c>
      <c r="BC37" s="413">
        <f aca="true" t="shared" si="15" ref="BC37:BC50">IF(AZ37=3,G37,0)</f>
        <v>0</v>
      </c>
      <c r="BD37" s="413">
        <f aca="true" t="shared" si="16" ref="BD37:BD50">IF(AZ37=4,G37,0)</f>
        <v>0</v>
      </c>
      <c r="BE37" s="413">
        <f aca="true" t="shared" si="17" ref="BE37:BE50">IF(AZ37=5,G37,0)</f>
        <v>0</v>
      </c>
      <c r="CZ37" s="413">
        <v>9E-05</v>
      </c>
    </row>
    <row r="38" spans="1:104" ht="13.15" customHeight="1">
      <c r="A38" s="445">
        <v>23</v>
      </c>
      <c r="B38" s="446" t="s">
        <v>1968</v>
      </c>
      <c r="C38" s="447" t="s">
        <v>1969</v>
      </c>
      <c r="D38" s="448" t="s">
        <v>240</v>
      </c>
      <c r="E38" s="449">
        <v>1</v>
      </c>
      <c r="F38" s="459"/>
      <c r="G38" s="450">
        <f t="shared" si="12"/>
        <v>0</v>
      </c>
      <c r="O38" s="427">
        <v>2</v>
      </c>
      <c r="AA38" s="413">
        <v>12</v>
      </c>
      <c r="AB38" s="413">
        <v>0</v>
      </c>
      <c r="AC38" s="413">
        <v>23</v>
      </c>
      <c r="AZ38" s="413">
        <v>2</v>
      </c>
      <c r="BA38" s="413">
        <f t="shared" si="13"/>
        <v>0</v>
      </c>
      <c r="BB38" s="413">
        <f t="shared" si="14"/>
        <v>0</v>
      </c>
      <c r="BC38" s="413">
        <f t="shared" si="15"/>
        <v>0</v>
      </c>
      <c r="BD38" s="413">
        <f t="shared" si="16"/>
        <v>0</v>
      </c>
      <c r="BE38" s="413">
        <f t="shared" si="17"/>
        <v>0</v>
      </c>
      <c r="CZ38" s="413">
        <v>0</v>
      </c>
    </row>
    <row r="39" spans="1:104" ht="13.15" customHeight="1">
      <c r="A39" s="445">
        <v>24</v>
      </c>
      <c r="B39" s="446" t="s">
        <v>1970</v>
      </c>
      <c r="C39" s="447" t="s">
        <v>1971</v>
      </c>
      <c r="D39" s="448" t="s">
        <v>240</v>
      </c>
      <c r="E39" s="449">
        <v>1</v>
      </c>
      <c r="F39" s="459"/>
      <c r="G39" s="450">
        <f t="shared" si="12"/>
        <v>0</v>
      </c>
      <c r="O39" s="427">
        <v>2</v>
      </c>
      <c r="AA39" s="413">
        <v>12</v>
      </c>
      <c r="AB39" s="413">
        <v>0</v>
      </c>
      <c r="AC39" s="413">
        <v>24</v>
      </c>
      <c r="AZ39" s="413">
        <v>2</v>
      </c>
      <c r="BA39" s="413">
        <f t="shared" si="13"/>
        <v>0</v>
      </c>
      <c r="BB39" s="413">
        <f t="shared" si="14"/>
        <v>0</v>
      </c>
      <c r="BC39" s="413">
        <f t="shared" si="15"/>
        <v>0</v>
      </c>
      <c r="BD39" s="413">
        <f t="shared" si="16"/>
        <v>0</v>
      </c>
      <c r="BE39" s="413">
        <f t="shared" si="17"/>
        <v>0</v>
      </c>
      <c r="CZ39" s="413">
        <v>0</v>
      </c>
    </row>
    <row r="40" spans="1:104" ht="13.15" customHeight="1">
      <c r="A40" s="445">
        <v>25</v>
      </c>
      <c r="B40" s="446" t="s">
        <v>1972</v>
      </c>
      <c r="C40" s="447" t="s">
        <v>1973</v>
      </c>
      <c r="D40" s="448" t="s">
        <v>240</v>
      </c>
      <c r="E40" s="449">
        <v>1</v>
      </c>
      <c r="F40" s="459"/>
      <c r="G40" s="450">
        <f t="shared" si="12"/>
        <v>0</v>
      </c>
      <c r="O40" s="427">
        <v>2</v>
      </c>
      <c r="AA40" s="413">
        <v>12</v>
      </c>
      <c r="AB40" s="413">
        <v>0</v>
      </c>
      <c r="AC40" s="413">
        <v>25</v>
      </c>
      <c r="AZ40" s="413">
        <v>2</v>
      </c>
      <c r="BA40" s="413">
        <f t="shared" si="13"/>
        <v>0</v>
      </c>
      <c r="BB40" s="413">
        <f t="shared" si="14"/>
        <v>0</v>
      </c>
      <c r="BC40" s="413">
        <f t="shared" si="15"/>
        <v>0</v>
      </c>
      <c r="BD40" s="413">
        <f t="shared" si="16"/>
        <v>0</v>
      </c>
      <c r="BE40" s="413">
        <f t="shared" si="17"/>
        <v>0</v>
      </c>
      <c r="CZ40" s="413">
        <v>0</v>
      </c>
    </row>
    <row r="41" spans="1:104" ht="13.15" customHeight="1">
      <c r="A41" s="445">
        <v>26</v>
      </c>
      <c r="B41" s="446" t="s">
        <v>1974</v>
      </c>
      <c r="C41" s="447" t="s">
        <v>1975</v>
      </c>
      <c r="D41" s="448" t="s">
        <v>240</v>
      </c>
      <c r="E41" s="449">
        <v>5</v>
      </c>
      <c r="F41" s="459"/>
      <c r="G41" s="450">
        <f t="shared" si="12"/>
        <v>0</v>
      </c>
      <c r="O41" s="427">
        <v>2</v>
      </c>
      <c r="AA41" s="413">
        <v>12</v>
      </c>
      <c r="AB41" s="413">
        <v>0</v>
      </c>
      <c r="AC41" s="413">
        <v>26</v>
      </c>
      <c r="AZ41" s="413">
        <v>2</v>
      </c>
      <c r="BA41" s="413">
        <f t="shared" si="13"/>
        <v>0</v>
      </c>
      <c r="BB41" s="413">
        <f t="shared" si="14"/>
        <v>0</v>
      </c>
      <c r="BC41" s="413">
        <f t="shared" si="15"/>
        <v>0</v>
      </c>
      <c r="BD41" s="413">
        <f t="shared" si="16"/>
        <v>0</v>
      </c>
      <c r="BE41" s="413">
        <f t="shared" si="17"/>
        <v>0</v>
      </c>
      <c r="CZ41" s="413">
        <v>0</v>
      </c>
    </row>
    <row r="42" spans="1:104" ht="13.15" customHeight="1">
      <c r="A42" s="445">
        <v>27</v>
      </c>
      <c r="B42" s="446" t="s">
        <v>1976</v>
      </c>
      <c r="C42" s="447" t="s">
        <v>1977</v>
      </c>
      <c r="D42" s="448" t="s">
        <v>240</v>
      </c>
      <c r="E42" s="449">
        <v>2</v>
      </c>
      <c r="F42" s="459"/>
      <c r="G42" s="450">
        <f t="shared" si="12"/>
        <v>0</v>
      </c>
      <c r="O42" s="427">
        <v>2</v>
      </c>
      <c r="AA42" s="413">
        <v>12</v>
      </c>
      <c r="AB42" s="413">
        <v>0</v>
      </c>
      <c r="AC42" s="413">
        <v>27</v>
      </c>
      <c r="AZ42" s="413">
        <v>2</v>
      </c>
      <c r="BA42" s="413">
        <f t="shared" si="13"/>
        <v>0</v>
      </c>
      <c r="BB42" s="413">
        <f t="shared" si="14"/>
        <v>0</v>
      </c>
      <c r="BC42" s="413">
        <f t="shared" si="15"/>
        <v>0</v>
      </c>
      <c r="BD42" s="413">
        <f t="shared" si="16"/>
        <v>0</v>
      </c>
      <c r="BE42" s="413">
        <f t="shared" si="17"/>
        <v>0</v>
      </c>
      <c r="CZ42" s="413">
        <v>0.00052</v>
      </c>
    </row>
    <row r="43" spans="1:104" ht="13.15" customHeight="1">
      <c r="A43" s="445">
        <v>28</v>
      </c>
      <c r="B43" s="446" t="s">
        <v>1978</v>
      </c>
      <c r="C43" s="447" t="s">
        <v>1979</v>
      </c>
      <c r="D43" s="448" t="s">
        <v>240</v>
      </c>
      <c r="E43" s="449">
        <v>10</v>
      </c>
      <c r="F43" s="459"/>
      <c r="G43" s="450">
        <f t="shared" si="12"/>
        <v>0</v>
      </c>
      <c r="O43" s="427">
        <v>2</v>
      </c>
      <c r="AA43" s="413">
        <v>12</v>
      </c>
      <c r="AB43" s="413">
        <v>0</v>
      </c>
      <c r="AC43" s="413">
        <v>28</v>
      </c>
      <c r="AZ43" s="413">
        <v>2</v>
      </c>
      <c r="BA43" s="413">
        <f t="shared" si="13"/>
        <v>0</v>
      </c>
      <c r="BB43" s="413">
        <f t="shared" si="14"/>
        <v>0</v>
      </c>
      <c r="BC43" s="413">
        <f t="shared" si="15"/>
        <v>0</v>
      </c>
      <c r="BD43" s="413">
        <f t="shared" si="16"/>
        <v>0</v>
      </c>
      <c r="BE43" s="413">
        <f t="shared" si="17"/>
        <v>0</v>
      </c>
      <c r="CZ43" s="413">
        <v>0</v>
      </c>
    </row>
    <row r="44" spans="1:104" ht="13.15" customHeight="1">
      <c r="A44" s="445">
        <v>29</v>
      </c>
      <c r="B44" s="446" t="s">
        <v>1980</v>
      </c>
      <c r="C44" s="447" t="s">
        <v>1981</v>
      </c>
      <c r="D44" s="448" t="s">
        <v>240</v>
      </c>
      <c r="E44" s="449">
        <v>1</v>
      </c>
      <c r="F44" s="459"/>
      <c r="G44" s="450">
        <f t="shared" si="12"/>
        <v>0</v>
      </c>
      <c r="O44" s="427">
        <v>2</v>
      </c>
      <c r="AA44" s="413">
        <v>12</v>
      </c>
      <c r="AB44" s="413">
        <v>0</v>
      </c>
      <c r="AC44" s="413">
        <v>29</v>
      </c>
      <c r="AZ44" s="413">
        <v>2</v>
      </c>
      <c r="BA44" s="413">
        <f t="shared" si="13"/>
        <v>0</v>
      </c>
      <c r="BB44" s="413">
        <f t="shared" si="14"/>
        <v>0</v>
      </c>
      <c r="BC44" s="413">
        <f t="shared" si="15"/>
        <v>0</v>
      </c>
      <c r="BD44" s="413">
        <f t="shared" si="16"/>
        <v>0</v>
      </c>
      <c r="BE44" s="413">
        <f t="shared" si="17"/>
        <v>0</v>
      </c>
      <c r="CZ44" s="413">
        <v>0.00185</v>
      </c>
    </row>
    <row r="45" spans="1:104" ht="13.15" customHeight="1">
      <c r="A45" s="445">
        <v>30</v>
      </c>
      <c r="B45" s="446" t="s">
        <v>1982</v>
      </c>
      <c r="C45" s="447" t="s">
        <v>1983</v>
      </c>
      <c r="D45" s="448" t="s">
        <v>240</v>
      </c>
      <c r="E45" s="449">
        <v>7</v>
      </c>
      <c r="F45" s="459"/>
      <c r="G45" s="450">
        <f t="shared" si="12"/>
        <v>0</v>
      </c>
      <c r="O45" s="427">
        <v>2</v>
      </c>
      <c r="AA45" s="413">
        <v>12</v>
      </c>
      <c r="AB45" s="413">
        <v>0</v>
      </c>
      <c r="AC45" s="413">
        <v>30</v>
      </c>
      <c r="AZ45" s="413">
        <v>2</v>
      </c>
      <c r="BA45" s="413">
        <f t="shared" si="13"/>
        <v>0</v>
      </c>
      <c r="BB45" s="413">
        <f t="shared" si="14"/>
        <v>0</v>
      </c>
      <c r="BC45" s="413">
        <f t="shared" si="15"/>
        <v>0</v>
      </c>
      <c r="BD45" s="413">
        <f t="shared" si="16"/>
        <v>0</v>
      </c>
      <c r="BE45" s="413">
        <f t="shared" si="17"/>
        <v>0</v>
      </c>
      <c r="CZ45" s="413">
        <v>0</v>
      </c>
    </row>
    <row r="46" spans="1:104" ht="13.15" customHeight="1">
      <c r="A46" s="445">
        <v>31</v>
      </c>
      <c r="B46" s="446" t="s">
        <v>1984</v>
      </c>
      <c r="C46" s="447" t="s">
        <v>1985</v>
      </c>
      <c r="D46" s="448" t="s">
        <v>240</v>
      </c>
      <c r="E46" s="449">
        <v>4</v>
      </c>
      <c r="F46" s="459"/>
      <c r="G46" s="450">
        <f t="shared" si="12"/>
        <v>0</v>
      </c>
      <c r="O46" s="427">
        <v>2</v>
      </c>
      <c r="AA46" s="413">
        <v>12</v>
      </c>
      <c r="AB46" s="413">
        <v>0</v>
      </c>
      <c r="AC46" s="413">
        <v>31</v>
      </c>
      <c r="AZ46" s="413">
        <v>2</v>
      </c>
      <c r="BA46" s="413">
        <f t="shared" si="13"/>
        <v>0</v>
      </c>
      <c r="BB46" s="413">
        <f t="shared" si="14"/>
        <v>0</v>
      </c>
      <c r="BC46" s="413">
        <f t="shared" si="15"/>
        <v>0</v>
      </c>
      <c r="BD46" s="413">
        <f t="shared" si="16"/>
        <v>0</v>
      </c>
      <c r="BE46" s="413">
        <f t="shared" si="17"/>
        <v>0</v>
      </c>
      <c r="CZ46" s="413">
        <v>0.00023</v>
      </c>
    </row>
    <row r="47" spans="1:104" ht="13.15" customHeight="1">
      <c r="A47" s="445">
        <v>32</v>
      </c>
      <c r="B47" s="446" t="s">
        <v>1986</v>
      </c>
      <c r="C47" s="447" t="s">
        <v>1987</v>
      </c>
      <c r="D47" s="448" t="s">
        <v>240</v>
      </c>
      <c r="E47" s="449">
        <v>1</v>
      </c>
      <c r="F47" s="459"/>
      <c r="G47" s="450">
        <f t="shared" si="12"/>
        <v>0</v>
      </c>
      <c r="O47" s="427">
        <v>2</v>
      </c>
      <c r="AA47" s="413">
        <v>12</v>
      </c>
      <c r="AB47" s="413">
        <v>0</v>
      </c>
      <c r="AC47" s="413">
        <v>32</v>
      </c>
      <c r="AZ47" s="413">
        <v>2</v>
      </c>
      <c r="BA47" s="413">
        <f t="shared" si="13"/>
        <v>0</v>
      </c>
      <c r="BB47" s="413">
        <f t="shared" si="14"/>
        <v>0</v>
      </c>
      <c r="BC47" s="413">
        <f t="shared" si="15"/>
        <v>0</v>
      </c>
      <c r="BD47" s="413">
        <f t="shared" si="16"/>
        <v>0</v>
      </c>
      <c r="BE47" s="413">
        <f t="shared" si="17"/>
        <v>0</v>
      </c>
      <c r="CZ47" s="413">
        <v>0.00297</v>
      </c>
    </row>
    <row r="48" spans="1:104" ht="13.15" customHeight="1">
      <c r="A48" s="445">
        <v>33</v>
      </c>
      <c r="B48" s="446" t="s">
        <v>1988</v>
      </c>
      <c r="C48" s="447" t="s">
        <v>1989</v>
      </c>
      <c r="D48" s="448" t="s">
        <v>1105</v>
      </c>
      <c r="E48" s="449">
        <v>1</v>
      </c>
      <c r="F48" s="459"/>
      <c r="G48" s="450">
        <f t="shared" si="12"/>
        <v>0</v>
      </c>
      <c r="O48" s="427">
        <v>2</v>
      </c>
      <c r="AA48" s="413">
        <v>12</v>
      </c>
      <c r="AB48" s="413">
        <v>0</v>
      </c>
      <c r="AC48" s="413">
        <v>33</v>
      </c>
      <c r="AZ48" s="413">
        <v>2</v>
      </c>
      <c r="BA48" s="413">
        <f t="shared" si="13"/>
        <v>0</v>
      </c>
      <c r="BB48" s="413">
        <f t="shared" si="14"/>
        <v>0</v>
      </c>
      <c r="BC48" s="413">
        <f t="shared" si="15"/>
        <v>0</v>
      </c>
      <c r="BD48" s="413">
        <f t="shared" si="16"/>
        <v>0</v>
      </c>
      <c r="BE48" s="413">
        <f t="shared" si="17"/>
        <v>0</v>
      </c>
      <c r="CZ48" s="413">
        <v>0.00078</v>
      </c>
    </row>
    <row r="49" spans="1:104" ht="13.15" customHeight="1">
      <c r="A49" s="445">
        <v>34</v>
      </c>
      <c r="B49" s="446" t="s">
        <v>1990</v>
      </c>
      <c r="C49" s="447" t="s">
        <v>1991</v>
      </c>
      <c r="D49" s="448" t="s">
        <v>1105</v>
      </c>
      <c r="E49" s="449">
        <v>1</v>
      </c>
      <c r="F49" s="459"/>
      <c r="G49" s="450">
        <f t="shared" si="12"/>
        <v>0</v>
      </c>
      <c r="O49" s="427">
        <v>2</v>
      </c>
      <c r="AA49" s="413">
        <v>12</v>
      </c>
      <c r="AB49" s="413">
        <v>0</v>
      </c>
      <c r="AC49" s="413">
        <v>34</v>
      </c>
      <c r="AZ49" s="413">
        <v>2</v>
      </c>
      <c r="BA49" s="413">
        <f t="shared" si="13"/>
        <v>0</v>
      </c>
      <c r="BB49" s="413">
        <f t="shared" si="14"/>
        <v>0</v>
      </c>
      <c r="BC49" s="413">
        <f t="shared" si="15"/>
        <v>0</v>
      </c>
      <c r="BD49" s="413">
        <f t="shared" si="16"/>
        <v>0</v>
      </c>
      <c r="BE49" s="413">
        <f t="shared" si="17"/>
        <v>0</v>
      </c>
      <c r="CZ49" s="413">
        <v>0.00059</v>
      </c>
    </row>
    <row r="50" spans="1:104" ht="13.15" customHeight="1">
      <c r="A50" s="445">
        <v>35</v>
      </c>
      <c r="B50" s="446" t="s">
        <v>1992</v>
      </c>
      <c r="C50" s="447" t="s">
        <v>1993</v>
      </c>
      <c r="D50" s="448" t="s">
        <v>240</v>
      </c>
      <c r="E50" s="449">
        <v>15</v>
      </c>
      <c r="F50" s="459"/>
      <c r="G50" s="450">
        <f t="shared" si="12"/>
        <v>0</v>
      </c>
      <c r="O50" s="427">
        <v>2</v>
      </c>
      <c r="AA50" s="413">
        <v>12</v>
      </c>
      <c r="AB50" s="413">
        <v>0</v>
      </c>
      <c r="AC50" s="413">
        <v>35</v>
      </c>
      <c r="AZ50" s="413">
        <v>2</v>
      </c>
      <c r="BA50" s="413">
        <f t="shared" si="13"/>
        <v>0</v>
      </c>
      <c r="BB50" s="413">
        <f t="shared" si="14"/>
        <v>0</v>
      </c>
      <c r="BC50" s="413">
        <f t="shared" si="15"/>
        <v>0</v>
      </c>
      <c r="BD50" s="413">
        <f t="shared" si="16"/>
        <v>0</v>
      </c>
      <c r="BE50" s="413">
        <f t="shared" si="17"/>
        <v>0</v>
      </c>
      <c r="CZ50" s="413">
        <v>0.00024</v>
      </c>
    </row>
    <row r="51" spans="1:57" ht="12">
      <c r="A51" s="451"/>
      <c r="B51" s="452" t="s">
        <v>1919</v>
      </c>
      <c r="C51" s="453" t="str">
        <f>CONCATENATE(B36," ",C36)</f>
        <v>734 Armatury</v>
      </c>
      <c r="D51" s="451"/>
      <c r="E51" s="454"/>
      <c r="F51" s="454"/>
      <c r="G51" s="455">
        <f>SUM(G36:G50)</f>
        <v>0</v>
      </c>
      <c r="O51" s="427">
        <v>4</v>
      </c>
      <c r="BA51" s="428">
        <f>SUM(BA36:BA50)</f>
        <v>0</v>
      </c>
      <c r="BB51" s="428">
        <f>SUM(BB36:BB50)</f>
        <v>0</v>
      </c>
      <c r="BC51" s="428">
        <f>SUM(BC36:BC50)</f>
        <v>0</v>
      </c>
      <c r="BD51" s="428">
        <f>SUM(BD36:BD50)</f>
        <v>0</v>
      </c>
      <c r="BE51" s="428">
        <f>SUM(BE36:BE50)</f>
        <v>0</v>
      </c>
    </row>
    <row r="52" spans="1:15" ht="12">
      <c r="A52" s="439" t="s">
        <v>1913</v>
      </c>
      <c r="B52" s="440" t="s">
        <v>1994</v>
      </c>
      <c r="C52" s="441" t="s">
        <v>1995</v>
      </c>
      <c r="D52" s="442"/>
      <c r="E52" s="443"/>
      <c r="F52" s="443"/>
      <c r="G52" s="444"/>
      <c r="O52" s="427">
        <v>1</v>
      </c>
    </row>
    <row r="53" spans="1:104" ht="13.5" customHeight="1">
      <c r="A53" s="445">
        <v>36</v>
      </c>
      <c r="B53" s="446" t="s">
        <v>1996</v>
      </c>
      <c r="C53" s="447" t="s">
        <v>1997</v>
      </c>
      <c r="D53" s="448" t="s">
        <v>240</v>
      </c>
      <c r="E53" s="449">
        <v>2</v>
      </c>
      <c r="F53" s="459"/>
      <c r="G53" s="450">
        <f>E53*F53</f>
        <v>0</v>
      </c>
      <c r="O53" s="427">
        <v>2</v>
      </c>
      <c r="AA53" s="413">
        <v>12</v>
      </c>
      <c r="AB53" s="413">
        <v>0</v>
      </c>
      <c r="AC53" s="413">
        <v>36</v>
      </c>
      <c r="AZ53" s="413">
        <v>2</v>
      </c>
      <c r="BA53" s="413">
        <f>IF(AZ53=1,G53,0)</f>
        <v>0</v>
      </c>
      <c r="BB53" s="413">
        <f>IF(AZ53=2,G53,0)</f>
        <v>0</v>
      </c>
      <c r="BC53" s="413">
        <f>IF(AZ53=3,G53,0)</f>
        <v>0</v>
      </c>
      <c r="BD53" s="413">
        <f>IF(AZ53=4,G53,0)</f>
        <v>0</v>
      </c>
      <c r="BE53" s="413">
        <f>IF(AZ53=5,G53,0)</f>
        <v>0</v>
      </c>
      <c r="CZ53" s="413">
        <v>8E-05</v>
      </c>
    </row>
    <row r="54" spans="1:104" ht="13.5" customHeight="1">
      <c r="A54" s="445">
        <v>37</v>
      </c>
      <c r="B54" s="446" t="s">
        <v>1998</v>
      </c>
      <c r="C54" s="447" t="s">
        <v>1999</v>
      </c>
      <c r="D54" s="448" t="s">
        <v>240</v>
      </c>
      <c r="E54" s="449">
        <v>1</v>
      </c>
      <c r="F54" s="459"/>
      <c r="G54" s="450">
        <f>E54*F54</f>
        <v>0</v>
      </c>
      <c r="O54" s="427">
        <v>2</v>
      </c>
      <c r="AA54" s="413">
        <v>12</v>
      </c>
      <c r="AB54" s="413">
        <v>0</v>
      </c>
      <c r="AC54" s="413">
        <v>37</v>
      </c>
      <c r="AZ54" s="413">
        <v>2</v>
      </c>
      <c r="BA54" s="413">
        <f>IF(AZ54=1,G54,0)</f>
        <v>0</v>
      </c>
      <c r="BB54" s="413">
        <f>IF(AZ54=2,G54,0)</f>
        <v>0</v>
      </c>
      <c r="BC54" s="413">
        <f>IF(AZ54=3,G54,0)</f>
        <v>0</v>
      </c>
      <c r="BD54" s="413">
        <f>IF(AZ54=4,G54,0)</f>
        <v>0</v>
      </c>
      <c r="BE54" s="413">
        <f>IF(AZ54=5,G54,0)</f>
        <v>0</v>
      </c>
      <c r="CZ54" s="413">
        <v>0</v>
      </c>
    </row>
    <row r="55" spans="1:104" ht="13.5" customHeight="1">
      <c r="A55" s="445">
        <v>38</v>
      </c>
      <c r="B55" s="446" t="s">
        <v>2000</v>
      </c>
      <c r="C55" s="447" t="s">
        <v>2001</v>
      </c>
      <c r="D55" s="448" t="s">
        <v>1105</v>
      </c>
      <c r="E55" s="449">
        <v>1</v>
      </c>
      <c r="F55" s="459"/>
      <c r="G55" s="450">
        <f>E55*F55</f>
        <v>0</v>
      </c>
      <c r="O55" s="427">
        <v>2</v>
      </c>
      <c r="AA55" s="413">
        <v>12</v>
      </c>
      <c r="AB55" s="413">
        <v>0</v>
      </c>
      <c r="AC55" s="413">
        <v>38</v>
      </c>
      <c r="AZ55" s="413">
        <v>2</v>
      </c>
      <c r="BA55" s="413">
        <f>IF(AZ55=1,G55,0)</f>
        <v>0</v>
      </c>
      <c r="BB55" s="413">
        <f>IF(AZ55=2,G55,0)</f>
        <v>0</v>
      </c>
      <c r="BC55" s="413">
        <f>IF(AZ55=3,G55,0)</f>
        <v>0</v>
      </c>
      <c r="BD55" s="413">
        <f>IF(AZ55=4,G55,0)</f>
        <v>0</v>
      </c>
      <c r="BE55" s="413">
        <f>IF(AZ55=5,G55,0)</f>
        <v>0</v>
      </c>
      <c r="CZ55" s="413">
        <v>0</v>
      </c>
    </row>
    <row r="56" spans="1:104" ht="13.5" customHeight="1">
      <c r="A56" s="445">
        <v>39</v>
      </c>
      <c r="B56" s="446" t="s">
        <v>2002</v>
      </c>
      <c r="C56" s="447" t="s">
        <v>2003</v>
      </c>
      <c r="D56" s="448" t="s">
        <v>240</v>
      </c>
      <c r="E56" s="449">
        <v>6</v>
      </c>
      <c r="F56" s="459"/>
      <c r="G56" s="450">
        <f>E56*F56</f>
        <v>0</v>
      </c>
      <c r="O56" s="427">
        <v>2</v>
      </c>
      <c r="AA56" s="413">
        <v>12</v>
      </c>
      <c r="AB56" s="413">
        <v>0</v>
      </c>
      <c r="AC56" s="413">
        <v>39</v>
      </c>
      <c r="AZ56" s="413">
        <v>2</v>
      </c>
      <c r="BA56" s="413">
        <f>IF(AZ56=1,G56,0)</f>
        <v>0</v>
      </c>
      <c r="BB56" s="413">
        <f>IF(AZ56=2,G56,0)</f>
        <v>0</v>
      </c>
      <c r="BC56" s="413">
        <f>IF(AZ56=3,G56,0)</f>
        <v>0</v>
      </c>
      <c r="BD56" s="413">
        <f>IF(AZ56=4,G56,0)</f>
        <v>0</v>
      </c>
      <c r="BE56" s="413">
        <f>IF(AZ56=5,G56,0)</f>
        <v>0</v>
      </c>
      <c r="CZ56" s="413">
        <v>1E-05</v>
      </c>
    </row>
    <row r="57" spans="1:57" ht="12">
      <c r="A57" s="451"/>
      <c r="B57" s="452" t="s">
        <v>1919</v>
      </c>
      <c r="C57" s="453" t="str">
        <f>CONCATENATE(B52," ",C52)</f>
        <v>735 Otopná tělesa</v>
      </c>
      <c r="D57" s="451"/>
      <c r="E57" s="454"/>
      <c r="F57" s="454"/>
      <c r="G57" s="455">
        <f>SUM(G52:G56)</f>
        <v>0</v>
      </c>
      <c r="O57" s="427">
        <v>4</v>
      </c>
      <c r="BA57" s="428">
        <f>SUM(BA52:BA56)</f>
        <v>0</v>
      </c>
      <c r="BB57" s="428">
        <f>SUM(BB52:BB56)</f>
        <v>0</v>
      </c>
      <c r="BC57" s="428">
        <f>SUM(BC52:BC56)</f>
        <v>0</v>
      </c>
      <c r="BD57" s="428">
        <f>SUM(BD52:BD56)</f>
        <v>0</v>
      </c>
      <c r="BE57" s="428">
        <f>SUM(BE52:BE56)</f>
        <v>0</v>
      </c>
    </row>
    <row r="58" spans="1:15" ht="12">
      <c r="A58" s="439" t="s">
        <v>1913</v>
      </c>
      <c r="B58" s="440" t="s">
        <v>768</v>
      </c>
      <c r="C58" s="441" t="s">
        <v>769</v>
      </c>
      <c r="D58" s="442"/>
      <c r="E58" s="443"/>
      <c r="F58" s="443"/>
      <c r="G58" s="444"/>
      <c r="O58" s="427">
        <v>1</v>
      </c>
    </row>
    <row r="59" spans="1:104" ht="15" customHeight="1">
      <c r="A59" s="445">
        <v>40</v>
      </c>
      <c r="B59" s="446" t="s">
        <v>2004</v>
      </c>
      <c r="C59" s="447" t="s">
        <v>2005</v>
      </c>
      <c r="D59" s="448" t="s">
        <v>1105</v>
      </c>
      <c r="E59" s="449">
        <v>1</v>
      </c>
      <c r="F59" s="459"/>
      <c r="G59" s="450">
        <f>E59*F59</f>
        <v>0</v>
      </c>
      <c r="O59" s="427">
        <v>2</v>
      </c>
      <c r="AA59" s="413">
        <v>12</v>
      </c>
      <c r="AB59" s="413">
        <v>0</v>
      </c>
      <c r="AC59" s="413">
        <v>40</v>
      </c>
      <c r="AZ59" s="413">
        <v>2</v>
      </c>
      <c r="BA59" s="413">
        <f>IF(AZ59=1,G59,0)</f>
        <v>0</v>
      </c>
      <c r="BB59" s="413">
        <f>IF(AZ59=2,G59,0)</f>
        <v>0</v>
      </c>
      <c r="BC59" s="413">
        <f>IF(AZ59=3,G59,0)</f>
        <v>0</v>
      </c>
      <c r="BD59" s="413">
        <f>IF(AZ59=4,G59,0)</f>
        <v>0</v>
      </c>
      <c r="BE59" s="413">
        <f>IF(AZ59=5,G59,0)</f>
        <v>0</v>
      </c>
      <c r="CZ59" s="413">
        <v>6E-05</v>
      </c>
    </row>
    <row r="60" spans="1:57" ht="12">
      <c r="A60" s="451"/>
      <c r="B60" s="452" t="s">
        <v>1919</v>
      </c>
      <c r="C60" s="453" t="str">
        <f>CONCATENATE(B58," ",C58)</f>
        <v>767 Konstrukce zámečnické</v>
      </c>
      <c r="D60" s="451"/>
      <c r="E60" s="454"/>
      <c r="F60" s="454"/>
      <c r="G60" s="455">
        <f>SUM(G58:G59)</f>
        <v>0</v>
      </c>
      <c r="O60" s="427">
        <v>4</v>
      </c>
      <c r="BA60" s="428">
        <f>SUM(BA58:BA59)</f>
        <v>0</v>
      </c>
      <c r="BB60" s="428">
        <f>SUM(BB58:BB59)</f>
        <v>0</v>
      </c>
      <c r="BC60" s="428">
        <f>SUM(BC58:BC59)</f>
        <v>0</v>
      </c>
      <c r="BD60" s="428">
        <f>SUM(BD58:BD59)</f>
        <v>0</v>
      </c>
      <c r="BE60" s="428">
        <f>SUM(BE58:BE59)</f>
        <v>0</v>
      </c>
    </row>
    <row r="61" spans="1:15" ht="12">
      <c r="A61" s="439" t="s">
        <v>1913</v>
      </c>
      <c r="B61" s="440" t="s">
        <v>904</v>
      </c>
      <c r="C61" s="441" t="s">
        <v>2006</v>
      </c>
      <c r="D61" s="442"/>
      <c r="E61" s="443"/>
      <c r="F61" s="443"/>
      <c r="G61" s="444"/>
      <c r="O61" s="427">
        <v>1</v>
      </c>
    </row>
    <row r="62" spans="1:104" ht="15" customHeight="1">
      <c r="A62" s="445">
        <v>41</v>
      </c>
      <c r="B62" s="446" t="s">
        <v>2007</v>
      </c>
      <c r="C62" s="447" t="s">
        <v>2008</v>
      </c>
      <c r="D62" s="448" t="s">
        <v>484</v>
      </c>
      <c r="E62" s="449">
        <v>18</v>
      </c>
      <c r="F62" s="459"/>
      <c r="G62" s="450">
        <f>E62*F62</f>
        <v>0</v>
      </c>
      <c r="O62" s="427">
        <v>2</v>
      </c>
      <c r="AA62" s="413">
        <v>12</v>
      </c>
      <c r="AB62" s="413">
        <v>0</v>
      </c>
      <c r="AC62" s="413">
        <v>41</v>
      </c>
      <c r="AZ62" s="413">
        <v>2</v>
      </c>
      <c r="BA62" s="413">
        <f>IF(AZ62=1,G62,0)</f>
        <v>0</v>
      </c>
      <c r="BB62" s="413">
        <f>IF(AZ62=2,G62,0)</f>
        <v>0</v>
      </c>
      <c r="BC62" s="413">
        <f>IF(AZ62=3,G62,0)</f>
        <v>0</v>
      </c>
      <c r="BD62" s="413">
        <f>IF(AZ62=4,G62,0)</f>
        <v>0</v>
      </c>
      <c r="BE62" s="413">
        <f>IF(AZ62=5,G62,0)</f>
        <v>0</v>
      </c>
      <c r="CZ62" s="413">
        <v>7E-05</v>
      </c>
    </row>
    <row r="63" spans="1:57" ht="12">
      <c r="A63" s="451"/>
      <c r="B63" s="452" t="s">
        <v>1919</v>
      </c>
      <c r="C63" s="453" t="str">
        <f>CONCATENATE(B61," ",C61)</f>
        <v>783 Nátěry</v>
      </c>
      <c r="D63" s="451"/>
      <c r="E63" s="454"/>
      <c r="F63" s="454"/>
      <c r="G63" s="455">
        <f>SUM(G61:G62)</f>
        <v>0</v>
      </c>
      <c r="O63" s="427">
        <v>4</v>
      </c>
      <c r="BA63" s="428">
        <f>SUM(BA61:BA62)</f>
        <v>0</v>
      </c>
      <c r="BB63" s="428">
        <f>SUM(BB61:BB62)</f>
        <v>0</v>
      </c>
      <c r="BC63" s="428">
        <f>SUM(BC61:BC62)</f>
        <v>0</v>
      </c>
      <c r="BD63" s="428">
        <f>SUM(BD61:BD62)</f>
        <v>0</v>
      </c>
      <c r="BE63" s="428">
        <f>SUM(BE61:BE62)</f>
        <v>0</v>
      </c>
    </row>
    <row r="64" spans="1:7" s="431" customFormat="1" ht="30" customHeight="1">
      <c r="A64" s="456"/>
      <c r="B64" s="457"/>
      <c r="C64" s="457" t="s">
        <v>2009</v>
      </c>
      <c r="D64" s="457"/>
      <c r="E64" s="457"/>
      <c r="F64" s="457"/>
      <c r="G64" s="458">
        <f>SUM(G63,G60,G57,G51,G35,G24,G16,G10)</f>
        <v>0</v>
      </c>
    </row>
    <row r="65" ht="12">
      <c r="E65" s="413"/>
    </row>
    <row r="66" ht="12">
      <c r="E66" s="413"/>
    </row>
    <row r="67" ht="12">
      <c r="E67" s="413"/>
    </row>
    <row r="68" ht="12">
      <c r="E68" s="413"/>
    </row>
    <row r="69" ht="12">
      <c r="E69" s="413"/>
    </row>
    <row r="70" ht="12">
      <c r="E70" s="413"/>
    </row>
    <row r="71" ht="12">
      <c r="E71" s="413"/>
    </row>
    <row r="72" ht="12">
      <c r="E72" s="413"/>
    </row>
    <row r="73" ht="12">
      <c r="E73" s="413"/>
    </row>
    <row r="74" ht="12">
      <c r="E74" s="413"/>
    </row>
    <row r="75" ht="12">
      <c r="E75" s="413"/>
    </row>
    <row r="76" ht="12">
      <c r="E76" s="413"/>
    </row>
    <row r="77" ht="12">
      <c r="E77" s="413"/>
    </row>
    <row r="78" ht="12">
      <c r="E78" s="413"/>
    </row>
    <row r="79" ht="12">
      <c r="E79" s="413"/>
    </row>
    <row r="80" ht="12">
      <c r="E80" s="413"/>
    </row>
    <row r="81" ht="12">
      <c r="E81" s="413"/>
    </row>
    <row r="82" ht="12">
      <c r="E82" s="413"/>
    </row>
    <row r="83" ht="12">
      <c r="E83" s="413"/>
    </row>
    <row r="84" ht="12">
      <c r="E84" s="413"/>
    </row>
    <row r="85" ht="12">
      <c r="E85" s="413"/>
    </row>
    <row r="86" ht="12">
      <c r="E86" s="413"/>
    </row>
    <row r="87" ht="12">
      <c r="E87" s="413"/>
    </row>
    <row r="88" ht="12">
      <c r="E88" s="413"/>
    </row>
    <row r="89" ht="12">
      <c r="E89" s="413"/>
    </row>
    <row r="90" ht="12">
      <c r="E90" s="413"/>
    </row>
    <row r="91" ht="12">
      <c r="E91" s="413"/>
    </row>
    <row r="92" ht="12">
      <c r="E92" s="413"/>
    </row>
    <row r="93" ht="12">
      <c r="E93" s="413"/>
    </row>
    <row r="94" ht="12">
      <c r="E94" s="413"/>
    </row>
    <row r="95" ht="12">
      <c r="E95" s="413"/>
    </row>
    <row r="96" ht="12">
      <c r="E96" s="413"/>
    </row>
    <row r="97" ht="12">
      <c r="E97" s="413"/>
    </row>
    <row r="98" ht="12">
      <c r="E98" s="413"/>
    </row>
    <row r="99" ht="12">
      <c r="E99" s="413"/>
    </row>
    <row r="100" ht="12">
      <c r="E100" s="413"/>
    </row>
    <row r="101" ht="12">
      <c r="E101" s="413"/>
    </row>
    <row r="102" ht="12">
      <c r="E102" s="413"/>
    </row>
    <row r="103" ht="12">
      <c r="E103" s="413"/>
    </row>
    <row r="104" ht="12">
      <c r="E104" s="413"/>
    </row>
    <row r="105" ht="12">
      <c r="E105" s="413"/>
    </row>
    <row r="106" ht="12">
      <c r="E106" s="413"/>
    </row>
    <row r="107" ht="12">
      <c r="E107" s="413"/>
    </row>
    <row r="108" ht="12">
      <c r="E108" s="413"/>
    </row>
    <row r="109" ht="12">
      <c r="E109" s="413"/>
    </row>
    <row r="110" ht="12">
      <c r="E110" s="413"/>
    </row>
    <row r="111" ht="12">
      <c r="E111" s="413"/>
    </row>
    <row r="112" ht="12">
      <c r="E112" s="413"/>
    </row>
    <row r="113" ht="12">
      <c r="E113" s="413"/>
    </row>
    <row r="114" ht="12">
      <c r="E114" s="413"/>
    </row>
    <row r="115" ht="12">
      <c r="E115" s="413"/>
    </row>
    <row r="116" ht="12">
      <c r="E116" s="413"/>
    </row>
    <row r="117" ht="12">
      <c r="E117" s="413"/>
    </row>
    <row r="118" ht="12">
      <c r="E118" s="413"/>
    </row>
    <row r="119" ht="12">
      <c r="E119" s="413"/>
    </row>
    <row r="120" ht="12">
      <c r="E120" s="413"/>
    </row>
    <row r="121" spans="1:2" ht="12">
      <c r="A121" s="432"/>
      <c r="B121" s="432"/>
    </row>
    <row r="122" spans="3:7" ht="12">
      <c r="C122" s="433"/>
      <c r="D122" s="433"/>
      <c r="E122" s="434"/>
      <c r="F122" s="433"/>
      <c r="G122" s="435"/>
    </row>
    <row r="123" spans="1:2" ht="12">
      <c r="A123" s="432"/>
      <c r="B123" s="432"/>
    </row>
  </sheetData>
  <sheetProtection algorithmName="SHA-512" hashValue="aaxMI8y1NN6WIrWd3mg8Hdu+MJyF8tPA+Rz7HHFYPqWCwGRaIOXcbvv/EYCJYsFuJytRCL1R4V0ku+3w0YDnkQ==" saltValue="NbbP1BU7UsDWF1XGx8aLpw==" spinCount="100000" sheet="1" objects="1" scenarios="1"/>
  <autoFilter ref="A6:G64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5905511811023623" header="0" footer="0.1968503937007874"/>
  <pageSetup horizontalDpi="300" verticalDpi="300" orientation="landscape" paperSize="9" r:id="rId1"/>
  <headerFooter alignWithMargins="0">
    <oddFooter>&amp;C&amp;9Stránka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8A882-D983-46E9-B36E-4157B1301C53}">
  <dimension ref="A1:BB102"/>
  <sheetViews>
    <sheetView zoomScale="85" zoomScaleNormal="85" zoomScaleSheetLayoutView="100" workbookViewId="0" topLeftCell="A79">
      <selection activeCell="F44" sqref="F44"/>
    </sheetView>
  </sheetViews>
  <sheetFormatPr defaultColWidth="9.140625" defaultRowHeight="12"/>
  <cols>
    <col min="1" max="1" width="16.421875" style="230" customWidth="1"/>
    <col min="2" max="2" width="113.421875" style="230" customWidth="1"/>
    <col min="3" max="3" width="12.00390625" style="205" customWidth="1"/>
    <col min="4" max="4" width="11.00390625" style="205" customWidth="1"/>
    <col min="5" max="5" width="17.8515625" style="205" bestFit="1" customWidth="1"/>
    <col min="6" max="6" width="12.7109375" style="205" bestFit="1" customWidth="1"/>
    <col min="7" max="7" width="18.28125" style="205" bestFit="1" customWidth="1"/>
    <col min="8" max="8" width="16.8515625" style="205" customWidth="1"/>
    <col min="9" max="9" width="17.7109375" style="205" bestFit="1" customWidth="1"/>
    <col min="10" max="38" width="9.28125" style="205" customWidth="1"/>
    <col min="39" max="256" width="9.28125" style="230" customWidth="1"/>
    <col min="257" max="257" width="16.421875" style="230" customWidth="1"/>
    <col min="258" max="258" width="113.421875" style="230" customWidth="1"/>
    <col min="259" max="259" width="12.00390625" style="230" customWidth="1"/>
    <col min="260" max="260" width="11.00390625" style="230" customWidth="1"/>
    <col min="261" max="261" width="17.8515625" style="230" bestFit="1" customWidth="1"/>
    <col min="262" max="262" width="12.7109375" style="230" bestFit="1" customWidth="1"/>
    <col min="263" max="263" width="18.28125" style="230" bestFit="1" customWidth="1"/>
    <col min="264" max="264" width="16.8515625" style="230" customWidth="1"/>
    <col min="265" max="265" width="17.7109375" style="230" bestFit="1" customWidth="1"/>
    <col min="266" max="512" width="9.28125" style="230" customWidth="1"/>
    <col min="513" max="513" width="16.421875" style="230" customWidth="1"/>
    <col min="514" max="514" width="113.421875" style="230" customWidth="1"/>
    <col min="515" max="515" width="12.00390625" style="230" customWidth="1"/>
    <col min="516" max="516" width="11.00390625" style="230" customWidth="1"/>
    <col min="517" max="517" width="17.8515625" style="230" bestFit="1" customWidth="1"/>
    <col min="518" max="518" width="12.7109375" style="230" bestFit="1" customWidth="1"/>
    <col min="519" max="519" width="18.28125" style="230" bestFit="1" customWidth="1"/>
    <col min="520" max="520" width="16.8515625" style="230" customWidth="1"/>
    <col min="521" max="521" width="17.7109375" style="230" bestFit="1" customWidth="1"/>
    <col min="522" max="768" width="9.28125" style="230" customWidth="1"/>
    <col min="769" max="769" width="16.421875" style="230" customWidth="1"/>
    <col min="770" max="770" width="113.421875" style="230" customWidth="1"/>
    <col min="771" max="771" width="12.00390625" style="230" customWidth="1"/>
    <col min="772" max="772" width="11.00390625" style="230" customWidth="1"/>
    <col min="773" max="773" width="17.8515625" style="230" bestFit="1" customWidth="1"/>
    <col min="774" max="774" width="12.7109375" style="230" bestFit="1" customWidth="1"/>
    <col min="775" max="775" width="18.28125" style="230" bestFit="1" customWidth="1"/>
    <col min="776" max="776" width="16.8515625" style="230" customWidth="1"/>
    <col min="777" max="777" width="17.7109375" style="230" bestFit="1" customWidth="1"/>
    <col min="778" max="1024" width="9.28125" style="230" customWidth="1"/>
    <col min="1025" max="1025" width="16.421875" style="230" customWidth="1"/>
    <col min="1026" max="1026" width="113.421875" style="230" customWidth="1"/>
    <col min="1027" max="1027" width="12.00390625" style="230" customWidth="1"/>
    <col min="1028" max="1028" width="11.00390625" style="230" customWidth="1"/>
    <col min="1029" max="1029" width="17.8515625" style="230" bestFit="1" customWidth="1"/>
    <col min="1030" max="1030" width="12.7109375" style="230" bestFit="1" customWidth="1"/>
    <col min="1031" max="1031" width="18.28125" style="230" bestFit="1" customWidth="1"/>
    <col min="1032" max="1032" width="16.8515625" style="230" customWidth="1"/>
    <col min="1033" max="1033" width="17.7109375" style="230" bestFit="1" customWidth="1"/>
    <col min="1034" max="1280" width="9.28125" style="230" customWidth="1"/>
    <col min="1281" max="1281" width="16.421875" style="230" customWidth="1"/>
    <col min="1282" max="1282" width="113.421875" style="230" customWidth="1"/>
    <col min="1283" max="1283" width="12.00390625" style="230" customWidth="1"/>
    <col min="1284" max="1284" width="11.00390625" style="230" customWidth="1"/>
    <col min="1285" max="1285" width="17.8515625" style="230" bestFit="1" customWidth="1"/>
    <col min="1286" max="1286" width="12.7109375" style="230" bestFit="1" customWidth="1"/>
    <col min="1287" max="1287" width="18.28125" style="230" bestFit="1" customWidth="1"/>
    <col min="1288" max="1288" width="16.8515625" style="230" customWidth="1"/>
    <col min="1289" max="1289" width="17.7109375" style="230" bestFit="1" customWidth="1"/>
    <col min="1290" max="1536" width="9.28125" style="230" customWidth="1"/>
    <col min="1537" max="1537" width="16.421875" style="230" customWidth="1"/>
    <col min="1538" max="1538" width="113.421875" style="230" customWidth="1"/>
    <col min="1539" max="1539" width="12.00390625" style="230" customWidth="1"/>
    <col min="1540" max="1540" width="11.00390625" style="230" customWidth="1"/>
    <col min="1541" max="1541" width="17.8515625" style="230" bestFit="1" customWidth="1"/>
    <col min="1542" max="1542" width="12.7109375" style="230" bestFit="1" customWidth="1"/>
    <col min="1543" max="1543" width="18.28125" style="230" bestFit="1" customWidth="1"/>
    <col min="1544" max="1544" width="16.8515625" style="230" customWidth="1"/>
    <col min="1545" max="1545" width="17.7109375" style="230" bestFit="1" customWidth="1"/>
    <col min="1546" max="1792" width="9.28125" style="230" customWidth="1"/>
    <col min="1793" max="1793" width="16.421875" style="230" customWidth="1"/>
    <col min="1794" max="1794" width="113.421875" style="230" customWidth="1"/>
    <col min="1795" max="1795" width="12.00390625" style="230" customWidth="1"/>
    <col min="1796" max="1796" width="11.00390625" style="230" customWidth="1"/>
    <col min="1797" max="1797" width="17.8515625" style="230" bestFit="1" customWidth="1"/>
    <col min="1798" max="1798" width="12.7109375" style="230" bestFit="1" customWidth="1"/>
    <col min="1799" max="1799" width="18.28125" style="230" bestFit="1" customWidth="1"/>
    <col min="1800" max="1800" width="16.8515625" style="230" customWidth="1"/>
    <col min="1801" max="1801" width="17.7109375" style="230" bestFit="1" customWidth="1"/>
    <col min="1802" max="2048" width="9.28125" style="230" customWidth="1"/>
    <col min="2049" max="2049" width="16.421875" style="230" customWidth="1"/>
    <col min="2050" max="2050" width="113.421875" style="230" customWidth="1"/>
    <col min="2051" max="2051" width="12.00390625" style="230" customWidth="1"/>
    <col min="2052" max="2052" width="11.00390625" style="230" customWidth="1"/>
    <col min="2053" max="2053" width="17.8515625" style="230" bestFit="1" customWidth="1"/>
    <col min="2054" max="2054" width="12.7109375" style="230" bestFit="1" customWidth="1"/>
    <col min="2055" max="2055" width="18.28125" style="230" bestFit="1" customWidth="1"/>
    <col min="2056" max="2056" width="16.8515625" style="230" customWidth="1"/>
    <col min="2057" max="2057" width="17.7109375" style="230" bestFit="1" customWidth="1"/>
    <col min="2058" max="2304" width="9.28125" style="230" customWidth="1"/>
    <col min="2305" max="2305" width="16.421875" style="230" customWidth="1"/>
    <col min="2306" max="2306" width="113.421875" style="230" customWidth="1"/>
    <col min="2307" max="2307" width="12.00390625" style="230" customWidth="1"/>
    <col min="2308" max="2308" width="11.00390625" style="230" customWidth="1"/>
    <col min="2309" max="2309" width="17.8515625" style="230" bestFit="1" customWidth="1"/>
    <col min="2310" max="2310" width="12.7109375" style="230" bestFit="1" customWidth="1"/>
    <col min="2311" max="2311" width="18.28125" style="230" bestFit="1" customWidth="1"/>
    <col min="2312" max="2312" width="16.8515625" style="230" customWidth="1"/>
    <col min="2313" max="2313" width="17.7109375" style="230" bestFit="1" customWidth="1"/>
    <col min="2314" max="2560" width="9.28125" style="230" customWidth="1"/>
    <col min="2561" max="2561" width="16.421875" style="230" customWidth="1"/>
    <col min="2562" max="2562" width="113.421875" style="230" customWidth="1"/>
    <col min="2563" max="2563" width="12.00390625" style="230" customWidth="1"/>
    <col min="2564" max="2564" width="11.00390625" style="230" customWidth="1"/>
    <col min="2565" max="2565" width="17.8515625" style="230" bestFit="1" customWidth="1"/>
    <col min="2566" max="2566" width="12.7109375" style="230" bestFit="1" customWidth="1"/>
    <col min="2567" max="2567" width="18.28125" style="230" bestFit="1" customWidth="1"/>
    <col min="2568" max="2568" width="16.8515625" style="230" customWidth="1"/>
    <col min="2569" max="2569" width="17.7109375" style="230" bestFit="1" customWidth="1"/>
    <col min="2570" max="2816" width="9.28125" style="230" customWidth="1"/>
    <col min="2817" max="2817" width="16.421875" style="230" customWidth="1"/>
    <col min="2818" max="2818" width="113.421875" style="230" customWidth="1"/>
    <col min="2819" max="2819" width="12.00390625" style="230" customWidth="1"/>
    <col min="2820" max="2820" width="11.00390625" style="230" customWidth="1"/>
    <col min="2821" max="2821" width="17.8515625" style="230" bestFit="1" customWidth="1"/>
    <col min="2822" max="2822" width="12.7109375" style="230" bestFit="1" customWidth="1"/>
    <col min="2823" max="2823" width="18.28125" style="230" bestFit="1" customWidth="1"/>
    <col min="2824" max="2824" width="16.8515625" style="230" customWidth="1"/>
    <col min="2825" max="2825" width="17.7109375" style="230" bestFit="1" customWidth="1"/>
    <col min="2826" max="3072" width="9.28125" style="230" customWidth="1"/>
    <col min="3073" max="3073" width="16.421875" style="230" customWidth="1"/>
    <col min="3074" max="3074" width="113.421875" style="230" customWidth="1"/>
    <col min="3075" max="3075" width="12.00390625" style="230" customWidth="1"/>
    <col min="3076" max="3076" width="11.00390625" style="230" customWidth="1"/>
    <col min="3077" max="3077" width="17.8515625" style="230" bestFit="1" customWidth="1"/>
    <col min="3078" max="3078" width="12.7109375" style="230" bestFit="1" customWidth="1"/>
    <col min="3079" max="3079" width="18.28125" style="230" bestFit="1" customWidth="1"/>
    <col min="3080" max="3080" width="16.8515625" style="230" customWidth="1"/>
    <col min="3081" max="3081" width="17.7109375" style="230" bestFit="1" customWidth="1"/>
    <col min="3082" max="3328" width="9.28125" style="230" customWidth="1"/>
    <col min="3329" max="3329" width="16.421875" style="230" customWidth="1"/>
    <col min="3330" max="3330" width="113.421875" style="230" customWidth="1"/>
    <col min="3331" max="3331" width="12.00390625" style="230" customWidth="1"/>
    <col min="3332" max="3332" width="11.00390625" style="230" customWidth="1"/>
    <col min="3333" max="3333" width="17.8515625" style="230" bestFit="1" customWidth="1"/>
    <col min="3334" max="3334" width="12.7109375" style="230" bestFit="1" customWidth="1"/>
    <col min="3335" max="3335" width="18.28125" style="230" bestFit="1" customWidth="1"/>
    <col min="3336" max="3336" width="16.8515625" style="230" customWidth="1"/>
    <col min="3337" max="3337" width="17.7109375" style="230" bestFit="1" customWidth="1"/>
    <col min="3338" max="3584" width="9.28125" style="230" customWidth="1"/>
    <col min="3585" max="3585" width="16.421875" style="230" customWidth="1"/>
    <col min="3586" max="3586" width="113.421875" style="230" customWidth="1"/>
    <col min="3587" max="3587" width="12.00390625" style="230" customWidth="1"/>
    <col min="3588" max="3588" width="11.00390625" style="230" customWidth="1"/>
    <col min="3589" max="3589" width="17.8515625" style="230" bestFit="1" customWidth="1"/>
    <col min="3590" max="3590" width="12.7109375" style="230" bestFit="1" customWidth="1"/>
    <col min="3591" max="3591" width="18.28125" style="230" bestFit="1" customWidth="1"/>
    <col min="3592" max="3592" width="16.8515625" style="230" customWidth="1"/>
    <col min="3593" max="3593" width="17.7109375" style="230" bestFit="1" customWidth="1"/>
    <col min="3594" max="3840" width="9.28125" style="230" customWidth="1"/>
    <col min="3841" max="3841" width="16.421875" style="230" customWidth="1"/>
    <col min="3842" max="3842" width="113.421875" style="230" customWidth="1"/>
    <col min="3843" max="3843" width="12.00390625" style="230" customWidth="1"/>
    <col min="3844" max="3844" width="11.00390625" style="230" customWidth="1"/>
    <col min="3845" max="3845" width="17.8515625" style="230" bestFit="1" customWidth="1"/>
    <col min="3846" max="3846" width="12.7109375" style="230" bestFit="1" customWidth="1"/>
    <col min="3847" max="3847" width="18.28125" style="230" bestFit="1" customWidth="1"/>
    <col min="3848" max="3848" width="16.8515625" style="230" customWidth="1"/>
    <col min="3849" max="3849" width="17.7109375" style="230" bestFit="1" customWidth="1"/>
    <col min="3850" max="4096" width="9.28125" style="230" customWidth="1"/>
    <col min="4097" max="4097" width="16.421875" style="230" customWidth="1"/>
    <col min="4098" max="4098" width="113.421875" style="230" customWidth="1"/>
    <col min="4099" max="4099" width="12.00390625" style="230" customWidth="1"/>
    <col min="4100" max="4100" width="11.00390625" style="230" customWidth="1"/>
    <col min="4101" max="4101" width="17.8515625" style="230" bestFit="1" customWidth="1"/>
    <col min="4102" max="4102" width="12.7109375" style="230" bestFit="1" customWidth="1"/>
    <col min="4103" max="4103" width="18.28125" style="230" bestFit="1" customWidth="1"/>
    <col min="4104" max="4104" width="16.8515625" style="230" customWidth="1"/>
    <col min="4105" max="4105" width="17.7109375" style="230" bestFit="1" customWidth="1"/>
    <col min="4106" max="4352" width="9.28125" style="230" customWidth="1"/>
    <col min="4353" max="4353" width="16.421875" style="230" customWidth="1"/>
    <col min="4354" max="4354" width="113.421875" style="230" customWidth="1"/>
    <col min="4355" max="4355" width="12.00390625" style="230" customWidth="1"/>
    <col min="4356" max="4356" width="11.00390625" style="230" customWidth="1"/>
    <col min="4357" max="4357" width="17.8515625" style="230" bestFit="1" customWidth="1"/>
    <col min="4358" max="4358" width="12.7109375" style="230" bestFit="1" customWidth="1"/>
    <col min="4359" max="4359" width="18.28125" style="230" bestFit="1" customWidth="1"/>
    <col min="4360" max="4360" width="16.8515625" style="230" customWidth="1"/>
    <col min="4361" max="4361" width="17.7109375" style="230" bestFit="1" customWidth="1"/>
    <col min="4362" max="4608" width="9.28125" style="230" customWidth="1"/>
    <col min="4609" max="4609" width="16.421875" style="230" customWidth="1"/>
    <col min="4610" max="4610" width="113.421875" style="230" customWidth="1"/>
    <col min="4611" max="4611" width="12.00390625" style="230" customWidth="1"/>
    <col min="4612" max="4612" width="11.00390625" style="230" customWidth="1"/>
    <col min="4613" max="4613" width="17.8515625" style="230" bestFit="1" customWidth="1"/>
    <col min="4614" max="4614" width="12.7109375" style="230" bestFit="1" customWidth="1"/>
    <col min="4615" max="4615" width="18.28125" style="230" bestFit="1" customWidth="1"/>
    <col min="4616" max="4616" width="16.8515625" style="230" customWidth="1"/>
    <col min="4617" max="4617" width="17.7109375" style="230" bestFit="1" customWidth="1"/>
    <col min="4618" max="4864" width="9.28125" style="230" customWidth="1"/>
    <col min="4865" max="4865" width="16.421875" style="230" customWidth="1"/>
    <col min="4866" max="4866" width="113.421875" style="230" customWidth="1"/>
    <col min="4867" max="4867" width="12.00390625" style="230" customWidth="1"/>
    <col min="4868" max="4868" width="11.00390625" style="230" customWidth="1"/>
    <col min="4869" max="4869" width="17.8515625" style="230" bestFit="1" customWidth="1"/>
    <col min="4870" max="4870" width="12.7109375" style="230" bestFit="1" customWidth="1"/>
    <col min="4871" max="4871" width="18.28125" style="230" bestFit="1" customWidth="1"/>
    <col min="4872" max="4872" width="16.8515625" style="230" customWidth="1"/>
    <col min="4873" max="4873" width="17.7109375" style="230" bestFit="1" customWidth="1"/>
    <col min="4874" max="5120" width="9.28125" style="230" customWidth="1"/>
    <col min="5121" max="5121" width="16.421875" style="230" customWidth="1"/>
    <col min="5122" max="5122" width="113.421875" style="230" customWidth="1"/>
    <col min="5123" max="5123" width="12.00390625" style="230" customWidth="1"/>
    <col min="5124" max="5124" width="11.00390625" style="230" customWidth="1"/>
    <col min="5125" max="5125" width="17.8515625" style="230" bestFit="1" customWidth="1"/>
    <col min="5126" max="5126" width="12.7109375" style="230" bestFit="1" customWidth="1"/>
    <col min="5127" max="5127" width="18.28125" style="230" bestFit="1" customWidth="1"/>
    <col min="5128" max="5128" width="16.8515625" style="230" customWidth="1"/>
    <col min="5129" max="5129" width="17.7109375" style="230" bestFit="1" customWidth="1"/>
    <col min="5130" max="5376" width="9.28125" style="230" customWidth="1"/>
    <col min="5377" max="5377" width="16.421875" style="230" customWidth="1"/>
    <col min="5378" max="5378" width="113.421875" style="230" customWidth="1"/>
    <col min="5379" max="5379" width="12.00390625" style="230" customWidth="1"/>
    <col min="5380" max="5380" width="11.00390625" style="230" customWidth="1"/>
    <col min="5381" max="5381" width="17.8515625" style="230" bestFit="1" customWidth="1"/>
    <col min="5382" max="5382" width="12.7109375" style="230" bestFit="1" customWidth="1"/>
    <col min="5383" max="5383" width="18.28125" style="230" bestFit="1" customWidth="1"/>
    <col min="5384" max="5384" width="16.8515625" style="230" customWidth="1"/>
    <col min="5385" max="5385" width="17.7109375" style="230" bestFit="1" customWidth="1"/>
    <col min="5386" max="5632" width="9.28125" style="230" customWidth="1"/>
    <col min="5633" max="5633" width="16.421875" style="230" customWidth="1"/>
    <col min="5634" max="5634" width="113.421875" style="230" customWidth="1"/>
    <col min="5635" max="5635" width="12.00390625" style="230" customWidth="1"/>
    <col min="5636" max="5636" width="11.00390625" style="230" customWidth="1"/>
    <col min="5637" max="5637" width="17.8515625" style="230" bestFit="1" customWidth="1"/>
    <col min="5638" max="5638" width="12.7109375" style="230" bestFit="1" customWidth="1"/>
    <col min="5639" max="5639" width="18.28125" style="230" bestFit="1" customWidth="1"/>
    <col min="5640" max="5640" width="16.8515625" style="230" customWidth="1"/>
    <col min="5641" max="5641" width="17.7109375" style="230" bestFit="1" customWidth="1"/>
    <col min="5642" max="5888" width="9.28125" style="230" customWidth="1"/>
    <col min="5889" max="5889" width="16.421875" style="230" customWidth="1"/>
    <col min="5890" max="5890" width="113.421875" style="230" customWidth="1"/>
    <col min="5891" max="5891" width="12.00390625" style="230" customWidth="1"/>
    <col min="5892" max="5892" width="11.00390625" style="230" customWidth="1"/>
    <col min="5893" max="5893" width="17.8515625" style="230" bestFit="1" customWidth="1"/>
    <col min="5894" max="5894" width="12.7109375" style="230" bestFit="1" customWidth="1"/>
    <col min="5895" max="5895" width="18.28125" style="230" bestFit="1" customWidth="1"/>
    <col min="5896" max="5896" width="16.8515625" style="230" customWidth="1"/>
    <col min="5897" max="5897" width="17.7109375" style="230" bestFit="1" customWidth="1"/>
    <col min="5898" max="6144" width="9.28125" style="230" customWidth="1"/>
    <col min="6145" max="6145" width="16.421875" style="230" customWidth="1"/>
    <col min="6146" max="6146" width="113.421875" style="230" customWidth="1"/>
    <col min="6147" max="6147" width="12.00390625" style="230" customWidth="1"/>
    <col min="6148" max="6148" width="11.00390625" style="230" customWidth="1"/>
    <col min="6149" max="6149" width="17.8515625" style="230" bestFit="1" customWidth="1"/>
    <col min="6150" max="6150" width="12.7109375" style="230" bestFit="1" customWidth="1"/>
    <col min="6151" max="6151" width="18.28125" style="230" bestFit="1" customWidth="1"/>
    <col min="6152" max="6152" width="16.8515625" style="230" customWidth="1"/>
    <col min="6153" max="6153" width="17.7109375" style="230" bestFit="1" customWidth="1"/>
    <col min="6154" max="6400" width="9.28125" style="230" customWidth="1"/>
    <col min="6401" max="6401" width="16.421875" style="230" customWidth="1"/>
    <col min="6402" max="6402" width="113.421875" style="230" customWidth="1"/>
    <col min="6403" max="6403" width="12.00390625" style="230" customWidth="1"/>
    <col min="6404" max="6404" width="11.00390625" style="230" customWidth="1"/>
    <col min="6405" max="6405" width="17.8515625" style="230" bestFit="1" customWidth="1"/>
    <col min="6406" max="6406" width="12.7109375" style="230" bestFit="1" customWidth="1"/>
    <col min="6407" max="6407" width="18.28125" style="230" bestFit="1" customWidth="1"/>
    <col min="6408" max="6408" width="16.8515625" style="230" customWidth="1"/>
    <col min="6409" max="6409" width="17.7109375" style="230" bestFit="1" customWidth="1"/>
    <col min="6410" max="6656" width="9.28125" style="230" customWidth="1"/>
    <col min="6657" max="6657" width="16.421875" style="230" customWidth="1"/>
    <col min="6658" max="6658" width="113.421875" style="230" customWidth="1"/>
    <col min="6659" max="6659" width="12.00390625" style="230" customWidth="1"/>
    <col min="6660" max="6660" width="11.00390625" style="230" customWidth="1"/>
    <col min="6661" max="6661" width="17.8515625" style="230" bestFit="1" customWidth="1"/>
    <col min="6662" max="6662" width="12.7109375" style="230" bestFit="1" customWidth="1"/>
    <col min="6663" max="6663" width="18.28125" style="230" bestFit="1" customWidth="1"/>
    <col min="6664" max="6664" width="16.8515625" style="230" customWidth="1"/>
    <col min="6665" max="6665" width="17.7109375" style="230" bestFit="1" customWidth="1"/>
    <col min="6666" max="6912" width="9.28125" style="230" customWidth="1"/>
    <col min="6913" max="6913" width="16.421875" style="230" customWidth="1"/>
    <col min="6914" max="6914" width="113.421875" style="230" customWidth="1"/>
    <col min="6915" max="6915" width="12.00390625" style="230" customWidth="1"/>
    <col min="6916" max="6916" width="11.00390625" style="230" customWidth="1"/>
    <col min="6917" max="6917" width="17.8515625" style="230" bestFit="1" customWidth="1"/>
    <col min="6918" max="6918" width="12.7109375" style="230" bestFit="1" customWidth="1"/>
    <col min="6919" max="6919" width="18.28125" style="230" bestFit="1" customWidth="1"/>
    <col min="6920" max="6920" width="16.8515625" style="230" customWidth="1"/>
    <col min="6921" max="6921" width="17.7109375" style="230" bestFit="1" customWidth="1"/>
    <col min="6922" max="7168" width="9.28125" style="230" customWidth="1"/>
    <col min="7169" max="7169" width="16.421875" style="230" customWidth="1"/>
    <col min="7170" max="7170" width="113.421875" style="230" customWidth="1"/>
    <col min="7171" max="7171" width="12.00390625" style="230" customWidth="1"/>
    <col min="7172" max="7172" width="11.00390625" style="230" customWidth="1"/>
    <col min="7173" max="7173" width="17.8515625" style="230" bestFit="1" customWidth="1"/>
    <col min="7174" max="7174" width="12.7109375" style="230" bestFit="1" customWidth="1"/>
    <col min="7175" max="7175" width="18.28125" style="230" bestFit="1" customWidth="1"/>
    <col min="7176" max="7176" width="16.8515625" style="230" customWidth="1"/>
    <col min="7177" max="7177" width="17.7109375" style="230" bestFit="1" customWidth="1"/>
    <col min="7178" max="7424" width="9.28125" style="230" customWidth="1"/>
    <col min="7425" max="7425" width="16.421875" style="230" customWidth="1"/>
    <col min="7426" max="7426" width="113.421875" style="230" customWidth="1"/>
    <col min="7427" max="7427" width="12.00390625" style="230" customWidth="1"/>
    <col min="7428" max="7428" width="11.00390625" style="230" customWidth="1"/>
    <col min="7429" max="7429" width="17.8515625" style="230" bestFit="1" customWidth="1"/>
    <col min="7430" max="7430" width="12.7109375" style="230" bestFit="1" customWidth="1"/>
    <col min="7431" max="7431" width="18.28125" style="230" bestFit="1" customWidth="1"/>
    <col min="7432" max="7432" width="16.8515625" style="230" customWidth="1"/>
    <col min="7433" max="7433" width="17.7109375" style="230" bestFit="1" customWidth="1"/>
    <col min="7434" max="7680" width="9.28125" style="230" customWidth="1"/>
    <col min="7681" max="7681" width="16.421875" style="230" customWidth="1"/>
    <col min="7682" max="7682" width="113.421875" style="230" customWidth="1"/>
    <col min="7683" max="7683" width="12.00390625" style="230" customWidth="1"/>
    <col min="7684" max="7684" width="11.00390625" style="230" customWidth="1"/>
    <col min="7685" max="7685" width="17.8515625" style="230" bestFit="1" customWidth="1"/>
    <col min="7686" max="7686" width="12.7109375" style="230" bestFit="1" customWidth="1"/>
    <col min="7687" max="7687" width="18.28125" style="230" bestFit="1" customWidth="1"/>
    <col min="7688" max="7688" width="16.8515625" style="230" customWidth="1"/>
    <col min="7689" max="7689" width="17.7109375" style="230" bestFit="1" customWidth="1"/>
    <col min="7690" max="7936" width="9.28125" style="230" customWidth="1"/>
    <col min="7937" max="7937" width="16.421875" style="230" customWidth="1"/>
    <col min="7938" max="7938" width="113.421875" style="230" customWidth="1"/>
    <col min="7939" max="7939" width="12.00390625" style="230" customWidth="1"/>
    <col min="7940" max="7940" width="11.00390625" style="230" customWidth="1"/>
    <col min="7941" max="7941" width="17.8515625" style="230" bestFit="1" customWidth="1"/>
    <col min="7942" max="7942" width="12.7109375" style="230" bestFit="1" customWidth="1"/>
    <col min="7943" max="7943" width="18.28125" style="230" bestFit="1" customWidth="1"/>
    <col min="7944" max="7944" width="16.8515625" style="230" customWidth="1"/>
    <col min="7945" max="7945" width="17.7109375" style="230" bestFit="1" customWidth="1"/>
    <col min="7946" max="8192" width="9.28125" style="230" customWidth="1"/>
    <col min="8193" max="8193" width="16.421875" style="230" customWidth="1"/>
    <col min="8194" max="8194" width="113.421875" style="230" customWidth="1"/>
    <col min="8195" max="8195" width="12.00390625" style="230" customWidth="1"/>
    <col min="8196" max="8196" width="11.00390625" style="230" customWidth="1"/>
    <col min="8197" max="8197" width="17.8515625" style="230" bestFit="1" customWidth="1"/>
    <col min="8198" max="8198" width="12.7109375" style="230" bestFit="1" customWidth="1"/>
    <col min="8199" max="8199" width="18.28125" style="230" bestFit="1" customWidth="1"/>
    <col min="8200" max="8200" width="16.8515625" style="230" customWidth="1"/>
    <col min="8201" max="8201" width="17.7109375" style="230" bestFit="1" customWidth="1"/>
    <col min="8202" max="8448" width="9.28125" style="230" customWidth="1"/>
    <col min="8449" max="8449" width="16.421875" style="230" customWidth="1"/>
    <col min="8450" max="8450" width="113.421875" style="230" customWidth="1"/>
    <col min="8451" max="8451" width="12.00390625" style="230" customWidth="1"/>
    <col min="8452" max="8452" width="11.00390625" style="230" customWidth="1"/>
    <col min="8453" max="8453" width="17.8515625" style="230" bestFit="1" customWidth="1"/>
    <col min="8454" max="8454" width="12.7109375" style="230" bestFit="1" customWidth="1"/>
    <col min="8455" max="8455" width="18.28125" style="230" bestFit="1" customWidth="1"/>
    <col min="8456" max="8456" width="16.8515625" style="230" customWidth="1"/>
    <col min="8457" max="8457" width="17.7109375" style="230" bestFit="1" customWidth="1"/>
    <col min="8458" max="8704" width="9.28125" style="230" customWidth="1"/>
    <col min="8705" max="8705" width="16.421875" style="230" customWidth="1"/>
    <col min="8706" max="8706" width="113.421875" style="230" customWidth="1"/>
    <col min="8707" max="8707" width="12.00390625" style="230" customWidth="1"/>
    <col min="8708" max="8708" width="11.00390625" style="230" customWidth="1"/>
    <col min="8709" max="8709" width="17.8515625" style="230" bestFit="1" customWidth="1"/>
    <col min="8710" max="8710" width="12.7109375" style="230" bestFit="1" customWidth="1"/>
    <col min="8711" max="8711" width="18.28125" style="230" bestFit="1" customWidth="1"/>
    <col min="8712" max="8712" width="16.8515625" style="230" customWidth="1"/>
    <col min="8713" max="8713" width="17.7109375" style="230" bestFit="1" customWidth="1"/>
    <col min="8714" max="8960" width="9.28125" style="230" customWidth="1"/>
    <col min="8961" max="8961" width="16.421875" style="230" customWidth="1"/>
    <col min="8962" max="8962" width="113.421875" style="230" customWidth="1"/>
    <col min="8963" max="8963" width="12.00390625" style="230" customWidth="1"/>
    <col min="8964" max="8964" width="11.00390625" style="230" customWidth="1"/>
    <col min="8965" max="8965" width="17.8515625" style="230" bestFit="1" customWidth="1"/>
    <col min="8966" max="8966" width="12.7109375" style="230" bestFit="1" customWidth="1"/>
    <col min="8967" max="8967" width="18.28125" style="230" bestFit="1" customWidth="1"/>
    <col min="8968" max="8968" width="16.8515625" style="230" customWidth="1"/>
    <col min="8969" max="8969" width="17.7109375" style="230" bestFit="1" customWidth="1"/>
    <col min="8970" max="9216" width="9.28125" style="230" customWidth="1"/>
    <col min="9217" max="9217" width="16.421875" style="230" customWidth="1"/>
    <col min="9218" max="9218" width="113.421875" style="230" customWidth="1"/>
    <col min="9219" max="9219" width="12.00390625" style="230" customWidth="1"/>
    <col min="9220" max="9220" width="11.00390625" style="230" customWidth="1"/>
    <col min="9221" max="9221" width="17.8515625" style="230" bestFit="1" customWidth="1"/>
    <col min="9222" max="9222" width="12.7109375" style="230" bestFit="1" customWidth="1"/>
    <col min="9223" max="9223" width="18.28125" style="230" bestFit="1" customWidth="1"/>
    <col min="9224" max="9224" width="16.8515625" style="230" customWidth="1"/>
    <col min="9225" max="9225" width="17.7109375" style="230" bestFit="1" customWidth="1"/>
    <col min="9226" max="9472" width="9.28125" style="230" customWidth="1"/>
    <col min="9473" max="9473" width="16.421875" style="230" customWidth="1"/>
    <col min="9474" max="9474" width="113.421875" style="230" customWidth="1"/>
    <col min="9475" max="9475" width="12.00390625" style="230" customWidth="1"/>
    <col min="9476" max="9476" width="11.00390625" style="230" customWidth="1"/>
    <col min="9477" max="9477" width="17.8515625" style="230" bestFit="1" customWidth="1"/>
    <col min="9478" max="9478" width="12.7109375" style="230" bestFit="1" customWidth="1"/>
    <col min="9479" max="9479" width="18.28125" style="230" bestFit="1" customWidth="1"/>
    <col min="9480" max="9480" width="16.8515625" style="230" customWidth="1"/>
    <col min="9481" max="9481" width="17.7109375" style="230" bestFit="1" customWidth="1"/>
    <col min="9482" max="9728" width="9.28125" style="230" customWidth="1"/>
    <col min="9729" max="9729" width="16.421875" style="230" customWidth="1"/>
    <col min="9730" max="9730" width="113.421875" style="230" customWidth="1"/>
    <col min="9731" max="9731" width="12.00390625" style="230" customWidth="1"/>
    <col min="9732" max="9732" width="11.00390625" style="230" customWidth="1"/>
    <col min="9733" max="9733" width="17.8515625" style="230" bestFit="1" customWidth="1"/>
    <col min="9734" max="9734" width="12.7109375" style="230" bestFit="1" customWidth="1"/>
    <col min="9735" max="9735" width="18.28125" style="230" bestFit="1" customWidth="1"/>
    <col min="9736" max="9736" width="16.8515625" style="230" customWidth="1"/>
    <col min="9737" max="9737" width="17.7109375" style="230" bestFit="1" customWidth="1"/>
    <col min="9738" max="9984" width="9.28125" style="230" customWidth="1"/>
    <col min="9985" max="9985" width="16.421875" style="230" customWidth="1"/>
    <col min="9986" max="9986" width="113.421875" style="230" customWidth="1"/>
    <col min="9987" max="9987" width="12.00390625" style="230" customWidth="1"/>
    <col min="9988" max="9988" width="11.00390625" style="230" customWidth="1"/>
    <col min="9989" max="9989" width="17.8515625" style="230" bestFit="1" customWidth="1"/>
    <col min="9990" max="9990" width="12.7109375" style="230" bestFit="1" customWidth="1"/>
    <col min="9991" max="9991" width="18.28125" style="230" bestFit="1" customWidth="1"/>
    <col min="9992" max="9992" width="16.8515625" style="230" customWidth="1"/>
    <col min="9993" max="9993" width="17.7109375" style="230" bestFit="1" customWidth="1"/>
    <col min="9994" max="10240" width="9.28125" style="230" customWidth="1"/>
    <col min="10241" max="10241" width="16.421875" style="230" customWidth="1"/>
    <col min="10242" max="10242" width="113.421875" style="230" customWidth="1"/>
    <col min="10243" max="10243" width="12.00390625" style="230" customWidth="1"/>
    <col min="10244" max="10244" width="11.00390625" style="230" customWidth="1"/>
    <col min="10245" max="10245" width="17.8515625" style="230" bestFit="1" customWidth="1"/>
    <col min="10246" max="10246" width="12.7109375" style="230" bestFit="1" customWidth="1"/>
    <col min="10247" max="10247" width="18.28125" style="230" bestFit="1" customWidth="1"/>
    <col min="10248" max="10248" width="16.8515625" style="230" customWidth="1"/>
    <col min="10249" max="10249" width="17.7109375" style="230" bestFit="1" customWidth="1"/>
    <col min="10250" max="10496" width="9.28125" style="230" customWidth="1"/>
    <col min="10497" max="10497" width="16.421875" style="230" customWidth="1"/>
    <col min="10498" max="10498" width="113.421875" style="230" customWidth="1"/>
    <col min="10499" max="10499" width="12.00390625" style="230" customWidth="1"/>
    <col min="10500" max="10500" width="11.00390625" style="230" customWidth="1"/>
    <col min="10501" max="10501" width="17.8515625" style="230" bestFit="1" customWidth="1"/>
    <col min="10502" max="10502" width="12.7109375" style="230" bestFit="1" customWidth="1"/>
    <col min="10503" max="10503" width="18.28125" style="230" bestFit="1" customWidth="1"/>
    <col min="10504" max="10504" width="16.8515625" style="230" customWidth="1"/>
    <col min="10505" max="10505" width="17.7109375" style="230" bestFit="1" customWidth="1"/>
    <col min="10506" max="10752" width="9.28125" style="230" customWidth="1"/>
    <col min="10753" max="10753" width="16.421875" style="230" customWidth="1"/>
    <col min="10754" max="10754" width="113.421875" style="230" customWidth="1"/>
    <col min="10755" max="10755" width="12.00390625" style="230" customWidth="1"/>
    <col min="10756" max="10756" width="11.00390625" style="230" customWidth="1"/>
    <col min="10757" max="10757" width="17.8515625" style="230" bestFit="1" customWidth="1"/>
    <col min="10758" max="10758" width="12.7109375" style="230" bestFit="1" customWidth="1"/>
    <col min="10759" max="10759" width="18.28125" style="230" bestFit="1" customWidth="1"/>
    <col min="10760" max="10760" width="16.8515625" style="230" customWidth="1"/>
    <col min="10761" max="10761" width="17.7109375" style="230" bestFit="1" customWidth="1"/>
    <col min="10762" max="11008" width="9.28125" style="230" customWidth="1"/>
    <col min="11009" max="11009" width="16.421875" style="230" customWidth="1"/>
    <col min="11010" max="11010" width="113.421875" style="230" customWidth="1"/>
    <col min="11011" max="11011" width="12.00390625" style="230" customWidth="1"/>
    <col min="11012" max="11012" width="11.00390625" style="230" customWidth="1"/>
    <col min="11013" max="11013" width="17.8515625" style="230" bestFit="1" customWidth="1"/>
    <col min="11014" max="11014" width="12.7109375" style="230" bestFit="1" customWidth="1"/>
    <col min="11015" max="11015" width="18.28125" style="230" bestFit="1" customWidth="1"/>
    <col min="11016" max="11016" width="16.8515625" style="230" customWidth="1"/>
    <col min="11017" max="11017" width="17.7109375" style="230" bestFit="1" customWidth="1"/>
    <col min="11018" max="11264" width="9.28125" style="230" customWidth="1"/>
    <col min="11265" max="11265" width="16.421875" style="230" customWidth="1"/>
    <col min="11266" max="11266" width="113.421875" style="230" customWidth="1"/>
    <col min="11267" max="11267" width="12.00390625" style="230" customWidth="1"/>
    <col min="11268" max="11268" width="11.00390625" style="230" customWidth="1"/>
    <col min="11269" max="11269" width="17.8515625" style="230" bestFit="1" customWidth="1"/>
    <col min="11270" max="11270" width="12.7109375" style="230" bestFit="1" customWidth="1"/>
    <col min="11271" max="11271" width="18.28125" style="230" bestFit="1" customWidth="1"/>
    <col min="11272" max="11272" width="16.8515625" style="230" customWidth="1"/>
    <col min="11273" max="11273" width="17.7109375" style="230" bestFit="1" customWidth="1"/>
    <col min="11274" max="11520" width="9.28125" style="230" customWidth="1"/>
    <col min="11521" max="11521" width="16.421875" style="230" customWidth="1"/>
    <col min="11522" max="11522" width="113.421875" style="230" customWidth="1"/>
    <col min="11523" max="11523" width="12.00390625" style="230" customWidth="1"/>
    <col min="11524" max="11524" width="11.00390625" style="230" customWidth="1"/>
    <col min="11525" max="11525" width="17.8515625" style="230" bestFit="1" customWidth="1"/>
    <col min="11526" max="11526" width="12.7109375" style="230" bestFit="1" customWidth="1"/>
    <col min="11527" max="11527" width="18.28125" style="230" bestFit="1" customWidth="1"/>
    <col min="11528" max="11528" width="16.8515625" style="230" customWidth="1"/>
    <col min="11529" max="11529" width="17.7109375" style="230" bestFit="1" customWidth="1"/>
    <col min="11530" max="11776" width="9.28125" style="230" customWidth="1"/>
    <col min="11777" max="11777" width="16.421875" style="230" customWidth="1"/>
    <col min="11778" max="11778" width="113.421875" style="230" customWidth="1"/>
    <col min="11779" max="11779" width="12.00390625" style="230" customWidth="1"/>
    <col min="11780" max="11780" width="11.00390625" style="230" customWidth="1"/>
    <col min="11781" max="11781" width="17.8515625" style="230" bestFit="1" customWidth="1"/>
    <col min="11782" max="11782" width="12.7109375" style="230" bestFit="1" customWidth="1"/>
    <col min="11783" max="11783" width="18.28125" style="230" bestFit="1" customWidth="1"/>
    <col min="11784" max="11784" width="16.8515625" style="230" customWidth="1"/>
    <col min="11785" max="11785" width="17.7109375" style="230" bestFit="1" customWidth="1"/>
    <col min="11786" max="12032" width="9.28125" style="230" customWidth="1"/>
    <col min="12033" max="12033" width="16.421875" style="230" customWidth="1"/>
    <col min="12034" max="12034" width="113.421875" style="230" customWidth="1"/>
    <col min="12035" max="12035" width="12.00390625" style="230" customWidth="1"/>
    <col min="12036" max="12036" width="11.00390625" style="230" customWidth="1"/>
    <col min="12037" max="12037" width="17.8515625" style="230" bestFit="1" customWidth="1"/>
    <col min="12038" max="12038" width="12.7109375" style="230" bestFit="1" customWidth="1"/>
    <col min="12039" max="12039" width="18.28125" style="230" bestFit="1" customWidth="1"/>
    <col min="12040" max="12040" width="16.8515625" style="230" customWidth="1"/>
    <col min="12041" max="12041" width="17.7109375" style="230" bestFit="1" customWidth="1"/>
    <col min="12042" max="12288" width="9.28125" style="230" customWidth="1"/>
    <col min="12289" max="12289" width="16.421875" style="230" customWidth="1"/>
    <col min="12290" max="12290" width="113.421875" style="230" customWidth="1"/>
    <col min="12291" max="12291" width="12.00390625" style="230" customWidth="1"/>
    <col min="12292" max="12292" width="11.00390625" style="230" customWidth="1"/>
    <col min="12293" max="12293" width="17.8515625" style="230" bestFit="1" customWidth="1"/>
    <col min="12294" max="12294" width="12.7109375" style="230" bestFit="1" customWidth="1"/>
    <col min="12295" max="12295" width="18.28125" style="230" bestFit="1" customWidth="1"/>
    <col min="12296" max="12296" width="16.8515625" style="230" customWidth="1"/>
    <col min="12297" max="12297" width="17.7109375" style="230" bestFit="1" customWidth="1"/>
    <col min="12298" max="12544" width="9.28125" style="230" customWidth="1"/>
    <col min="12545" max="12545" width="16.421875" style="230" customWidth="1"/>
    <col min="12546" max="12546" width="113.421875" style="230" customWidth="1"/>
    <col min="12547" max="12547" width="12.00390625" style="230" customWidth="1"/>
    <col min="12548" max="12548" width="11.00390625" style="230" customWidth="1"/>
    <col min="12549" max="12549" width="17.8515625" style="230" bestFit="1" customWidth="1"/>
    <col min="12550" max="12550" width="12.7109375" style="230" bestFit="1" customWidth="1"/>
    <col min="12551" max="12551" width="18.28125" style="230" bestFit="1" customWidth="1"/>
    <col min="12552" max="12552" width="16.8515625" style="230" customWidth="1"/>
    <col min="12553" max="12553" width="17.7109375" style="230" bestFit="1" customWidth="1"/>
    <col min="12554" max="12800" width="9.28125" style="230" customWidth="1"/>
    <col min="12801" max="12801" width="16.421875" style="230" customWidth="1"/>
    <col min="12802" max="12802" width="113.421875" style="230" customWidth="1"/>
    <col min="12803" max="12803" width="12.00390625" style="230" customWidth="1"/>
    <col min="12804" max="12804" width="11.00390625" style="230" customWidth="1"/>
    <col min="12805" max="12805" width="17.8515625" style="230" bestFit="1" customWidth="1"/>
    <col min="12806" max="12806" width="12.7109375" style="230" bestFit="1" customWidth="1"/>
    <col min="12807" max="12807" width="18.28125" style="230" bestFit="1" customWidth="1"/>
    <col min="12808" max="12808" width="16.8515625" style="230" customWidth="1"/>
    <col min="12809" max="12809" width="17.7109375" style="230" bestFit="1" customWidth="1"/>
    <col min="12810" max="13056" width="9.28125" style="230" customWidth="1"/>
    <col min="13057" max="13057" width="16.421875" style="230" customWidth="1"/>
    <col min="13058" max="13058" width="113.421875" style="230" customWidth="1"/>
    <col min="13059" max="13059" width="12.00390625" style="230" customWidth="1"/>
    <col min="13060" max="13060" width="11.00390625" style="230" customWidth="1"/>
    <col min="13061" max="13061" width="17.8515625" style="230" bestFit="1" customWidth="1"/>
    <col min="13062" max="13062" width="12.7109375" style="230" bestFit="1" customWidth="1"/>
    <col min="13063" max="13063" width="18.28125" style="230" bestFit="1" customWidth="1"/>
    <col min="13064" max="13064" width="16.8515625" style="230" customWidth="1"/>
    <col min="13065" max="13065" width="17.7109375" style="230" bestFit="1" customWidth="1"/>
    <col min="13066" max="13312" width="9.28125" style="230" customWidth="1"/>
    <col min="13313" max="13313" width="16.421875" style="230" customWidth="1"/>
    <col min="13314" max="13314" width="113.421875" style="230" customWidth="1"/>
    <col min="13315" max="13315" width="12.00390625" style="230" customWidth="1"/>
    <col min="13316" max="13316" width="11.00390625" style="230" customWidth="1"/>
    <col min="13317" max="13317" width="17.8515625" style="230" bestFit="1" customWidth="1"/>
    <col min="13318" max="13318" width="12.7109375" style="230" bestFit="1" customWidth="1"/>
    <col min="13319" max="13319" width="18.28125" style="230" bestFit="1" customWidth="1"/>
    <col min="13320" max="13320" width="16.8515625" style="230" customWidth="1"/>
    <col min="13321" max="13321" width="17.7109375" style="230" bestFit="1" customWidth="1"/>
    <col min="13322" max="13568" width="9.28125" style="230" customWidth="1"/>
    <col min="13569" max="13569" width="16.421875" style="230" customWidth="1"/>
    <col min="13570" max="13570" width="113.421875" style="230" customWidth="1"/>
    <col min="13571" max="13571" width="12.00390625" style="230" customWidth="1"/>
    <col min="13572" max="13572" width="11.00390625" style="230" customWidth="1"/>
    <col min="13573" max="13573" width="17.8515625" style="230" bestFit="1" customWidth="1"/>
    <col min="13574" max="13574" width="12.7109375" style="230" bestFit="1" customWidth="1"/>
    <col min="13575" max="13575" width="18.28125" style="230" bestFit="1" customWidth="1"/>
    <col min="13576" max="13576" width="16.8515625" style="230" customWidth="1"/>
    <col min="13577" max="13577" width="17.7109375" style="230" bestFit="1" customWidth="1"/>
    <col min="13578" max="13824" width="9.28125" style="230" customWidth="1"/>
    <col min="13825" max="13825" width="16.421875" style="230" customWidth="1"/>
    <col min="13826" max="13826" width="113.421875" style="230" customWidth="1"/>
    <col min="13827" max="13827" width="12.00390625" style="230" customWidth="1"/>
    <col min="13828" max="13828" width="11.00390625" style="230" customWidth="1"/>
    <col min="13829" max="13829" width="17.8515625" style="230" bestFit="1" customWidth="1"/>
    <col min="13830" max="13830" width="12.7109375" style="230" bestFit="1" customWidth="1"/>
    <col min="13831" max="13831" width="18.28125" style="230" bestFit="1" customWidth="1"/>
    <col min="13832" max="13832" width="16.8515625" style="230" customWidth="1"/>
    <col min="13833" max="13833" width="17.7109375" style="230" bestFit="1" customWidth="1"/>
    <col min="13834" max="14080" width="9.28125" style="230" customWidth="1"/>
    <col min="14081" max="14081" width="16.421875" style="230" customWidth="1"/>
    <col min="14082" max="14082" width="113.421875" style="230" customWidth="1"/>
    <col min="14083" max="14083" width="12.00390625" style="230" customWidth="1"/>
    <col min="14084" max="14084" width="11.00390625" style="230" customWidth="1"/>
    <col min="14085" max="14085" width="17.8515625" style="230" bestFit="1" customWidth="1"/>
    <col min="14086" max="14086" width="12.7109375" style="230" bestFit="1" customWidth="1"/>
    <col min="14087" max="14087" width="18.28125" style="230" bestFit="1" customWidth="1"/>
    <col min="14088" max="14088" width="16.8515625" style="230" customWidth="1"/>
    <col min="14089" max="14089" width="17.7109375" style="230" bestFit="1" customWidth="1"/>
    <col min="14090" max="14336" width="9.28125" style="230" customWidth="1"/>
    <col min="14337" max="14337" width="16.421875" style="230" customWidth="1"/>
    <col min="14338" max="14338" width="113.421875" style="230" customWidth="1"/>
    <col min="14339" max="14339" width="12.00390625" style="230" customWidth="1"/>
    <col min="14340" max="14340" width="11.00390625" style="230" customWidth="1"/>
    <col min="14341" max="14341" width="17.8515625" style="230" bestFit="1" customWidth="1"/>
    <col min="14342" max="14342" width="12.7109375" style="230" bestFit="1" customWidth="1"/>
    <col min="14343" max="14343" width="18.28125" style="230" bestFit="1" customWidth="1"/>
    <col min="14344" max="14344" width="16.8515625" style="230" customWidth="1"/>
    <col min="14345" max="14345" width="17.7109375" style="230" bestFit="1" customWidth="1"/>
    <col min="14346" max="14592" width="9.28125" style="230" customWidth="1"/>
    <col min="14593" max="14593" width="16.421875" style="230" customWidth="1"/>
    <col min="14594" max="14594" width="113.421875" style="230" customWidth="1"/>
    <col min="14595" max="14595" width="12.00390625" style="230" customWidth="1"/>
    <col min="14596" max="14596" width="11.00390625" style="230" customWidth="1"/>
    <col min="14597" max="14597" width="17.8515625" style="230" bestFit="1" customWidth="1"/>
    <col min="14598" max="14598" width="12.7109375" style="230" bestFit="1" customWidth="1"/>
    <col min="14599" max="14599" width="18.28125" style="230" bestFit="1" customWidth="1"/>
    <col min="14600" max="14600" width="16.8515625" style="230" customWidth="1"/>
    <col min="14601" max="14601" width="17.7109375" style="230" bestFit="1" customWidth="1"/>
    <col min="14602" max="14848" width="9.28125" style="230" customWidth="1"/>
    <col min="14849" max="14849" width="16.421875" style="230" customWidth="1"/>
    <col min="14850" max="14850" width="113.421875" style="230" customWidth="1"/>
    <col min="14851" max="14851" width="12.00390625" style="230" customWidth="1"/>
    <col min="14852" max="14852" width="11.00390625" style="230" customWidth="1"/>
    <col min="14853" max="14853" width="17.8515625" style="230" bestFit="1" customWidth="1"/>
    <col min="14854" max="14854" width="12.7109375" style="230" bestFit="1" customWidth="1"/>
    <col min="14855" max="14855" width="18.28125" style="230" bestFit="1" customWidth="1"/>
    <col min="14856" max="14856" width="16.8515625" style="230" customWidth="1"/>
    <col min="14857" max="14857" width="17.7109375" style="230" bestFit="1" customWidth="1"/>
    <col min="14858" max="15104" width="9.28125" style="230" customWidth="1"/>
    <col min="15105" max="15105" width="16.421875" style="230" customWidth="1"/>
    <col min="15106" max="15106" width="113.421875" style="230" customWidth="1"/>
    <col min="15107" max="15107" width="12.00390625" style="230" customWidth="1"/>
    <col min="15108" max="15108" width="11.00390625" style="230" customWidth="1"/>
    <col min="15109" max="15109" width="17.8515625" style="230" bestFit="1" customWidth="1"/>
    <col min="15110" max="15110" width="12.7109375" style="230" bestFit="1" customWidth="1"/>
    <col min="15111" max="15111" width="18.28125" style="230" bestFit="1" customWidth="1"/>
    <col min="15112" max="15112" width="16.8515625" style="230" customWidth="1"/>
    <col min="15113" max="15113" width="17.7109375" style="230" bestFit="1" customWidth="1"/>
    <col min="15114" max="15360" width="9.28125" style="230" customWidth="1"/>
    <col min="15361" max="15361" width="16.421875" style="230" customWidth="1"/>
    <col min="15362" max="15362" width="113.421875" style="230" customWidth="1"/>
    <col min="15363" max="15363" width="12.00390625" style="230" customWidth="1"/>
    <col min="15364" max="15364" width="11.00390625" style="230" customWidth="1"/>
    <col min="15365" max="15365" width="17.8515625" style="230" bestFit="1" customWidth="1"/>
    <col min="15366" max="15366" width="12.7109375" style="230" bestFit="1" customWidth="1"/>
    <col min="15367" max="15367" width="18.28125" style="230" bestFit="1" customWidth="1"/>
    <col min="15368" max="15368" width="16.8515625" style="230" customWidth="1"/>
    <col min="15369" max="15369" width="17.7109375" style="230" bestFit="1" customWidth="1"/>
    <col min="15370" max="15616" width="9.28125" style="230" customWidth="1"/>
    <col min="15617" max="15617" width="16.421875" style="230" customWidth="1"/>
    <col min="15618" max="15618" width="113.421875" style="230" customWidth="1"/>
    <col min="15619" max="15619" width="12.00390625" style="230" customWidth="1"/>
    <col min="15620" max="15620" width="11.00390625" style="230" customWidth="1"/>
    <col min="15621" max="15621" width="17.8515625" style="230" bestFit="1" customWidth="1"/>
    <col min="15622" max="15622" width="12.7109375" style="230" bestFit="1" customWidth="1"/>
    <col min="15623" max="15623" width="18.28125" style="230" bestFit="1" customWidth="1"/>
    <col min="15624" max="15624" width="16.8515625" style="230" customWidth="1"/>
    <col min="15625" max="15625" width="17.7109375" style="230" bestFit="1" customWidth="1"/>
    <col min="15626" max="15872" width="9.28125" style="230" customWidth="1"/>
    <col min="15873" max="15873" width="16.421875" style="230" customWidth="1"/>
    <col min="15874" max="15874" width="113.421875" style="230" customWidth="1"/>
    <col min="15875" max="15875" width="12.00390625" style="230" customWidth="1"/>
    <col min="15876" max="15876" width="11.00390625" style="230" customWidth="1"/>
    <col min="15877" max="15877" width="17.8515625" style="230" bestFit="1" customWidth="1"/>
    <col min="15878" max="15878" width="12.7109375" style="230" bestFit="1" customWidth="1"/>
    <col min="15879" max="15879" width="18.28125" style="230" bestFit="1" customWidth="1"/>
    <col min="15880" max="15880" width="16.8515625" style="230" customWidth="1"/>
    <col min="15881" max="15881" width="17.7109375" style="230" bestFit="1" customWidth="1"/>
    <col min="15882" max="16128" width="9.28125" style="230" customWidth="1"/>
    <col min="16129" max="16129" width="16.421875" style="230" customWidth="1"/>
    <col min="16130" max="16130" width="113.421875" style="230" customWidth="1"/>
    <col min="16131" max="16131" width="12.00390625" style="230" customWidth="1"/>
    <col min="16132" max="16132" width="11.00390625" style="230" customWidth="1"/>
    <col min="16133" max="16133" width="17.8515625" style="230" bestFit="1" customWidth="1"/>
    <col min="16134" max="16134" width="12.7109375" style="230" bestFit="1" customWidth="1"/>
    <col min="16135" max="16135" width="18.28125" style="230" bestFit="1" customWidth="1"/>
    <col min="16136" max="16136" width="16.8515625" style="230" customWidth="1"/>
    <col min="16137" max="16137" width="17.7109375" style="230" bestFit="1" customWidth="1"/>
    <col min="16138" max="16384" width="9.28125" style="230" customWidth="1"/>
  </cols>
  <sheetData>
    <row r="1" spans="1:2" ht="15">
      <c r="A1" s="203"/>
      <c r="B1" s="204"/>
    </row>
    <row r="2" spans="1:2" ht="19.5">
      <c r="A2" s="206"/>
      <c r="B2" s="207" t="s">
        <v>1195</v>
      </c>
    </row>
    <row r="3" spans="1:2" ht="18">
      <c r="A3" s="206"/>
      <c r="B3" s="208"/>
    </row>
    <row r="4" spans="1:2" ht="31.5">
      <c r="A4" s="209" t="s">
        <v>1196</v>
      </c>
      <c r="B4" s="210" t="s">
        <v>1197</v>
      </c>
    </row>
    <row r="5" spans="1:2" ht="15.75">
      <c r="A5" s="211" t="s">
        <v>1666</v>
      </c>
      <c r="B5" s="210" t="s">
        <v>949</v>
      </c>
    </row>
    <row r="6" spans="1:2" ht="18" customHeight="1">
      <c r="A6" s="211" t="s">
        <v>1198</v>
      </c>
      <c r="B6" s="212" t="s">
        <v>1199</v>
      </c>
    </row>
    <row r="7" spans="1:2" ht="18" customHeight="1">
      <c r="A7" s="211" t="s">
        <v>1200</v>
      </c>
      <c r="B7" s="213" t="s">
        <v>1201</v>
      </c>
    </row>
    <row r="8" spans="1:2" ht="18" customHeight="1">
      <c r="A8" s="211" t="s">
        <v>1202</v>
      </c>
      <c r="B8" s="214"/>
    </row>
    <row r="9" spans="1:5" ht="23.25" customHeight="1">
      <c r="A9" s="215" t="s">
        <v>1203</v>
      </c>
      <c r="B9" s="214" t="s">
        <v>1204</v>
      </c>
      <c r="C9" s="216"/>
      <c r="D9" s="217"/>
      <c r="E9" s="217"/>
    </row>
    <row r="11" spans="1:9" ht="21.75" customHeight="1">
      <c r="A11" s="218" t="s">
        <v>1205</v>
      </c>
      <c r="B11" s="219" t="s">
        <v>1206</v>
      </c>
      <c r="C11" s="220" t="s">
        <v>1207</v>
      </c>
      <c r="D11" s="220" t="s">
        <v>1208</v>
      </c>
      <c r="E11" s="221" t="s">
        <v>1209</v>
      </c>
      <c r="F11" s="221" t="s">
        <v>1210</v>
      </c>
      <c r="G11" s="222" t="s">
        <v>1211</v>
      </c>
      <c r="H11" s="222" t="s">
        <v>1212</v>
      </c>
      <c r="I11" s="223" t="s">
        <v>1213</v>
      </c>
    </row>
    <row r="12" spans="1:9" ht="8.25" customHeight="1">
      <c r="A12" s="224"/>
      <c r="B12" s="225"/>
      <c r="C12" s="226"/>
      <c r="D12" s="226"/>
      <c r="E12" s="227"/>
      <c r="F12" s="227"/>
      <c r="G12" s="228"/>
      <c r="H12" s="228"/>
      <c r="I12" s="229"/>
    </row>
    <row r="13" spans="1:9" ht="20.1" customHeight="1">
      <c r="A13" s="324"/>
      <c r="B13" s="325" t="s">
        <v>1214</v>
      </c>
      <c r="C13" s="326"/>
      <c r="D13" s="326"/>
      <c r="E13" s="327"/>
      <c r="F13" s="328"/>
      <c r="G13" s="329"/>
      <c r="H13" s="329"/>
      <c r="I13" s="329"/>
    </row>
    <row r="14" spans="1:9" ht="20.1" customHeight="1">
      <c r="A14" s="330">
        <v>1</v>
      </c>
      <c r="B14" s="331" t="s">
        <v>1215</v>
      </c>
      <c r="C14" s="332" t="s">
        <v>1118</v>
      </c>
      <c r="D14" s="332">
        <v>1</v>
      </c>
      <c r="E14" s="344"/>
      <c r="F14" s="345"/>
      <c r="G14" s="333">
        <f>E14*D14</f>
        <v>0</v>
      </c>
      <c r="H14" s="333">
        <f>F14*D14</f>
        <v>0</v>
      </c>
      <c r="I14" s="333">
        <f>G14+H14</f>
        <v>0</v>
      </c>
    </row>
    <row r="15" spans="1:9" ht="20.1" customHeight="1">
      <c r="A15" s="330"/>
      <c r="B15" s="331"/>
      <c r="C15" s="332"/>
      <c r="D15" s="332"/>
      <c r="E15" s="334"/>
      <c r="F15" s="335"/>
      <c r="G15" s="333"/>
      <c r="H15" s="333"/>
      <c r="I15" s="333"/>
    </row>
    <row r="16" spans="1:9" ht="20.1" customHeight="1">
      <c r="A16" s="324"/>
      <c r="B16" s="325" t="s">
        <v>1216</v>
      </c>
      <c r="C16" s="336"/>
      <c r="D16" s="336"/>
      <c r="E16" s="327"/>
      <c r="F16" s="328"/>
      <c r="G16" s="329"/>
      <c r="H16" s="329"/>
      <c r="I16" s="329"/>
    </row>
    <row r="17" spans="1:9" ht="20.1" customHeight="1">
      <c r="A17" s="330">
        <v>2</v>
      </c>
      <c r="B17" s="331" t="s">
        <v>1217</v>
      </c>
      <c r="C17" s="332" t="s">
        <v>1218</v>
      </c>
      <c r="D17" s="332">
        <v>1</v>
      </c>
      <c r="E17" s="344"/>
      <c r="F17" s="345"/>
      <c r="G17" s="333">
        <f>E17*D17</f>
        <v>0</v>
      </c>
      <c r="H17" s="333">
        <f>F17*D17</f>
        <v>0</v>
      </c>
      <c r="I17" s="333">
        <f>G17+H17</f>
        <v>0</v>
      </c>
    </row>
    <row r="18" spans="1:9" ht="20.1" customHeight="1">
      <c r="A18" s="330">
        <v>3</v>
      </c>
      <c r="B18" s="331" t="s">
        <v>1219</v>
      </c>
      <c r="C18" s="332" t="s">
        <v>1218</v>
      </c>
      <c r="D18" s="332">
        <v>3</v>
      </c>
      <c r="E18" s="344"/>
      <c r="F18" s="345"/>
      <c r="G18" s="333">
        <f>E18*D18</f>
        <v>0</v>
      </c>
      <c r="H18" s="333">
        <f>F18*D18</f>
        <v>0</v>
      </c>
      <c r="I18" s="333">
        <f>G18+H18</f>
        <v>0</v>
      </c>
    </row>
    <row r="19" spans="1:9" ht="20.1" customHeight="1">
      <c r="A19" s="330">
        <v>4</v>
      </c>
      <c r="B19" s="331" t="s">
        <v>1220</v>
      </c>
      <c r="C19" s="332" t="s">
        <v>1218</v>
      </c>
      <c r="D19" s="332">
        <v>1</v>
      </c>
      <c r="E19" s="344"/>
      <c r="F19" s="345"/>
      <c r="G19" s="333">
        <f>E19*D19</f>
        <v>0</v>
      </c>
      <c r="H19" s="333">
        <f>F19*D19</f>
        <v>0</v>
      </c>
      <c r="I19" s="333">
        <f>G19+H19</f>
        <v>0</v>
      </c>
    </row>
    <row r="20" spans="1:9" ht="20.1" customHeight="1">
      <c r="A20" s="330">
        <v>5</v>
      </c>
      <c r="B20" s="331" t="s">
        <v>1221</v>
      </c>
      <c r="C20" s="332" t="s">
        <v>1218</v>
      </c>
      <c r="D20" s="332">
        <v>1</v>
      </c>
      <c r="E20" s="344"/>
      <c r="F20" s="345"/>
      <c r="G20" s="333">
        <f>E20*D20</f>
        <v>0</v>
      </c>
      <c r="H20" s="333">
        <f>F20*D20</f>
        <v>0</v>
      </c>
      <c r="I20" s="333">
        <f>G20+H20</f>
        <v>0</v>
      </c>
    </row>
    <row r="21" spans="1:9" ht="20.1" customHeight="1">
      <c r="A21" s="330">
        <v>6</v>
      </c>
      <c r="B21" s="331" t="s">
        <v>1222</v>
      </c>
      <c r="C21" s="332" t="s">
        <v>1118</v>
      </c>
      <c r="D21" s="332">
        <v>1</v>
      </c>
      <c r="E21" s="344"/>
      <c r="F21" s="345"/>
      <c r="G21" s="333">
        <f>E21*D21</f>
        <v>0</v>
      </c>
      <c r="H21" s="333">
        <f>F21*D21</f>
        <v>0</v>
      </c>
      <c r="I21" s="333">
        <f>G21+H21</f>
        <v>0</v>
      </c>
    </row>
    <row r="22" spans="1:9" ht="20.1" customHeight="1">
      <c r="A22" s="324"/>
      <c r="B22" s="337"/>
      <c r="C22" s="336"/>
      <c r="D22" s="336"/>
      <c r="E22" s="327"/>
      <c r="F22" s="328"/>
      <c r="G22" s="329"/>
      <c r="H22" s="329"/>
      <c r="I22" s="329"/>
    </row>
    <row r="23" spans="1:54" ht="20.1" customHeight="1">
      <c r="A23" s="324"/>
      <c r="B23" s="325" t="s">
        <v>1223</v>
      </c>
      <c r="C23" s="326"/>
      <c r="D23" s="326"/>
      <c r="E23" s="327"/>
      <c r="F23" s="328"/>
      <c r="G23" s="329"/>
      <c r="H23" s="329"/>
      <c r="I23" s="329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</row>
    <row r="24" spans="1:9" ht="20.1" customHeight="1">
      <c r="A24" s="330">
        <v>7</v>
      </c>
      <c r="B24" s="331" t="s">
        <v>1224</v>
      </c>
      <c r="C24" s="332" t="s">
        <v>1218</v>
      </c>
      <c r="D24" s="332">
        <v>23</v>
      </c>
      <c r="E24" s="344"/>
      <c r="F24" s="345"/>
      <c r="G24" s="333">
        <f aca="true" t="shared" si="0" ref="G24:G37">E24*D24</f>
        <v>0</v>
      </c>
      <c r="H24" s="333">
        <f aca="true" t="shared" si="1" ref="H24:H37">F24*D24</f>
        <v>0</v>
      </c>
      <c r="I24" s="333">
        <f aca="true" t="shared" si="2" ref="I24:I37">G24+H24</f>
        <v>0</v>
      </c>
    </row>
    <row r="25" spans="1:9" ht="20.1" customHeight="1">
      <c r="A25" s="330">
        <v>8</v>
      </c>
      <c r="B25" s="331" t="s">
        <v>1225</v>
      </c>
      <c r="C25" s="332" t="s">
        <v>1218</v>
      </c>
      <c r="D25" s="332">
        <v>1</v>
      </c>
      <c r="E25" s="344"/>
      <c r="F25" s="345"/>
      <c r="G25" s="333">
        <f t="shared" si="0"/>
        <v>0</v>
      </c>
      <c r="H25" s="333">
        <f t="shared" si="1"/>
        <v>0</v>
      </c>
      <c r="I25" s="333">
        <f t="shared" si="2"/>
        <v>0</v>
      </c>
    </row>
    <row r="26" spans="1:9" ht="20.1" customHeight="1">
      <c r="A26" s="330">
        <v>9</v>
      </c>
      <c r="B26" s="331" t="s">
        <v>1226</v>
      </c>
      <c r="C26" s="332" t="s">
        <v>1218</v>
      </c>
      <c r="D26" s="332">
        <v>12</v>
      </c>
      <c r="E26" s="344"/>
      <c r="F26" s="345"/>
      <c r="G26" s="333">
        <f t="shared" si="0"/>
        <v>0</v>
      </c>
      <c r="H26" s="333">
        <f t="shared" si="1"/>
        <v>0</v>
      </c>
      <c r="I26" s="333">
        <f t="shared" si="2"/>
        <v>0</v>
      </c>
    </row>
    <row r="27" spans="1:9" ht="20.1" customHeight="1">
      <c r="A27" s="330">
        <v>10</v>
      </c>
      <c r="B27" s="331" t="s">
        <v>1227</v>
      </c>
      <c r="C27" s="332" t="s">
        <v>1218</v>
      </c>
      <c r="D27" s="332">
        <v>4</v>
      </c>
      <c r="E27" s="344"/>
      <c r="F27" s="345"/>
      <c r="G27" s="333">
        <f t="shared" si="0"/>
        <v>0</v>
      </c>
      <c r="H27" s="333">
        <f t="shared" si="1"/>
        <v>0</v>
      </c>
      <c r="I27" s="333">
        <f t="shared" si="2"/>
        <v>0</v>
      </c>
    </row>
    <row r="28" spans="1:9" ht="20.1" customHeight="1">
      <c r="A28" s="330">
        <v>11</v>
      </c>
      <c r="B28" s="331" t="s">
        <v>1228</v>
      </c>
      <c r="C28" s="332" t="s">
        <v>1218</v>
      </c>
      <c r="D28" s="332">
        <v>2</v>
      </c>
      <c r="E28" s="344"/>
      <c r="F28" s="345"/>
      <c r="G28" s="333">
        <f t="shared" si="0"/>
        <v>0</v>
      </c>
      <c r="H28" s="333">
        <f t="shared" si="1"/>
        <v>0</v>
      </c>
      <c r="I28" s="333">
        <f t="shared" si="2"/>
        <v>0</v>
      </c>
    </row>
    <row r="29" spans="1:9" ht="20.1" customHeight="1">
      <c r="A29" s="330">
        <v>12</v>
      </c>
      <c r="B29" s="331" t="s">
        <v>1229</v>
      </c>
      <c r="C29" s="332" t="s">
        <v>1218</v>
      </c>
      <c r="D29" s="332">
        <v>8</v>
      </c>
      <c r="E29" s="344"/>
      <c r="F29" s="345"/>
      <c r="G29" s="333">
        <f t="shared" si="0"/>
        <v>0</v>
      </c>
      <c r="H29" s="333">
        <f t="shared" si="1"/>
        <v>0</v>
      </c>
      <c r="I29" s="333">
        <f t="shared" si="2"/>
        <v>0</v>
      </c>
    </row>
    <row r="30" spans="1:9" ht="20.1" customHeight="1">
      <c r="A30" s="330">
        <v>13</v>
      </c>
      <c r="B30" s="331" t="s">
        <v>1230</v>
      </c>
      <c r="C30" s="332" t="s">
        <v>1218</v>
      </c>
      <c r="D30" s="332">
        <v>1</v>
      </c>
      <c r="E30" s="344"/>
      <c r="F30" s="345"/>
      <c r="G30" s="333">
        <f t="shared" si="0"/>
        <v>0</v>
      </c>
      <c r="H30" s="333">
        <f t="shared" si="1"/>
        <v>0</v>
      </c>
      <c r="I30" s="333">
        <f t="shared" si="2"/>
        <v>0</v>
      </c>
    </row>
    <row r="31" spans="1:9" ht="20.1" customHeight="1">
      <c r="A31" s="330">
        <v>14</v>
      </c>
      <c r="B31" s="331" t="s">
        <v>1231</v>
      </c>
      <c r="C31" s="332" t="s">
        <v>1218</v>
      </c>
      <c r="D31" s="332">
        <v>10</v>
      </c>
      <c r="E31" s="344"/>
      <c r="F31" s="335"/>
      <c r="G31" s="333">
        <f t="shared" si="0"/>
        <v>0</v>
      </c>
      <c r="H31" s="333">
        <f t="shared" si="1"/>
        <v>0</v>
      </c>
      <c r="I31" s="333">
        <f t="shared" si="2"/>
        <v>0</v>
      </c>
    </row>
    <row r="32" spans="1:9" ht="20.1" customHeight="1">
      <c r="A32" s="330">
        <v>15</v>
      </c>
      <c r="B32" s="331" t="s">
        <v>1232</v>
      </c>
      <c r="C32" s="332" t="s">
        <v>1218</v>
      </c>
      <c r="D32" s="332">
        <v>10</v>
      </c>
      <c r="E32" s="344"/>
      <c r="F32" s="335"/>
      <c r="G32" s="333">
        <f t="shared" si="0"/>
        <v>0</v>
      </c>
      <c r="H32" s="333">
        <f t="shared" si="1"/>
        <v>0</v>
      </c>
      <c r="I32" s="333">
        <f t="shared" si="2"/>
        <v>0</v>
      </c>
    </row>
    <row r="33" spans="1:9" ht="20.1" customHeight="1">
      <c r="A33" s="330">
        <v>16</v>
      </c>
      <c r="B33" s="331" t="s">
        <v>1233</v>
      </c>
      <c r="C33" s="332" t="s">
        <v>1218</v>
      </c>
      <c r="D33" s="332">
        <v>1</v>
      </c>
      <c r="E33" s="344"/>
      <c r="F33" s="345"/>
      <c r="G33" s="333">
        <f t="shared" si="0"/>
        <v>0</v>
      </c>
      <c r="H33" s="333">
        <f t="shared" si="1"/>
        <v>0</v>
      </c>
      <c r="I33" s="333">
        <f t="shared" si="2"/>
        <v>0</v>
      </c>
    </row>
    <row r="34" spans="1:9" ht="20.1" customHeight="1">
      <c r="A34" s="330">
        <v>17</v>
      </c>
      <c r="B34" s="331" t="s">
        <v>1234</v>
      </c>
      <c r="C34" s="332" t="s">
        <v>1218</v>
      </c>
      <c r="D34" s="332">
        <v>4</v>
      </c>
      <c r="E34" s="344"/>
      <c r="F34" s="345"/>
      <c r="G34" s="333">
        <f t="shared" si="0"/>
        <v>0</v>
      </c>
      <c r="H34" s="333">
        <f t="shared" si="1"/>
        <v>0</v>
      </c>
      <c r="I34" s="333">
        <f t="shared" si="2"/>
        <v>0</v>
      </c>
    </row>
    <row r="35" spans="1:9" ht="20.1" customHeight="1">
      <c r="A35" s="330">
        <v>18</v>
      </c>
      <c r="B35" s="331" t="s">
        <v>1235</v>
      </c>
      <c r="C35" s="332" t="s">
        <v>1218</v>
      </c>
      <c r="D35" s="332">
        <v>8</v>
      </c>
      <c r="E35" s="344"/>
      <c r="F35" s="345"/>
      <c r="G35" s="333">
        <f t="shared" si="0"/>
        <v>0</v>
      </c>
      <c r="H35" s="333">
        <f t="shared" si="1"/>
        <v>0</v>
      </c>
      <c r="I35" s="333">
        <f t="shared" si="2"/>
        <v>0</v>
      </c>
    </row>
    <row r="36" spans="1:9" ht="20.1" customHeight="1">
      <c r="A36" s="330">
        <v>19</v>
      </c>
      <c r="B36" s="331" t="s">
        <v>1236</v>
      </c>
      <c r="C36" s="332" t="s">
        <v>1218</v>
      </c>
      <c r="D36" s="332">
        <v>54</v>
      </c>
      <c r="E36" s="344"/>
      <c r="F36" s="345"/>
      <c r="G36" s="333">
        <f t="shared" si="0"/>
        <v>0</v>
      </c>
      <c r="H36" s="333">
        <f t="shared" si="1"/>
        <v>0</v>
      </c>
      <c r="I36" s="333">
        <f t="shared" si="2"/>
        <v>0</v>
      </c>
    </row>
    <row r="37" spans="1:9" ht="20.1" customHeight="1">
      <c r="A37" s="330">
        <v>20</v>
      </c>
      <c r="B37" s="331" t="s">
        <v>1237</v>
      </c>
      <c r="C37" s="332" t="s">
        <v>1218</v>
      </c>
      <c r="D37" s="332">
        <v>1</v>
      </c>
      <c r="E37" s="344"/>
      <c r="F37" s="345"/>
      <c r="G37" s="333">
        <f t="shared" si="0"/>
        <v>0</v>
      </c>
      <c r="H37" s="333">
        <f t="shared" si="1"/>
        <v>0</v>
      </c>
      <c r="I37" s="333">
        <f t="shared" si="2"/>
        <v>0</v>
      </c>
    </row>
    <row r="38" spans="1:9" ht="20.1" customHeight="1">
      <c r="A38" s="330"/>
      <c r="B38" s="331"/>
      <c r="C38" s="332"/>
      <c r="D38" s="332"/>
      <c r="E38" s="334"/>
      <c r="F38" s="335"/>
      <c r="G38" s="333"/>
      <c r="H38" s="333"/>
      <c r="I38" s="333"/>
    </row>
    <row r="39" spans="1:9" ht="20.1" customHeight="1">
      <c r="A39" s="324"/>
      <c r="B39" s="337"/>
      <c r="C39" s="336"/>
      <c r="D39" s="336"/>
      <c r="E39" s="327"/>
      <c r="F39" s="328"/>
      <c r="G39" s="329"/>
      <c r="H39" s="329"/>
      <c r="I39" s="329"/>
    </row>
    <row r="40" spans="1:9" ht="20.1" customHeight="1">
      <c r="A40" s="324"/>
      <c r="B40" s="325" t="s">
        <v>1238</v>
      </c>
      <c r="C40" s="336"/>
      <c r="D40" s="336"/>
      <c r="E40" s="327"/>
      <c r="F40" s="328"/>
      <c r="G40" s="329"/>
      <c r="H40" s="329"/>
      <c r="I40" s="329"/>
    </row>
    <row r="41" spans="1:9" ht="30">
      <c r="A41" s="330">
        <v>21</v>
      </c>
      <c r="B41" s="331" t="s">
        <v>1239</v>
      </c>
      <c r="C41" s="332" t="s">
        <v>1218</v>
      </c>
      <c r="D41" s="332">
        <v>11</v>
      </c>
      <c r="E41" s="344"/>
      <c r="F41" s="345"/>
      <c r="G41" s="333">
        <f>E41*D41</f>
        <v>0</v>
      </c>
      <c r="H41" s="333">
        <f>F41*D41</f>
        <v>0</v>
      </c>
      <c r="I41" s="333">
        <f>G41+H41</f>
        <v>0</v>
      </c>
    </row>
    <row r="42" spans="1:9" ht="30">
      <c r="A42" s="330">
        <v>22</v>
      </c>
      <c r="B42" s="331" t="s">
        <v>1240</v>
      </c>
      <c r="C42" s="332" t="s">
        <v>1218</v>
      </c>
      <c r="D42" s="332">
        <v>2</v>
      </c>
      <c r="E42" s="344"/>
      <c r="F42" s="345"/>
      <c r="G42" s="333">
        <f>E42*D42</f>
        <v>0</v>
      </c>
      <c r="H42" s="333">
        <f>F42*D42</f>
        <v>0</v>
      </c>
      <c r="I42" s="333">
        <f>G42+H42</f>
        <v>0</v>
      </c>
    </row>
    <row r="43" spans="1:9" ht="15">
      <c r="A43" s="330">
        <v>23</v>
      </c>
      <c r="B43" s="331" t="s">
        <v>1241</v>
      </c>
      <c r="C43" s="332" t="s">
        <v>1218</v>
      </c>
      <c r="D43" s="332">
        <v>4</v>
      </c>
      <c r="E43" s="344"/>
      <c r="F43" s="345"/>
      <c r="G43" s="333">
        <f>E43*D43</f>
        <v>0</v>
      </c>
      <c r="H43" s="333">
        <f>F43*D43</f>
        <v>0</v>
      </c>
      <c r="I43" s="333">
        <f>G43+H43</f>
        <v>0</v>
      </c>
    </row>
    <row r="44" spans="1:9" ht="30">
      <c r="A44" s="330">
        <v>24</v>
      </c>
      <c r="B44" s="331" t="s">
        <v>1242</v>
      </c>
      <c r="C44" s="332" t="s">
        <v>1218</v>
      </c>
      <c r="D44" s="332">
        <v>4</v>
      </c>
      <c r="E44" s="344"/>
      <c r="F44" s="345"/>
      <c r="G44" s="333">
        <f>E44*D44</f>
        <v>0</v>
      </c>
      <c r="H44" s="333">
        <f>F44*D44</f>
        <v>0</v>
      </c>
      <c r="I44" s="333">
        <f>G44+H44</f>
        <v>0</v>
      </c>
    </row>
    <row r="45" spans="1:9" ht="15">
      <c r="A45" s="330"/>
      <c r="B45" s="331"/>
      <c r="C45" s="332"/>
      <c r="D45" s="332"/>
      <c r="E45" s="334"/>
      <c r="F45" s="335"/>
      <c r="G45" s="333"/>
      <c r="H45" s="333"/>
      <c r="I45" s="333"/>
    </row>
    <row r="46" spans="1:9" ht="20.1" customHeight="1">
      <c r="A46" s="324"/>
      <c r="B46" s="325" t="s">
        <v>1243</v>
      </c>
      <c r="C46" s="336"/>
      <c r="D46" s="336"/>
      <c r="E46" s="327"/>
      <c r="F46" s="328"/>
      <c r="G46" s="329"/>
      <c r="H46" s="329"/>
      <c r="I46" s="329"/>
    </row>
    <row r="47" spans="1:9" ht="20.1" customHeight="1">
      <c r="A47" s="330">
        <v>25</v>
      </c>
      <c r="B47" s="331" t="s">
        <v>1244</v>
      </c>
      <c r="C47" s="332" t="s">
        <v>484</v>
      </c>
      <c r="D47" s="332">
        <v>36</v>
      </c>
      <c r="E47" s="344"/>
      <c r="F47" s="345"/>
      <c r="G47" s="333">
        <f>E47*D47</f>
        <v>0</v>
      </c>
      <c r="H47" s="333">
        <f>F47*D47</f>
        <v>0</v>
      </c>
      <c r="I47" s="333">
        <f>G47+H47</f>
        <v>0</v>
      </c>
    </row>
    <row r="48" spans="1:9" ht="20.1" customHeight="1">
      <c r="A48" s="330">
        <v>26</v>
      </c>
      <c r="B48" s="331" t="s">
        <v>1245</v>
      </c>
      <c r="C48" s="332" t="s">
        <v>484</v>
      </c>
      <c r="D48" s="332">
        <v>90</v>
      </c>
      <c r="E48" s="344"/>
      <c r="F48" s="345"/>
      <c r="G48" s="333">
        <f>E48*D48</f>
        <v>0</v>
      </c>
      <c r="H48" s="333">
        <f>F48*D48</f>
        <v>0</v>
      </c>
      <c r="I48" s="333">
        <f>G48+H48</f>
        <v>0</v>
      </c>
    </row>
    <row r="49" spans="1:9" ht="20.1" customHeight="1">
      <c r="A49" s="330">
        <v>27</v>
      </c>
      <c r="B49" s="331" t="s">
        <v>1246</v>
      </c>
      <c r="C49" s="332" t="s">
        <v>484</v>
      </c>
      <c r="D49" s="332">
        <v>18</v>
      </c>
      <c r="E49" s="344"/>
      <c r="F49" s="345"/>
      <c r="G49" s="333">
        <f>E49*D49</f>
        <v>0</v>
      </c>
      <c r="H49" s="333">
        <f>F49*D49</f>
        <v>0</v>
      </c>
      <c r="I49" s="333">
        <f>G49+H49</f>
        <v>0</v>
      </c>
    </row>
    <row r="50" spans="1:9" ht="20.1" customHeight="1">
      <c r="A50" s="330">
        <v>28</v>
      </c>
      <c r="B50" s="331" t="s">
        <v>1247</v>
      </c>
      <c r="C50" s="332" t="s">
        <v>484</v>
      </c>
      <c r="D50" s="332">
        <v>6</v>
      </c>
      <c r="E50" s="344"/>
      <c r="F50" s="345"/>
      <c r="G50" s="333">
        <f>E50*D50</f>
        <v>0</v>
      </c>
      <c r="H50" s="333">
        <f>F50*D50</f>
        <v>0</v>
      </c>
      <c r="I50" s="333">
        <f>G50+H50</f>
        <v>0</v>
      </c>
    </row>
    <row r="51" spans="1:9" ht="20.1" customHeight="1">
      <c r="A51" s="330">
        <v>29</v>
      </c>
      <c r="B51" s="331" t="s">
        <v>1248</v>
      </c>
      <c r="C51" s="332" t="s">
        <v>484</v>
      </c>
      <c r="D51" s="332">
        <v>6</v>
      </c>
      <c r="E51" s="344"/>
      <c r="F51" s="345"/>
      <c r="G51" s="333">
        <f>E51*D51</f>
        <v>0</v>
      </c>
      <c r="H51" s="333">
        <f>F51*D51</f>
        <v>0</v>
      </c>
      <c r="I51" s="333">
        <f>G51+H51</f>
        <v>0</v>
      </c>
    </row>
    <row r="52" spans="1:9" ht="20.1" customHeight="1">
      <c r="A52" s="324"/>
      <c r="B52" s="337"/>
      <c r="C52" s="336"/>
      <c r="D52" s="336"/>
      <c r="E52" s="327"/>
      <c r="F52" s="328"/>
      <c r="G52" s="329"/>
      <c r="H52" s="329"/>
      <c r="I52" s="329"/>
    </row>
    <row r="53" spans="1:9" ht="20.1" customHeight="1">
      <c r="A53" s="324"/>
      <c r="B53" s="325" t="s">
        <v>1249</v>
      </c>
      <c r="C53" s="336"/>
      <c r="D53" s="336"/>
      <c r="E53" s="327"/>
      <c r="F53" s="328"/>
      <c r="G53" s="329"/>
      <c r="H53" s="329"/>
      <c r="I53" s="329"/>
    </row>
    <row r="54" spans="1:9" ht="20.1" customHeight="1">
      <c r="A54" s="330">
        <v>30</v>
      </c>
      <c r="B54" s="331" t="s">
        <v>1250</v>
      </c>
      <c r="C54" s="332" t="s">
        <v>484</v>
      </c>
      <c r="D54" s="332">
        <v>40</v>
      </c>
      <c r="E54" s="344"/>
      <c r="F54" s="345"/>
      <c r="G54" s="333">
        <f>E54*D54</f>
        <v>0</v>
      </c>
      <c r="H54" s="333">
        <f>F54*D54</f>
        <v>0</v>
      </c>
      <c r="I54" s="333">
        <f>G54+H54</f>
        <v>0</v>
      </c>
    </row>
    <row r="55" spans="1:9" ht="20.1" customHeight="1">
      <c r="A55" s="330">
        <v>31</v>
      </c>
      <c r="B55" s="331" t="s">
        <v>1251</v>
      </c>
      <c r="C55" s="332" t="s">
        <v>1218</v>
      </c>
      <c r="D55" s="332">
        <v>13</v>
      </c>
      <c r="E55" s="344"/>
      <c r="F55" s="345"/>
      <c r="G55" s="333">
        <f aca="true" t="shared" si="3" ref="G55:G63">E55*D55</f>
        <v>0</v>
      </c>
      <c r="H55" s="333">
        <f aca="true" t="shared" si="4" ref="H55:H63">F55*D55</f>
        <v>0</v>
      </c>
      <c r="I55" s="333">
        <f aca="true" t="shared" si="5" ref="I55:I63">G55+H55</f>
        <v>0</v>
      </c>
    </row>
    <row r="56" spans="1:9" ht="20.1" customHeight="1">
      <c r="A56" s="330">
        <v>32</v>
      </c>
      <c r="B56" s="331" t="s">
        <v>1252</v>
      </c>
      <c r="C56" s="332" t="s">
        <v>1218</v>
      </c>
      <c r="D56" s="332">
        <v>1</v>
      </c>
      <c r="E56" s="344"/>
      <c r="F56" s="345"/>
      <c r="G56" s="333">
        <f t="shared" si="3"/>
        <v>0</v>
      </c>
      <c r="H56" s="333">
        <f t="shared" si="4"/>
        <v>0</v>
      </c>
      <c r="I56" s="333">
        <f t="shared" si="5"/>
        <v>0</v>
      </c>
    </row>
    <row r="57" spans="1:9" ht="20.1" customHeight="1">
      <c r="A57" s="330">
        <v>33</v>
      </c>
      <c r="B57" s="331" t="s">
        <v>1253</v>
      </c>
      <c r="C57" s="332" t="s">
        <v>1218</v>
      </c>
      <c r="D57" s="332">
        <v>2</v>
      </c>
      <c r="E57" s="344"/>
      <c r="F57" s="345"/>
      <c r="G57" s="333">
        <f t="shared" si="3"/>
        <v>0</v>
      </c>
      <c r="H57" s="333">
        <f t="shared" si="4"/>
        <v>0</v>
      </c>
      <c r="I57" s="333">
        <f t="shared" si="5"/>
        <v>0</v>
      </c>
    </row>
    <row r="58" spans="1:9" ht="20.1" customHeight="1">
      <c r="A58" s="330">
        <v>34</v>
      </c>
      <c r="B58" s="331" t="s">
        <v>1254</v>
      </c>
      <c r="C58" s="332" t="s">
        <v>484</v>
      </c>
      <c r="D58" s="332">
        <v>25</v>
      </c>
      <c r="E58" s="344"/>
      <c r="F58" s="345"/>
      <c r="G58" s="333">
        <f t="shared" si="3"/>
        <v>0</v>
      </c>
      <c r="H58" s="333">
        <f t="shared" si="4"/>
        <v>0</v>
      </c>
      <c r="I58" s="333">
        <f t="shared" si="5"/>
        <v>0</v>
      </c>
    </row>
    <row r="59" spans="1:9" ht="20.1" customHeight="1">
      <c r="A59" s="330">
        <v>35</v>
      </c>
      <c r="B59" s="331" t="s">
        <v>1255</v>
      </c>
      <c r="C59" s="332" t="s">
        <v>1218</v>
      </c>
      <c r="D59" s="332">
        <v>2</v>
      </c>
      <c r="E59" s="344"/>
      <c r="F59" s="345"/>
      <c r="G59" s="333">
        <f t="shared" si="3"/>
        <v>0</v>
      </c>
      <c r="H59" s="333">
        <f t="shared" si="4"/>
        <v>0</v>
      </c>
      <c r="I59" s="333">
        <f t="shared" si="5"/>
        <v>0</v>
      </c>
    </row>
    <row r="60" spans="1:9" ht="20.1" customHeight="1">
      <c r="A60" s="330">
        <v>36</v>
      </c>
      <c r="B60" s="331" t="s">
        <v>1256</v>
      </c>
      <c r="C60" s="332" t="s">
        <v>1218</v>
      </c>
      <c r="D60" s="332">
        <v>5</v>
      </c>
      <c r="E60" s="344"/>
      <c r="F60" s="345"/>
      <c r="G60" s="333">
        <f t="shared" si="3"/>
        <v>0</v>
      </c>
      <c r="H60" s="333">
        <f t="shared" si="4"/>
        <v>0</v>
      </c>
      <c r="I60" s="333">
        <f t="shared" si="5"/>
        <v>0</v>
      </c>
    </row>
    <row r="61" spans="1:9" ht="20.1" customHeight="1">
      <c r="A61" s="330">
        <v>37</v>
      </c>
      <c r="B61" s="331" t="s">
        <v>1257</v>
      </c>
      <c r="C61" s="332" t="s">
        <v>1218</v>
      </c>
      <c r="D61" s="332">
        <v>26</v>
      </c>
      <c r="E61" s="344"/>
      <c r="F61" s="345"/>
      <c r="G61" s="333">
        <f t="shared" si="3"/>
        <v>0</v>
      </c>
      <c r="H61" s="333">
        <f t="shared" si="4"/>
        <v>0</v>
      </c>
      <c r="I61" s="333">
        <f t="shared" si="5"/>
        <v>0</v>
      </c>
    </row>
    <row r="62" spans="1:9" ht="20.1" customHeight="1">
      <c r="A62" s="330">
        <v>38</v>
      </c>
      <c r="B62" s="331" t="s">
        <v>1258</v>
      </c>
      <c r="C62" s="332" t="s">
        <v>1218</v>
      </c>
      <c r="D62" s="332">
        <v>1</v>
      </c>
      <c r="E62" s="344"/>
      <c r="F62" s="345"/>
      <c r="G62" s="333">
        <f t="shared" si="3"/>
        <v>0</v>
      </c>
      <c r="H62" s="333">
        <f t="shared" si="4"/>
        <v>0</v>
      </c>
      <c r="I62" s="333">
        <f t="shared" si="5"/>
        <v>0</v>
      </c>
    </row>
    <row r="63" spans="1:9" ht="20.1" customHeight="1">
      <c r="A63" s="330">
        <v>39</v>
      </c>
      <c r="B63" s="331" t="s">
        <v>1259</v>
      </c>
      <c r="C63" s="332" t="s">
        <v>1218</v>
      </c>
      <c r="D63" s="332">
        <v>2</v>
      </c>
      <c r="E63" s="344"/>
      <c r="F63" s="345"/>
      <c r="G63" s="333">
        <f t="shared" si="3"/>
        <v>0</v>
      </c>
      <c r="H63" s="333">
        <f t="shared" si="4"/>
        <v>0</v>
      </c>
      <c r="I63" s="333">
        <f t="shared" si="5"/>
        <v>0</v>
      </c>
    </row>
    <row r="64" spans="1:9" ht="20.1" customHeight="1">
      <c r="A64" s="324"/>
      <c r="B64" s="337"/>
      <c r="C64" s="336"/>
      <c r="D64" s="336"/>
      <c r="E64" s="327"/>
      <c r="F64" s="328"/>
      <c r="G64" s="329"/>
      <c r="H64" s="329"/>
      <c r="I64" s="329"/>
    </row>
    <row r="65" spans="1:9" ht="20.1" customHeight="1">
      <c r="A65" s="324"/>
      <c r="B65" s="325" t="s">
        <v>1260</v>
      </c>
      <c r="C65" s="336"/>
      <c r="D65" s="336"/>
      <c r="E65" s="327"/>
      <c r="F65" s="328"/>
      <c r="G65" s="329"/>
      <c r="H65" s="329"/>
      <c r="I65" s="329"/>
    </row>
    <row r="66" spans="1:9" ht="20.1" customHeight="1">
      <c r="A66" s="330">
        <v>40</v>
      </c>
      <c r="B66" s="331" t="s">
        <v>1261</v>
      </c>
      <c r="C66" s="332" t="s">
        <v>484</v>
      </c>
      <c r="D66" s="332">
        <v>13</v>
      </c>
      <c r="E66" s="334"/>
      <c r="F66" s="345"/>
      <c r="G66" s="333">
        <f>E66*D66</f>
        <v>0</v>
      </c>
      <c r="H66" s="333">
        <f>F66*D66</f>
        <v>0</v>
      </c>
      <c r="I66" s="333">
        <f>G66+H66</f>
        <v>0</v>
      </c>
    </row>
    <row r="67" spans="1:9" ht="20.1" customHeight="1">
      <c r="A67" s="330">
        <v>41</v>
      </c>
      <c r="B67" s="331" t="s">
        <v>1262</v>
      </c>
      <c r="C67" s="332" t="s">
        <v>484</v>
      </c>
      <c r="D67" s="332">
        <v>13</v>
      </c>
      <c r="E67" s="334"/>
      <c r="F67" s="345"/>
      <c r="G67" s="333">
        <f>E67*D67</f>
        <v>0</v>
      </c>
      <c r="H67" s="333">
        <f>F67*D67</f>
        <v>0</v>
      </c>
      <c r="I67" s="333">
        <f>G67+H67</f>
        <v>0</v>
      </c>
    </row>
    <row r="68" spans="1:9" ht="20.1" customHeight="1">
      <c r="A68" s="324"/>
      <c r="B68" s="337"/>
      <c r="C68" s="336"/>
      <c r="D68" s="336"/>
      <c r="E68" s="327"/>
      <c r="F68" s="328"/>
      <c r="G68" s="329"/>
      <c r="H68" s="329"/>
      <c r="I68" s="329"/>
    </row>
    <row r="69" spans="1:9" ht="20.1" customHeight="1">
      <c r="A69" s="324"/>
      <c r="B69" s="325" t="s">
        <v>1263</v>
      </c>
      <c r="C69" s="326"/>
      <c r="D69" s="338"/>
      <c r="E69" s="327"/>
      <c r="F69" s="328"/>
      <c r="G69" s="329"/>
      <c r="H69" s="329"/>
      <c r="I69" s="329"/>
    </row>
    <row r="70" spans="1:9" ht="20.1" customHeight="1">
      <c r="A70" s="330">
        <v>42</v>
      </c>
      <c r="B70" s="331" t="s">
        <v>1264</v>
      </c>
      <c r="C70" s="332" t="s">
        <v>484</v>
      </c>
      <c r="D70" s="332">
        <v>92</v>
      </c>
      <c r="E70" s="344"/>
      <c r="F70" s="345"/>
      <c r="G70" s="333">
        <f>E70*D70</f>
        <v>0</v>
      </c>
      <c r="H70" s="333">
        <f>F70*D70</f>
        <v>0</v>
      </c>
      <c r="I70" s="333">
        <f>G70+H70</f>
        <v>0</v>
      </c>
    </row>
    <row r="71" spans="1:9" ht="20.1" customHeight="1">
      <c r="A71" s="330">
        <v>43</v>
      </c>
      <c r="B71" s="331" t="s">
        <v>1265</v>
      </c>
      <c r="C71" s="332" t="s">
        <v>484</v>
      </c>
      <c r="D71" s="332">
        <v>18</v>
      </c>
      <c r="E71" s="344"/>
      <c r="F71" s="345"/>
      <c r="G71" s="333"/>
      <c r="H71" s="333"/>
      <c r="I71" s="333"/>
    </row>
    <row r="72" spans="1:9" ht="20.1" customHeight="1">
      <c r="A72" s="330">
        <v>44</v>
      </c>
      <c r="B72" s="331" t="s">
        <v>1266</v>
      </c>
      <c r="C72" s="332" t="s">
        <v>484</v>
      </c>
      <c r="D72" s="332">
        <v>12</v>
      </c>
      <c r="E72" s="344"/>
      <c r="F72" s="345"/>
      <c r="G72" s="333">
        <f aca="true" t="shared" si="6" ref="G72:G77">E72*D72</f>
        <v>0</v>
      </c>
      <c r="H72" s="333">
        <f aca="true" t="shared" si="7" ref="H72:H77">F72*D72</f>
        <v>0</v>
      </c>
      <c r="I72" s="333">
        <f aca="true" t="shared" si="8" ref="I72:I77">G72+H72</f>
        <v>0</v>
      </c>
    </row>
    <row r="73" spans="1:9" ht="20.1" customHeight="1">
      <c r="A73" s="330">
        <v>45</v>
      </c>
      <c r="B73" s="331" t="s">
        <v>1267</v>
      </c>
      <c r="C73" s="332" t="s">
        <v>484</v>
      </c>
      <c r="D73" s="332">
        <v>210</v>
      </c>
      <c r="E73" s="344"/>
      <c r="F73" s="345"/>
      <c r="G73" s="333">
        <f t="shared" si="6"/>
        <v>0</v>
      </c>
      <c r="H73" s="333">
        <f t="shared" si="7"/>
        <v>0</v>
      </c>
      <c r="I73" s="333">
        <f t="shared" si="8"/>
        <v>0</v>
      </c>
    </row>
    <row r="74" spans="1:9" ht="20.1" customHeight="1">
      <c r="A74" s="330">
        <v>46</v>
      </c>
      <c r="B74" s="331" t="s">
        <v>1268</v>
      </c>
      <c r="C74" s="332" t="s">
        <v>484</v>
      </c>
      <c r="D74" s="332">
        <v>50</v>
      </c>
      <c r="E74" s="344"/>
      <c r="F74" s="345"/>
      <c r="G74" s="333">
        <f t="shared" si="6"/>
        <v>0</v>
      </c>
      <c r="H74" s="333">
        <f t="shared" si="7"/>
        <v>0</v>
      </c>
      <c r="I74" s="333">
        <f t="shared" si="8"/>
        <v>0</v>
      </c>
    </row>
    <row r="75" spans="1:9" ht="20.1" customHeight="1">
      <c r="A75" s="330">
        <v>47</v>
      </c>
      <c r="B75" s="331" t="s">
        <v>1269</v>
      </c>
      <c r="C75" s="332" t="s">
        <v>484</v>
      </c>
      <c r="D75" s="332">
        <v>108</v>
      </c>
      <c r="E75" s="344"/>
      <c r="F75" s="345"/>
      <c r="G75" s="333">
        <f t="shared" si="6"/>
        <v>0</v>
      </c>
      <c r="H75" s="333">
        <f t="shared" si="7"/>
        <v>0</v>
      </c>
      <c r="I75" s="333">
        <f t="shared" si="8"/>
        <v>0</v>
      </c>
    </row>
    <row r="76" spans="1:9" ht="20.1" customHeight="1">
      <c r="A76" s="330">
        <v>48</v>
      </c>
      <c r="B76" s="331" t="s">
        <v>1270</v>
      </c>
      <c r="C76" s="332" t="s">
        <v>484</v>
      </c>
      <c r="D76" s="332">
        <v>5</v>
      </c>
      <c r="E76" s="334"/>
      <c r="F76" s="345"/>
      <c r="G76" s="333">
        <f t="shared" si="6"/>
        <v>0</v>
      </c>
      <c r="H76" s="333">
        <f t="shared" si="7"/>
        <v>0</v>
      </c>
      <c r="I76" s="333">
        <f t="shared" si="8"/>
        <v>0</v>
      </c>
    </row>
    <row r="77" spans="1:9" ht="20.1" customHeight="1">
      <c r="A77" s="330">
        <v>49</v>
      </c>
      <c r="B77" s="331" t="s">
        <v>1271</v>
      </c>
      <c r="C77" s="332" t="s">
        <v>484</v>
      </c>
      <c r="D77" s="332">
        <v>50</v>
      </c>
      <c r="E77" s="344"/>
      <c r="F77" s="345"/>
      <c r="G77" s="333">
        <f t="shared" si="6"/>
        <v>0</v>
      </c>
      <c r="H77" s="333">
        <f t="shared" si="7"/>
        <v>0</v>
      </c>
      <c r="I77" s="333">
        <f t="shared" si="8"/>
        <v>0</v>
      </c>
    </row>
    <row r="78" spans="1:9" ht="20.1" customHeight="1">
      <c r="A78" s="324"/>
      <c r="B78" s="337"/>
      <c r="C78" s="336"/>
      <c r="D78" s="336"/>
      <c r="E78" s="327"/>
      <c r="F78" s="328"/>
      <c r="G78" s="329"/>
      <c r="H78" s="329"/>
      <c r="I78" s="329"/>
    </row>
    <row r="79" spans="1:9" ht="20.1" customHeight="1">
      <c r="A79" s="324"/>
      <c r="B79" s="325" t="s">
        <v>1272</v>
      </c>
      <c r="C79" s="336"/>
      <c r="D79" s="336"/>
      <c r="E79" s="327"/>
      <c r="F79" s="328"/>
      <c r="G79" s="329"/>
      <c r="H79" s="329"/>
      <c r="I79" s="329"/>
    </row>
    <row r="80" spans="1:9" ht="20.1" customHeight="1">
      <c r="A80" s="330">
        <v>50</v>
      </c>
      <c r="B80" s="331" t="s">
        <v>1226</v>
      </c>
      <c r="C80" s="332" t="s">
        <v>1218</v>
      </c>
      <c r="D80" s="332">
        <v>1</v>
      </c>
      <c r="E80" s="344"/>
      <c r="F80" s="345"/>
      <c r="G80" s="333">
        <f aca="true" t="shared" si="9" ref="G80:G85">E80*D80</f>
        <v>0</v>
      </c>
      <c r="H80" s="333">
        <f aca="true" t="shared" si="10" ref="H80:H85">F80*D80</f>
        <v>0</v>
      </c>
      <c r="I80" s="333">
        <f aca="true" t="shared" si="11" ref="I80:I85">G80+H80</f>
        <v>0</v>
      </c>
    </row>
    <row r="81" spans="1:9" ht="20.1" customHeight="1">
      <c r="A81" s="330">
        <v>51</v>
      </c>
      <c r="B81" s="331" t="s">
        <v>1224</v>
      </c>
      <c r="C81" s="332" t="s">
        <v>1218</v>
      </c>
      <c r="D81" s="332">
        <v>1</v>
      </c>
      <c r="E81" s="344"/>
      <c r="F81" s="345"/>
      <c r="G81" s="333">
        <f t="shared" si="9"/>
        <v>0</v>
      </c>
      <c r="H81" s="333">
        <f t="shared" si="10"/>
        <v>0</v>
      </c>
      <c r="I81" s="333">
        <f t="shared" si="11"/>
        <v>0</v>
      </c>
    </row>
    <row r="82" spans="1:9" ht="20.1" customHeight="1">
      <c r="A82" s="330">
        <v>52</v>
      </c>
      <c r="B82" s="331" t="s">
        <v>1267</v>
      </c>
      <c r="C82" s="332" t="s">
        <v>484</v>
      </c>
      <c r="D82" s="332">
        <v>10</v>
      </c>
      <c r="E82" s="344"/>
      <c r="F82" s="345"/>
      <c r="G82" s="333">
        <f t="shared" si="9"/>
        <v>0</v>
      </c>
      <c r="H82" s="333">
        <f t="shared" si="10"/>
        <v>0</v>
      </c>
      <c r="I82" s="333">
        <f t="shared" si="11"/>
        <v>0</v>
      </c>
    </row>
    <row r="83" spans="1:9" ht="20.1" customHeight="1">
      <c r="A83" s="330">
        <v>53</v>
      </c>
      <c r="B83" s="331" t="s">
        <v>1273</v>
      </c>
      <c r="C83" s="332" t="s">
        <v>1218</v>
      </c>
      <c r="D83" s="332">
        <v>1</v>
      </c>
      <c r="E83" s="344"/>
      <c r="F83" s="345"/>
      <c r="G83" s="333">
        <f t="shared" si="9"/>
        <v>0</v>
      </c>
      <c r="H83" s="333">
        <f t="shared" si="10"/>
        <v>0</v>
      </c>
      <c r="I83" s="333">
        <f t="shared" si="11"/>
        <v>0</v>
      </c>
    </row>
    <row r="84" spans="1:9" ht="20.1" customHeight="1">
      <c r="A84" s="330">
        <v>54</v>
      </c>
      <c r="B84" s="331" t="s">
        <v>1274</v>
      </c>
      <c r="C84" s="332" t="s">
        <v>1218</v>
      </c>
      <c r="D84" s="332">
        <v>2</v>
      </c>
      <c r="E84" s="344"/>
      <c r="F84" s="345"/>
      <c r="G84" s="333">
        <f t="shared" si="9"/>
        <v>0</v>
      </c>
      <c r="H84" s="333">
        <f t="shared" si="10"/>
        <v>0</v>
      </c>
      <c r="I84" s="333">
        <f t="shared" si="11"/>
        <v>0</v>
      </c>
    </row>
    <row r="85" spans="1:38" s="233" customFormat="1" ht="33.75" customHeight="1">
      <c r="A85" s="330">
        <v>55</v>
      </c>
      <c r="B85" s="331" t="s">
        <v>1275</v>
      </c>
      <c r="C85" s="332" t="s">
        <v>556</v>
      </c>
      <c r="D85" s="332">
        <v>2</v>
      </c>
      <c r="E85" s="334"/>
      <c r="F85" s="345"/>
      <c r="G85" s="333">
        <f t="shared" si="9"/>
        <v>0</v>
      </c>
      <c r="H85" s="333">
        <f t="shared" si="10"/>
        <v>0</v>
      </c>
      <c r="I85" s="333">
        <f t="shared" si="11"/>
        <v>0</v>
      </c>
      <c r="J85" s="232"/>
      <c r="K85" s="232"/>
      <c r="L85" s="232"/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</row>
    <row r="86" spans="1:9" ht="20.1" customHeight="1">
      <c r="A86" s="324"/>
      <c r="B86" s="337"/>
      <c r="C86" s="336"/>
      <c r="D86" s="336"/>
      <c r="E86" s="327"/>
      <c r="F86" s="328"/>
      <c r="G86" s="329"/>
      <c r="H86" s="329"/>
      <c r="I86" s="329"/>
    </row>
    <row r="87" spans="1:9" ht="20.1" customHeight="1">
      <c r="A87" s="324"/>
      <c r="B87" s="325" t="s">
        <v>1276</v>
      </c>
      <c r="C87" s="326"/>
      <c r="D87" s="326"/>
      <c r="E87" s="327"/>
      <c r="F87" s="328"/>
      <c r="G87" s="329"/>
      <c r="H87" s="329"/>
      <c r="I87" s="329"/>
    </row>
    <row r="88" spans="1:9" ht="20.1" customHeight="1">
      <c r="A88" s="330">
        <v>56</v>
      </c>
      <c r="B88" s="331" t="s">
        <v>1277</v>
      </c>
      <c r="C88" s="332" t="s">
        <v>1218</v>
      </c>
      <c r="D88" s="332">
        <v>5</v>
      </c>
      <c r="E88" s="344"/>
      <c r="F88" s="345"/>
      <c r="G88" s="333">
        <f aca="true" t="shared" si="12" ref="G88:G94">E88*D88</f>
        <v>0</v>
      </c>
      <c r="H88" s="333">
        <f aca="true" t="shared" si="13" ref="H88:H94">F88*D88</f>
        <v>0</v>
      </c>
      <c r="I88" s="333">
        <f aca="true" t="shared" si="14" ref="I88:I100">G88+H88</f>
        <v>0</v>
      </c>
    </row>
    <row r="89" spans="1:9" ht="20.1" customHeight="1">
      <c r="A89" s="330">
        <v>57</v>
      </c>
      <c r="B89" s="331" t="s">
        <v>1278</v>
      </c>
      <c r="C89" s="332" t="s">
        <v>1279</v>
      </c>
      <c r="D89" s="332">
        <v>60</v>
      </c>
      <c r="E89" s="334"/>
      <c r="F89" s="345"/>
      <c r="G89" s="333">
        <f t="shared" si="12"/>
        <v>0</v>
      </c>
      <c r="H89" s="333">
        <f t="shared" si="13"/>
        <v>0</v>
      </c>
      <c r="I89" s="333">
        <f t="shared" si="14"/>
        <v>0</v>
      </c>
    </row>
    <row r="90" spans="1:9" ht="20.1" customHeight="1">
      <c r="A90" s="330">
        <v>58</v>
      </c>
      <c r="B90" s="331" t="s">
        <v>1280</v>
      </c>
      <c r="C90" s="332" t="s">
        <v>1279</v>
      </c>
      <c r="D90" s="332">
        <v>6</v>
      </c>
      <c r="E90" s="334"/>
      <c r="F90" s="345"/>
      <c r="G90" s="333">
        <f t="shared" si="12"/>
        <v>0</v>
      </c>
      <c r="H90" s="333">
        <f t="shared" si="13"/>
        <v>0</v>
      </c>
      <c r="I90" s="333">
        <f t="shared" si="14"/>
        <v>0</v>
      </c>
    </row>
    <row r="91" spans="1:9" ht="20.1" customHeight="1">
      <c r="A91" s="330">
        <v>59</v>
      </c>
      <c r="B91" s="331" t="s">
        <v>1281</v>
      </c>
      <c r="C91" s="332" t="s">
        <v>1279</v>
      </c>
      <c r="D91" s="332">
        <v>4</v>
      </c>
      <c r="E91" s="334"/>
      <c r="F91" s="345"/>
      <c r="G91" s="333">
        <f t="shared" si="12"/>
        <v>0</v>
      </c>
      <c r="H91" s="333">
        <f t="shared" si="13"/>
        <v>0</v>
      </c>
      <c r="I91" s="333">
        <f t="shared" si="14"/>
        <v>0</v>
      </c>
    </row>
    <row r="92" spans="1:9" ht="20.1" customHeight="1">
      <c r="A92" s="330">
        <v>60</v>
      </c>
      <c r="B92" s="331" t="s">
        <v>1282</v>
      </c>
      <c r="C92" s="332" t="s">
        <v>1118</v>
      </c>
      <c r="D92" s="332">
        <v>1</v>
      </c>
      <c r="E92" s="344"/>
      <c r="F92" s="345"/>
      <c r="G92" s="333">
        <f t="shared" si="12"/>
        <v>0</v>
      </c>
      <c r="H92" s="333">
        <f t="shared" si="13"/>
        <v>0</v>
      </c>
      <c r="I92" s="333">
        <f t="shared" si="14"/>
        <v>0</v>
      </c>
    </row>
    <row r="93" spans="1:43" ht="20.1" customHeight="1">
      <c r="A93" s="330">
        <v>61</v>
      </c>
      <c r="B93" s="331" t="s">
        <v>1283</v>
      </c>
      <c r="C93" s="332" t="s">
        <v>1284</v>
      </c>
      <c r="D93" s="332">
        <v>120</v>
      </c>
      <c r="E93" s="334"/>
      <c r="F93" s="345"/>
      <c r="G93" s="333">
        <f t="shared" si="12"/>
        <v>0</v>
      </c>
      <c r="H93" s="333">
        <f t="shared" si="13"/>
        <v>0</v>
      </c>
      <c r="I93" s="333">
        <f t="shared" si="14"/>
        <v>0</v>
      </c>
      <c r="AM93" s="205"/>
      <c r="AN93" s="205"/>
      <c r="AO93" s="205"/>
      <c r="AP93" s="205"/>
      <c r="AQ93" s="205"/>
    </row>
    <row r="94" spans="1:43" ht="20.1" customHeight="1">
      <c r="A94" s="330">
        <v>62</v>
      </c>
      <c r="B94" s="331" t="s">
        <v>1285</v>
      </c>
      <c r="C94" s="332" t="s">
        <v>1218</v>
      </c>
      <c r="D94" s="332">
        <v>8</v>
      </c>
      <c r="E94" s="334"/>
      <c r="F94" s="345"/>
      <c r="G94" s="333">
        <f t="shared" si="12"/>
        <v>0</v>
      </c>
      <c r="H94" s="333">
        <f t="shared" si="13"/>
        <v>0</v>
      </c>
      <c r="I94" s="333">
        <f t="shared" si="14"/>
        <v>0</v>
      </c>
      <c r="AM94" s="205"/>
      <c r="AN94" s="205"/>
      <c r="AO94" s="205"/>
      <c r="AP94" s="205"/>
      <c r="AQ94" s="205"/>
    </row>
    <row r="95" spans="1:43" ht="20.1" customHeight="1">
      <c r="A95" s="330">
        <v>63</v>
      </c>
      <c r="B95" s="331" t="s">
        <v>1222</v>
      </c>
      <c r="C95" s="332" t="s">
        <v>1118</v>
      </c>
      <c r="D95" s="332">
        <v>1</v>
      </c>
      <c r="E95" s="334"/>
      <c r="F95" s="335"/>
      <c r="G95" s="346"/>
      <c r="H95" s="333"/>
      <c r="I95" s="333">
        <f t="shared" si="14"/>
        <v>0</v>
      </c>
      <c r="AM95" s="205"/>
      <c r="AN95" s="205"/>
      <c r="AO95" s="205"/>
      <c r="AP95" s="205"/>
      <c r="AQ95" s="205"/>
    </row>
    <row r="96" spans="1:43" ht="20.1" customHeight="1">
      <c r="A96" s="330">
        <v>64</v>
      </c>
      <c r="B96" s="331" t="s">
        <v>1286</v>
      </c>
      <c r="C96" s="332" t="s">
        <v>1118</v>
      </c>
      <c r="D96" s="332">
        <v>1</v>
      </c>
      <c r="E96" s="334"/>
      <c r="F96" s="335"/>
      <c r="G96" s="333"/>
      <c r="H96" s="346"/>
      <c r="I96" s="333">
        <f t="shared" si="14"/>
        <v>0</v>
      </c>
      <c r="AM96" s="205"/>
      <c r="AN96" s="205"/>
      <c r="AO96" s="205"/>
      <c r="AP96" s="205"/>
      <c r="AQ96" s="205"/>
    </row>
    <row r="97" spans="1:43" ht="20.1" customHeight="1">
      <c r="A97" s="330">
        <v>65</v>
      </c>
      <c r="B97" s="331" t="s">
        <v>1287</v>
      </c>
      <c r="C97" s="332" t="s">
        <v>1288</v>
      </c>
      <c r="D97" s="332">
        <v>7</v>
      </c>
      <c r="E97" s="334"/>
      <c r="F97" s="335">
        <f>0.01*SUM(H13:H95)</f>
        <v>0</v>
      </c>
      <c r="G97" s="333"/>
      <c r="H97" s="339">
        <f>+D97*F97</f>
        <v>0</v>
      </c>
      <c r="I97" s="333">
        <f t="shared" si="14"/>
        <v>0</v>
      </c>
      <c r="AM97" s="205"/>
      <c r="AN97" s="205"/>
      <c r="AO97" s="205"/>
      <c r="AP97" s="205"/>
      <c r="AQ97" s="205"/>
    </row>
    <row r="98" spans="1:43" ht="20.1" customHeight="1">
      <c r="A98" s="330">
        <v>66</v>
      </c>
      <c r="B98" s="331" t="s">
        <v>1289</v>
      </c>
      <c r="C98" s="332" t="s">
        <v>1118</v>
      </c>
      <c r="D98" s="332">
        <v>1</v>
      </c>
      <c r="E98" s="334"/>
      <c r="F98" s="345"/>
      <c r="G98" s="333"/>
      <c r="H98" s="333">
        <f>+F98</f>
        <v>0</v>
      </c>
      <c r="I98" s="333">
        <f t="shared" si="14"/>
        <v>0</v>
      </c>
      <c r="AM98" s="205"/>
      <c r="AN98" s="205"/>
      <c r="AO98" s="205"/>
      <c r="AP98" s="205"/>
      <c r="AQ98" s="205"/>
    </row>
    <row r="99" spans="1:43" ht="20.1" customHeight="1">
      <c r="A99" s="330">
        <v>67</v>
      </c>
      <c r="B99" s="331" t="s">
        <v>1290</v>
      </c>
      <c r="C99" s="332" t="s">
        <v>1118</v>
      </c>
      <c r="D99" s="332">
        <v>1</v>
      </c>
      <c r="E99" s="334"/>
      <c r="F99" s="335"/>
      <c r="G99" s="333"/>
      <c r="H99" s="346"/>
      <c r="I99" s="333">
        <f t="shared" si="14"/>
        <v>0</v>
      </c>
      <c r="AM99" s="205"/>
      <c r="AN99" s="205"/>
      <c r="AO99" s="205"/>
      <c r="AP99" s="205"/>
      <c r="AQ99" s="205"/>
    </row>
    <row r="100" spans="1:43" ht="20.1" customHeight="1">
      <c r="A100" s="330">
        <v>68</v>
      </c>
      <c r="B100" s="331" t="s">
        <v>1291</v>
      </c>
      <c r="C100" s="332" t="s">
        <v>1118</v>
      </c>
      <c r="D100" s="332">
        <v>1</v>
      </c>
      <c r="E100" s="334"/>
      <c r="F100" s="335"/>
      <c r="G100" s="333"/>
      <c r="H100" s="346"/>
      <c r="I100" s="333">
        <f t="shared" si="14"/>
        <v>0</v>
      </c>
      <c r="AM100" s="205"/>
      <c r="AN100" s="205"/>
      <c r="AO100" s="205"/>
      <c r="AP100" s="205"/>
      <c r="AQ100" s="205"/>
    </row>
    <row r="101" spans="1:43" ht="32.25" customHeight="1">
      <c r="A101" s="330">
        <v>69</v>
      </c>
      <c r="B101" s="331" t="s">
        <v>1292</v>
      </c>
      <c r="C101" s="332" t="s">
        <v>1118</v>
      </c>
      <c r="D101" s="332">
        <v>1</v>
      </c>
      <c r="E101" s="344"/>
      <c r="F101" s="335"/>
      <c r="G101" s="333"/>
      <c r="H101" s="333"/>
      <c r="I101" s="333">
        <f>E101</f>
        <v>0</v>
      </c>
      <c r="AM101" s="205"/>
      <c r="AN101" s="205"/>
      <c r="AO101" s="205"/>
      <c r="AP101" s="205"/>
      <c r="AQ101" s="205"/>
    </row>
    <row r="102" spans="1:9" ht="25.5" customHeight="1">
      <c r="A102" s="340"/>
      <c r="B102" s="341" t="s">
        <v>1293</v>
      </c>
      <c r="C102" s="341"/>
      <c r="D102" s="341"/>
      <c r="E102" s="342"/>
      <c r="F102" s="342"/>
      <c r="G102" s="343">
        <f>SUM(G13:G100)</f>
        <v>0</v>
      </c>
      <c r="H102" s="343">
        <f>SUM(H13:H100)</f>
        <v>0</v>
      </c>
      <c r="I102" s="343">
        <f>SUM(I13:I101)</f>
        <v>0</v>
      </c>
    </row>
  </sheetData>
  <sheetProtection algorithmName="SHA-512" hashValue="NrqGpcoFzrqbdbdA81//X4q3rr8DQKjJxybF0/Z07uTGCUV1HgXSOuek2qJSuw3peodcLDhe8erjODr/TqPVMA==" saltValue="T8A/a3+a+JDRejY/QbWPQg==" spinCount="100000" sheet="1" objects="1" scenarios="1"/>
  <autoFilter ref="A11:I102"/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70" r:id="rId1"/>
  <headerFooter alignWithMargins="0"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D484D-6177-46BC-8FA1-E2535AC794E0}">
  <sheetPr>
    <pageSetUpPr fitToPage="1"/>
  </sheetPr>
  <dimension ref="B2:BM189"/>
  <sheetViews>
    <sheetView showGridLines="0" workbookViewId="0" topLeftCell="A79">
      <selection activeCell="I103" sqref="I103"/>
    </sheetView>
  </sheetViews>
  <sheetFormatPr defaultColWidth="9.140625" defaultRowHeight="12"/>
  <cols>
    <col min="1" max="1" width="8.28125" style="236" customWidth="1"/>
    <col min="2" max="2" width="1.7109375" style="236" customWidth="1"/>
    <col min="3" max="3" width="4.140625" style="236" customWidth="1"/>
    <col min="4" max="4" width="4.8515625" style="236" customWidth="1"/>
    <col min="5" max="5" width="19.28125" style="236" customWidth="1"/>
    <col min="6" max="6" width="100.8515625" style="236" customWidth="1"/>
    <col min="7" max="7" width="7.00390625" style="236" customWidth="1"/>
    <col min="8" max="8" width="11.421875" style="236" customWidth="1"/>
    <col min="9" max="9" width="17.28125" style="236" customWidth="1"/>
    <col min="10" max="10" width="20.140625" style="236" customWidth="1"/>
    <col min="11" max="11" width="20.140625" style="236" hidden="1" customWidth="1"/>
    <col min="12" max="12" width="9.28125" style="236" customWidth="1"/>
    <col min="13" max="13" width="10.8515625" style="236" hidden="1" customWidth="1"/>
    <col min="14" max="14" width="9.28125" style="236" customWidth="1"/>
    <col min="15" max="20" width="14.140625" style="236" hidden="1" customWidth="1"/>
    <col min="21" max="21" width="16.28125" style="236" hidden="1" customWidth="1"/>
    <col min="22" max="22" width="12.28125" style="236" customWidth="1"/>
    <col min="23" max="23" width="16.28125" style="236" customWidth="1"/>
    <col min="24" max="24" width="12.28125" style="236" customWidth="1"/>
    <col min="25" max="25" width="15.00390625" style="236" customWidth="1"/>
    <col min="26" max="26" width="11.00390625" style="236" customWidth="1"/>
    <col min="27" max="27" width="15.00390625" style="236" customWidth="1"/>
    <col min="28" max="28" width="16.28125" style="236" customWidth="1"/>
    <col min="29" max="29" width="11.00390625" style="236" customWidth="1"/>
    <col min="30" max="30" width="15.00390625" style="236" customWidth="1"/>
    <col min="31" max="31" width="16.28125" style="236" customWidth="1"/>
    <col min="32" max="16384" width="9.28125" style="236" customWidth="1"/>
  </cols>
  <sheetData>
    <row r="1" ht="12"/>
    <row r="2" spans="12:46" ht="36.95" customHeight="1">
      <c r="L2" s="501" t="s">
        <v>5</v>
      </c>
      <c r="M2" s="499"/>
      <c r="N2" s="499"/>
      <c r="O2" s="499"/>
      <c r="P2" s="499"/>
      <c r="Q2" s="499"/>
      <c r="R2" s="499"/>
      <c r="S2" s="499"/>
      <c r="T2" s="499"/>
      <c r="U2" s="499"/>
      <c r="V2" s="499"/>
      <c r="AT2" s="170" t="s">
        <v>1294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0" t="s">
        <v>13</v>
      </c>
    </row>
    <row r="4" spans="2:46" ht="24.95" customHeight="1">
      <c r="B4" s="20"/>
      <c r="D4" s="21" t="s">
        <v>90</v>
      </c>
      <c r="L4" s="20"/>
      <c r="M4" s="83" t="s">
        <v>10</v>
      </c>
      <c r="AT4" s="170" t="s">
        <v>3</v>
      </c>
    </row>
    <row r="5" spans="2:12" ht="6.95" customHeight="1">
      <c r="B5" s="20"/>
      <c r="L5" s="20"/>
    </row>
    <row r="6" spans="2:12" s="241" customFormat="1" ht="12" customHeight="1">
      <c r="B6" s="171"/>
      <c r="D6" s="240" t="s">
        <v>14</v>
      </c>
      <c r="L6" s="171"/>
    </row>
    <row r="7" spans="2:12" s="241" customFormat="1" ht="36.95" customHeight="1">
      <c r="B7" s="171"/>
      <c r="E7" s="511" t="s">
        <v>1295</v>
      </c>
      <c r="F7" s="528"/>
      <c r="G7" s="528"/>
      <c r="H7" s="528"/>
      <c r="L7" s="171"/>
    </row>
    <row r="8" spans="2:12" s="241" customFormat="1" ht="12">
      <c r="B8" s="171"/>
      <c r="L8" s="171"/>
    </row>
    <row r="9" spans="2:12" s="241" customFormat="1" ht="12" customHeight="1">
      <c r="B9" s="171"/>
      <c r="D9" s="240" t="s">
        <v>17</v>
      </c>
      <c r="F9" s="235" t="s">
        <v>1</v>
      </c>
      <c r="I9" s="240" t="s">
        <v>18</v>
      </c>
      <c r="J9" s="235" t="s">
        <v>1</v>
      </c>
      <c r="L9" s="171"/>
    </row>
    <row r="10" spans="2:12" s="241" customFormat="1" ht="12" customHeight="1">
      <c r="B10" s="171"/>
      <c r="D10" s="240" t="s">
        <v>20</v>
      </c>
      <c r="F10" s="235" t="s">
        <v>28</v>
      </c>
      <c r="I10" s="240" t="s">
        <v>22</v>
      </c>
      <c r="J10" s="239" t="str">
        <f>'[3]Rekapitulace stavby'!AN8</f>
        <v>17. 1. 2022</v>
      </c>
      <c r="L10" s="171"/>
    </row>
    <row r="11" spans="2:12" s="241" customFormat="1" ht="10.9" customHeight="1">
      <c r="B11" s="171"/>
      <c r="L11" s="171"/>
    </row>
    <row r="12" spans="2:12" s="241" customFormat="1" ht="6.95" customHeight="1">
      <c r="B12" s="171"/>
      <c r="L12" s="171"/>
    </row>
    <row r="13" spans="2:12" s="241" customFormat="1" ht="12" customHeight="1">
      <c r="B13" s="171"/>
      <c r="D13" s="240" t="s">
        <v>30</v>
      </c>
      <c r="I13" s="240" t="s">
        <v>27</v>
      </c>
      <c r="J13" s="235" t="s">
        <v>1</v>
      </c>
      <c r="L13" s="171"/>
    </row>
    <row r="14" spans="2:12" s="241" customFormat="1" ht="18" customHeight="1">
      <c r="B14" s="171"/>
      <c r="E14" s="235" t="s">
        <v>28</v>
      </c>
      <c r="I14" s="240" t="s">
        <v>29</v>
      </c>
      <c r="J14" s="235" t="s">
        <v>1</v>
      </c>
      <c r="L14" s="171"/>
    </row>
    <row r="15" spans="2:12" s="241" customFormat="1" ht="6.95" customHeight="1">
      <c r="B15" s="171"/>
      <c r="L15" s="171"/>
    </row>
    <row r="16" spans="2:12" s="241" customFormat="1" ht="12" customHeight="1">
      <c r="B16" s="171"/>
      <c r="D16" s="240" t="s">
        <v>31</v>
      </c>
      <c r="I16" s="240" t="s">
        <v>27</v>
      </c>
      <c r="J16" s="235" t="s">
        <v>1</v>
      </c>
      <c r="L16" s="171"/>
    </row>
    <row r="17" spans="2:12" s="241" customFormat="1" ht="18" customHeight="1">
      <c r="B17" s="171"/>
      <c r="E17" s="235" t="s">
        <v>28</v>
      </c>
      <c r="I17" s="240" t="s">
        <v>29</v>
      </c>
      <c r="J17" s="235" t="s">
        <v>1</v>
      </c>
      <c r="L17" s="171"/>
    </row>
    <row r="18" spans="2:12" s="241" customFormat="1" ht="6.95" customHeight="1">
      <c r="B18" s="171"/>
      <c r="L18" s="171"/>
    </row>
    <row r="19" spans="2:12" s="241" customFormat="1" ht="12" customHeight="1">
      <c r="B19" s="171"/>
      <c r="D19" s="240" t="s">
        <v>34</v>
      </c>
      <c r="I19" s="240" t="s">
        <v>27</v>
      </c>
      <c r="J19" s="235" t="s">
        <v>1</v>
      </c>
      <c r="L19" s="171"/>
    </row>
    <row r="20" spans="2:12" s="241" customFormat="1" ht="18" customHeight="1">
      <c r="B20" s="171"/>
      <c r="E20" s="235" t="s">
        <v>28</v>
      </c>
      <c r="I20" s="240" t="s">
        <v>29</v>
      </c>
      <c r="J20" s="235" t="s">
        <v>1</v>
      </c>
      <c r="L20" s="171"/>
    </row>
    <row r="21" spans="2:12" s="241" customFormat="1" ht="6.95" customHeight="1">
      <c r="B21" s="171"/>
      <c r="L21" s="171"/>
    </row>
    <row r="22" spans="2:12" s="241" customFormat="1" ht="12" customHeight="1">
      <c r="B22" s="171"/>
      <c r="D22" s="240" t="s">
        <v>35</v>
      </c>
      <c r="L22" s="171"/>
    </row>
    <row r="23" spans="2:12" s="173" customFormat="1" ht="51" customHeight="1">
      <c r="B23" s="172"/>
      <c r="E23" s="502" t="s">
        <v>1296</v>
      </c>
      <c r="F23" s="502"/>
      <c r="G23" s="502"/>
      <c r="H23" s="502"/>
      <c r="L23" s="172"/>
    </row>
    <row r="24" spans="2:12" s="241" customFormat="1" ht="6.95" customHeight="1">
      <c r="B24" s="171"/>
      <c r="L24" s="171"/>
    </row>
    <row r="25" spans="2:12" s="241" customFormat="1" ht="6.95" customHeight="1">
      <c r="B25" s="171"/>
      <c r="D25" s="174"/>
      <c r="E25" s="174"/>
      <c r="F25" s="174"/>
      <c r="G25" s="174"/>
      <c r="H25" s="174"/>
      <c r="I25" s="174"/>
      <c r="J25" s="174"/>
      <c r="K25" s="174"/>
      <c r="L25" s="171"/>
    </row>
    <row r="26" spans="2:12" s="241" customFormat="1" ht="25.35" customHeight="1">
      <c r="B26" s="171"/>
      <c r="D26" s="85" t="s">
        <v>37</v>
      </c>
      <c r="J26" s="238">
        <f>ROUND(J77,2)</f>
        <v>0</v>
      </c>
      <c r="L26" s="171"/>
    </row>
    <row r="27" spans="2:12" s="241" customFormat="1" ht="6.95" customHeight="1">
      <c r="B27" s="171"/>
      <c r="D27" s="174"/>
      <c r="E27" s="174"/>
      <c r="F27" s="174"/>
      <c r="G27" s="174"/>
      <c r="H27" s="174"/>
      <c r="I27" s="174"/>
      <c r="J27" s="174"/>
      <c r="K27" s="174"/>
      <c r="L27" s="171"/>
    </row>
    <row r="28" spans="2:12" s="241" customFormat="1" ht="14.45" customHeight="1">
      <c r="B28" s="171"/>
      <c r="F28" s="234" t="s">
        <v>39</v>
      </c>
      <c r="I28" s="234" t="s">
        <v>38</v>
      </c>
      <c r="J28" s="234" t="s">
        <v>40</v>
      </c>
      <c r="L28" s="171"/>
    </row>
    <row r="29" spans="2:12" s="241" customFormat="1" ht="14.45" customHeight="1">
      <c r="B29" s="171"/>
      <c r="D29" s="86" t="s">
        <v>41</v>
      </c>
      <c r="E29" s="240" t="s">
        <v>42</v>
      </c>
      <c r="F29" s="87">
        <f>ROUND((SUM(BE77:BE184)),2)</f>
        <v>0</v>
      </c>
      <c r="I29" s="88">
        <v>0.21</v>
      </c>
      <c r="J29" s="87">
        <f>ROUND(((SUM(BE77:BE184))*I29),2)</f>
        <v>0</v>
      </c>
      <c r="L29" s="171"/>
    </row>
    <row r="30" spans="2:12" s="241" customFormat="1" ht="14.45" customHeight="1">
      <c r="B30" s="171"/>
      <c r="E30" s="240" t="s">
        <v>43</v>
      </c>
      <c r="F30" s="87">
        <f>ROUND((SUM(BF77:BF184)),2)</f>
        <v>0</v>
      </c>
      <c r="I30" s="88">
        <v>0.15</v>
      </c>
      <c r="J30" s="87">
        <f>ROUND(((SUM(BF77:BF184))*I30),2)</f>
        <v>0</v>
      </c>
      <c r="L30" s="171"/>
    </row>
    <row r="31" spans="2:12" s="241" customFormat="1" ht="14.45" customHeight="1" hidden="1">
      <c r="B31" s="171"/>
      <c r="E31" s="240" t="s">
        <v>44</v>
      </c>
      <c r="F31" s="87">
        <f>ROUND((SUM(BG77:BG184)),2)</f>
        <v>0</v>
      </c>
      <c r="I31" s="88">
        <v>0.21</v>
      </c>
      <c r="J31" s="87">
        <f>0</f>
        <v>0</v>
      </c>
      <c r="L31" s="171"/>
    </row>
    <row r="32" spans="2:12" s="241" customFormat="1" ht="14.45" customHeight="1" hidden="1">
      <c r="B32" s="171"/>
      <c r="E32" s="240" t="s">
        <v>45</v>
      </c>
      <c r="F32" s="87">
        <f>ROUND((SUM(BH77:BH184)),2)</f>
        <v>0</v>
      </c>
      <c r="I32" s="88">
        <v>0.15</v>
      </c>
      <c r="J32" s="87">
        <f>0</f>
        <v>0</v>
      </c>
      <c r="L32" s="171"/>
    </row>
    <row r="33" spans="2:12" s="241" customFormat="1" ht="14.45" customHeight="1" hidden="1">
      <c r="B33" s="171"/>
      <c r="E33" s="240" t="s">
        <v>46</v>
      </c>
      <c r="F33" s="87">
        <f>ROUND((SUM(BI77:BI184)),2)</f>
        <v>0</v>
      </c>
      <c r="I33" s="88">
        <v>0</v>
      </c>
      <c r="J33" s="87">
        <f>0</f>
        <v>0</v>
      </c>
      <c r="L33" s="171"/>
    </row>
    <row r="34" spans="2:12" s="241" customFormat="1" ht="6.95" customHeight="1">
      <c r="B34" s="171"/>
      <c r="L34" s="171"/>
    </row>
    <row r="35" spans="2:12" s="241" customFormat="1" ht="25.35" customHeight="1">
      <c r="B35" s="171"/>
      <c r="C35" s="175"/>
      <c r="D35" s="90" t="s">
        <v>47</v>
      </c>
      <c r="E35" s="176"/>
      <c r="F35" s="176"/>
      <c r="G35" s="91" t="s">
        <v>48</v>
      </c>
      <c r="H35" s="92" t="s">
        <v>49</v>
      </c>
      <c r="I35" s="176"/>
      <c r="J35" s="93">
        <f>SUM(J26:J33)</f>
        <v>0</v>
      </c>
      <c r="K35" s="177"/>
      <c r="L35" s="171"/>
    </row>
    <row r="36" spans="2:12" s="241" customFormat="1" ht="14.45" customHeight="1">
      <c r="B36" s="180"/>
      <c r="C36" s="181"/>
      <c r="D36" s="181"/>
      <c r="E36" s="181"/>
      <c r="F36" s="181"/>
      <c r="G36" s="181"/>
      <c r="H36" s="181"/>
      <c r="I36" s="181"/>
      <c r="J36" s="181"/>
      <c r="K36" s="181"/>
      <c r="L36" s="171"/>
    </row>
    <row r="40" spans="2:12" s="241" customFormat="1" ht="6.95" customHeight="1">
      <c r="B40" s="182"/>
      <c r="C40" s="183"/>
      <c r="D40" s="183"/>
      <c r="E40" s="183"/>
      <c r="F40" s="183"/>
      <c r="G40" s="183"/>
      <c r="H40" s="183"/>
      <c r="I40" s="183"/>
      <c r="J40" s="183"/>
      <c r="K40" s="183"/>
      <c r="L40" s="171"/>
    </row>
    <row r="41" spans="2:12" s="241" customFormat="1" ht="24.95" customHeight="1">
      <c r="B41" s="171"/>
      <c r="C41" s="21" t="s">
        <v>124</v>
      </c>
      <c r="L41" s="171"/>
    </row>
    <row r="42" spans="2:12" s="241" customFormat="1" ht="6.95" customHeight="1">
      <c r="B42" s="171"/>
      <c r="L42" s="171"/>
    </row>
    <row r="43" spans="2:12" s="241" customFormat="1" ht="12" customHeight="1">
      <c r="B43" s="171"/>
      <c r="C43" s="240" t="s">
        <v>14</v>
      </c>
      <c r="L43" s="171"/>
    </row>
    <row r="44" spans="2:12" s="241" customFormat="1" ht="16.5" customHeight="1">
      <c r="B44" s="171"/>
      <c r="E44" s="511" t="str">
        <f>E7</f>
        <v>Nemocnice v Karlových Varech lékárna-zřízení pracoviště pro přípravu a ředění cytostatik-SLABOUPROUD</v>
      </c>
      <c r="F44" s="528"/>
      <c r="G44" s="528"/>
      <c r="H44" s="528"/>
      <c r="L44" s="171"/>
    </row>
    <row r="45" spans="2:12" s="241" customFormat="1" ht="6.95" customHeight="1">
      <c r="B45" s="171"/>
      <c r="L45" s="171"/>
    </row>
    <row r="46" spans="2:12" s="241" customFormat="1" ht="12" customHeight="1">
      <c r="B46" s="171"/>
      <c r="C46" s="240" t="s">
        <v>20</v>
      </c>
      <c r="F46" s="235" t="str">
        <f>F10</f>
        <v xml:space="preserve"> </v>
      </c>
      <c r="I46" s="240" t="s">
        <v>22</v>
      </c>
      <c r="J46" s="239" t="str">
        <f>IF(J10="","",J10)</f>
        <v>17. 1. 2022</v>
      </c>
      <c r="L46" s="171"/>
    </row>
    <row r="47" spans="2:12" s="241" customFormat="1" ht="6.95" customHeight="1">
      <c r="B47" s="171"/>
      <c r="L47" s="171"/>
    </row>
    <row r="48" spans="2:12" s="241" customFormat="1" ht="15.2" customHeight="1">
      <c r="B48" s="171"/>
      <c r="C48" s="240"/>
      <c r="F48" s="235"/>
      <c r="I48" s="240" t="s">
        <v>31</v>
      </c>
      <c r="J48" s="237" t="str">
        <f>E17</f>
        <v xml:space="preserve"> </v>
      </c>
      <c r="L48" s="171"/>
    </row>
    <row r="49" spans="2:12" s="241" customFormat="1" ht="15.2" customHeight="1">
      <c r="B49" s="171"/>
      <c r="C49" s="240" t="s">
        <v>30</v>
      </c>
      <c r="F49" s="235" t="str">
        <f>IF(E14="","",E14)</f>
        <v xml:space="preserve"> </v>
      </c>
      <c r="I49" s="240" t="s">
        <v>34</v>
      </c>
      <c r="J49" s="237" t="str">
        <f>E20</f>
        <v xml:space="preserve"> </v>
      </c>
      <c r="L49" s="171"/>
    </row>
    <row r="50" spans="2:12" s="241" customFormat="1" ht="10.35" customHeight="1">
      <c r="B50" s="171"/>
      <c r="L50" s="171"/>
    </row>
    <row r="51" spans="2:12" s="241" customFormat="1" ht="29.25" customHeight="1">
      <c r="B51" s="171"/>
      <c r="C51" s="97" t="s">
        <v>125</v>
      </c>
      <c r="D51" s="175"/>
      <c r="E51" s="175"/>
      <c r="F51" s="175"/>
      <c r="G51" s="175"/>
      <c r="H51" s="175"/>
      <c r="I51" s="175"/>
      <c r="J51" s="98" t="s">
        <v>126</v>
      </c>
      <c r="K51" s="175"/>
      <c r="L51" s="171"/>
    </row>
    <row r="52" spans="2:12" s="241" customFormat="1" ht="10.35" customHeight="1">
      <c r="B52" s="171"/>
      <c r="L52" s="171"/>
    </row>
    <row r="53" spans="2:47" s="241" customFormat="1" ht="22.9" customHeight="1">
      <c r="B53" s="171"/>
      <c r="C53" s="99" t="s">
        <v>1297</v>
      </c>
      <c r="J53" s="238">
        <f>J77</f>
        <v>0</v>
      </c>
      <c r="L53" s="171"/>
      <c r="AU53" s="170" t="s">
        <v>128</v>
      </c>
    </row>
    <row r="54" spans="2:12" s="8" customFormat="1" ht="24.95" customHeight="1">
      <c r="B54" s="100"/>
      <c r="D54" s="101" t="s">
        <v>137</v>
      </c>
      <c r="E54" s="102"/>
      <c r="F54" s="102"/>
      <c r="G54" s="102"/>
      <c r="H54" s="102"/>
      <c r="I54" s="102"/>
      <c r="J54" s="103">
        <f>J78</f>
        <v>0</v>
      </c>
      <c r="L54" s="100"/>
    </row>
    <row r="55" spans="2:12" s="9" customFormat="1" ht="19.9" customHeight="1">
      <c r="B55" s="104"/>
      <c r="D55" s="105" t="s">
        <v>1298</v>
      </c>
      <c r="E55" s="106"/>
      <c r="F55" s="106"/>
      <c r="G55" s="106"/>
      <c r="H55" s="106"/>
      <c r="I55" s="106"/>
      <c r="J55" s="107">
        <f>J79</f>
        <v>0</v>
      </c>
      <c r="L55" s="104"/>
    </row>
    <row r="56" spans="2:12" s="9" customFormat="1" ht="14.85" customHeight="1">
      <c r="B56" s="104"/>
      <c r="D56" s="105" t="s">
        <v>1299</v>
      </c>
      <c r="E56" s="106"/>
      <c r="F56" s="106"/>
      <c r="G56" s="106"/>
      <c r="H56" s="106"/>
      <c r="I56" s="106"/>
      <c r="J56" s="107">
        <f>J80</f>
        <v>0</v>
      </c>
      <c r="L56" s="104"/>
    </row>
    <row r="57" spans="2:12" s="9" customFormat="1" ht="14.85" customHeight="1">
      <c r="B57" s="104"/>
      <c r="D57" s="105" t="s">
        <v>1300</v>
      </c>
      <c r="E57" s="106"/>
      <c r="F57" s="106"/>
      <c r="G57" s="106"/>
      <c r="H57" s="106"/>
      <c r="I57" s="106"/>
      <c r="J57" s="107">
        <f>J129</f>
        <v>0</v>
      </c>
      <c r="L57" s="104"/>
    </row>
    <row r="58" spans="2:12" s="9" customFormat="1" ht="19.9" customHeight="1">
      <c r="B58" s="104"/>
      <c r="D58" s="105" t="s">
        <v>1301</v>
      </c>
      <c r="E58" s="106"/>
      <c r="F58" s="106"/>
      <c r="G58" s="106"/>
      <c r="H58" s="106"/>
      <c r="I58" s="106"/>
      <c r="J58" s="107">
        <f>J163</f>
        <v>0</v>
      </c>
      <c r="L58" s="104"/>
    </row>
    <row r="59" spans="2:12" s="8" customFormat="1" ht="24.95" customHeight="1">
      <c r="B59" s="100"/>
      <c r="D59" s="101" t="s">
        <v>1302</v>
      </c>
      <c r="E59" s="102"/>
      <c r="F59" s="102"/>
      <c r="G59" s="102"/>
      <c r="H59" s="102"/>
      <c r="I59" s="102"/>
      <c r="J59" s="103">
        <f>J180</f>
        <v>0</v>
      </c>
      <c r="L59" s="100"/>
    </row>
    <row r="60" spans="2:12" s="241" customFormat="1" ht="21.75" customHeight="1">
      <c r="B60" s="171"/>
      <c r="L60" s="171"/>
    </row>
    <row r="61" spans="2:12" s="241" customFormat="1" ht="6.95" customHeight="1">
      <c r="B61" s="180"/>
      <c r="C61" s="181"/>
      <c r="D61" s="181"/>
      <c r="E61" s="181"/>
      <c r="F61" s="181"/>
      <c r="G61" s="181"/>
      <c r="H61" s="181"/>
      <c r="I61" s="181"/>
      <c r="J61" s="181"/>
      <c r="K61" s="181"/>
      <c r="L61" s="171"/>
    </row>
    <row r="65" spans="2:14" s="241" customFormat="1" ht="6.95" customHeight="1">
      <c r="B65" s="182"/>
      <c r="C65" s="183"/>
      <c r="D65" s="183"/>
      <c r="E65" s="183"/>
      <c r="F65" s="183"/>
      <c r="G65" s="183"/>
      <c r="H65" s="183"/>
      <c r="I65" s="183"/>
      <c r="J65" s="183"/>
      <c r="K65" s="183"/>
      <c r="L65" s="171"/>
      <c r="N65" s="244"/>
    </row>
    <row r="66" spans="2:14" s="241" customFormat="1" ht="24.95" customHeight="1">
      <c r="B66" s="171"/>
      <c r="C66" s="21" t="s">
        <v>156</v>
      </c>
      <c r="L66" s="171"/>
      <c r="N66" s="244"/>
    </row>
    <row r="67" spans="2:14" s="241" customFormat="1" ht="6.95" customHeight="1">
      <c r="B67" s="171"/>
      <c r="L67" s="171"/>
      <c r="N67" s="244"/>
    </row>
    <row r="68" spans="2:14" s="241" customFormat="1" ht="12" customHeight="1">
      <c r="B68" s="171"/>
      <c r="C68" s="240" t="s">
        <v>14</v>
      </c>
      <c r="L68" s="171"/>
      <c r="N68" s="244"/>
    </row>
    <row r="69" spans="2:14" s="241" customFormat="1" ht="16.5" customHeight="1">
      <c r="B69" s="171"/>
      <c r="E69" s="511" t="str">
        <f>E7</f>
        <v>Nemocnice v Karlových Varech lékárna-zřízení pracoviště pro přípravu a ředění cytostatik-SLABOUPROUD</v>
      </c>
      <c r="F69" s="528"/>
      <c r="G69" s="528"/>
      <c r="H69" s="528"/>
      <c r="L69" s="171"/>
      <c r="N69" s="244"/>
    </row>
    <row r="70" spans="2:14" s="241" customFormat="1" ht="6.95" customHeight="1">
      <c r="B70" s="171"/>
      <c r="L70" s="171"/>
      <c r="N70" s="244"/>
    </row>
    <row r="71" spans="2:14" s="241" customFormat="1" ht="12" customHeight="1">
      <c r="B71" s="171"/>
      <c r="C71" s="240" t="s">
        <v>20</v>
      </c>
      <c r="F71" s="235" t="str">
        <f>F10</f>
        <v xml:space="preserve"> </v>
      </c>
      <c r="I71" s="240" t="s">
        <v>22</v>
      </c>
      <c r="J71" s="239" t="str">
        <f>IF(J10="","",J10)</f>
        <v>17. 1. 2022</v>
      </c>
      <c r="L71" s="171"/>
      <c r="N71" s="244"/>
    </row>
    <row r="72" spans="2:14" s="241" customFormat="1" ht="6.95" customHeight="1">
      <c r="B72" s="171"/>
      <c r="L72" s="171"/>
      <c r="N72" s="244"/>
    </row>
    <row r="73" spans="2:14" s="241" customFormat="1" ht="15.2" customHeight="1">
      <c r="B73" s="171"/>
      <c r="C73" s="240"/>
      <c r="F73" s="235"/>
      <c r="I73" s="240" t="s">
        <v>31</v>
      </c>
      <c r="J73" s="237" t="str">
        <f>E17</f>
        <v xml:space="preserve"> </v>
      </c>
      <c r="L73" s="171"/>
      <c r="N73" s="244"/>
    </row>
    <row r="74" spans="2:14" s="241" customFormat="1" ht="15.2" customHeight="1">
      <c r="B74" s="171"/>
      <c r="C74" s="240" t="s">
        <v>30</v>
      </c>
      <c r="F74" s="235" t="str">
        <f>IF(E14="","",E14)</f>
        <v xml:space="preserve"> </v>
      </c>
      <c r="I74" s="240" t="s">
        <v>34</v>
      </c>
      <c r="J74" s="237" t="str">
        <f>E20</f>
        <v xml:space="preserve"> </v>
      </c>
      <c r="L74" s="171"/>
      <c r="N74" s="244"/>
    </row>
    <row r="75" spans="2:14" s="241" customFormat="1" ht="10.35" customHeight="1">
      <c r="B75" s="171"/>
      <c r="L75" s="171"/>
      <c r="N75" s="244"/>
    </row>
    <row r="76" spans="2:20" s="185" customFormat="1" ht="29.25" customHeight="1">
      <c r="B76" s="184"/>
      <c r="C76" s="109" t="s">
        <v>157</v>
      </c>
      <c r="D76" s="110" t="s">
        <v>62</v>
      </c>
      <c r="E76" s="110" t="s">
        <v>58</v>
      </c>
      <c r="F76" s="110" t="s">
        <v>59</v>
      </c>
      <c r="G76" s="110" t="s">
        <v>158</v>
      </c>
      <c r="H76" s="110" t="s">
        <v>159</v>
      </c>
      <c r="I76" s="110" t="s">
        <v>160</v>
      </c>
      <c r="J76" s="111" t="s">
        <v>126</v>
      </c>
      <c r="K76" s="112" t="s">
        <v>161</v>
      </c>
      <c r="L76" s="184"/>
      <c r="M76" s="56" t="s">
        <v>1</v>
      </c>
      <c r="N76" s="245"/>
      <c r="O76" s="57" t="s">
        <v>162</v>
      </c>
      <c r="P76" s="57" t="s">
        <v>163</v>
      </c>
      <c r="Q76" s="57" t="s">
        <v>164</v>
      </c>
      <c r="R76" s="57" t="s">
        <v>165</v>
      </c>
      <c r="S76" s="57" t="s">
        <v>166</v>
      </c>
      <c r="T76" s="58" t="s">
        <v>167</v>
      </c>
    </row>
    <row r="77" spans="2:63" s="241" customFormat="1" ht="22.9" customHeight="1">
      <c r="B77" s="171"/>
      <c r="C77" s="348" t="s">
        <v>168</v>
      </c>
      <c r="D77" s="347"/>
      <c r="E77" s="347"/>
      <c r="F77" s="347"/>
      <c r="G77" s="347"/>
      <c r="H77" s="347"/>
      <c r="I77" s="347"/>
      <c r="J77" s="349">
        <f>BK77</f>
        <v>0</v>
      </c>
      <c r="L77" s="171"/>
      <c r="M77" s="187"/>
      <c r="N77" s="244"/>
      <c r="O77" s="174"/>
      <c r="P77" s="188">
        <f>P78+P180</f>
        <v>412.531</v>
      </c>
      <c r="Q77" s="174"/>
      <c r="R77" s="188">
        <f>R78+R180</f>
        <v>0.23069</v>
      </c>
      <c r="S77" s="174"/>
      <c r="T77" s="189">
        <f>T78+T180</f>
        <v>0</v>
      </c>
      <c r="AT77" s="170" t="s">
        <v>76</v>
      </c>
      <c r="AU77" s="170" t="s">
        <v>128</v>
      </c>
      <c r="BK77" s="115">
        <f>BK78+BK180</f>
        <v>0</v>
      </c>
    </row>
    <row r="78" spans="2:63" s="191" customFormat="1" ht="25.9" customHeight="1">
      <c r="B78" s="190"/>
      <c r="D78" s="117" t="s">
        <v>76</v>
      </c>
      <c r="E78" s="118" t="s">
        <v>604</v>
      </c>
      <c r="F78" s="118" t="s">
        <v>605</v>
      </c>
      <c r="J78" s="192">
        <f>BK78</f>
        <v>0</v>
      </c>
      <c r="L78" s="190"/>
      <c r="M78" s="193"/>
      <c r="N78" s="246"/>
      <c r="P78" s="194">
        <f>P79+P163</f>
        <v>284.531</v>
      </c>
      <c r="R78" s="194">
        <f>R79+R163</f>
        <v>0.23069</v>
      </c>
      <c r="T78" s="195">
        <f>T79+T163</f>
        <v>0</v>
      </c>
      <c r="AR78" s="117" t="s">
        <v>13</v>
      </c>
      <c r="AT78" s="123" t="s">
        <v>76</v>
      </c>
      <c r="AU78" s="123" t="s">
        <v>77</v>
      </c>
      <c r="AY78" s="117" t="s">
        <v>171</v>
      </c>
      <c r="BK78" s="124">
        <f>BK79+BK163</f>
        <v>0</v>
      </c>
    </row>
    <row r="79" spans="2:63" s="191" customFormat="1" ht="22.9" customHeight="1">
      <c r="B79" s="190"/>
      <c r="D79" s="117" t="s">
        <v>76</v>
      </c>
      <c r="E79" s="125" t="s">
        <v>1303</v>
      </c>
      <c r="F79" s="125" t="s">
        <v>1304</v>
      </c>
      <c r="J79" s="196">
        <f>BK79</f>
        <v>0</v>
      </c>
      <c r="L79" s="190"/>
      <c r="M79" s="193"/>
      <c r="N79" s="246"/>
      <c r="P79" s="194">
        <f>P80+P129</f>
        <v>229.291</v>
      </c>
      <c r="R79" s="194">
        <f>R80+R129</f>
        <v>0.23069</v>
      </c>
      <c r="T79" s="195">
        <f>T80+T129</f>
        <v>0</v>
      </c>
      <c r="AR79" s="117" t="s">
        <v>13</v>
      </c>
      <c r="AT79" s="123" t="s">
        <v>76</v>
      </c>
      <c r="AU79" s="123" t="s">
        <v>19</v>
      </c>
      <c r="AY79" s="117" t="s">
        <v>171</v>
      </c>
      <c r="BK79" s="124">
        <f>BK80+BK129</f>
        <v>0</v>
      </c>
    </row>
    <row r="80" spans="2:63" s="191" customFormat="1" ht="20.85" customHeight="1">
      <c r="B80" s="190"/>
      <c r="D80" s="117" t="s">
        <v>76</v>
      </c>
      <c r="E80" s="125" t="s">
        <v>1305</v>
      </c>
      <c r="F80" s="125" t="s">
        <v>1306</v>
      </c>
      <c r="J80" s="196">
        <f>BK80</f>
        <v>0</v>
      </c>
      <c r="L80" s="190"/>
      <c r="M80" s="193"/>
      <c r="N80" s="246"/>
      <c r="P80" s="194">
        <f>SUM(P81:P128)</f>
        <v>97.823</v>
      </c>
      <c r="R80" s="194">
        <f>SUM(R81:R128)</f>
        <v>0.0571</v>
      </c>
      <c r="T80" s="195">
        <f>SUM(T81:T128)</f>
        <v>0</v>
      </c>
      <c r="AR80" s="117" t="s">
        <v>13</v>
      </c>
      <c r="AT80" s="123" t="s">
        <v>76</v>
      </c>
      <c r="AU80" s="123" t="s">
        <v>13</v>
      </c>
      <c r="AY80" s="117" t="s">
        <v>171</v>
      </c>
      <c r="BK80" s="124">
        <f>SUM(BK81:BK128)</f>
        <v>0</v>
      </c>
    </row>
    <row r="81" spans="2:65" s="241" customFormat="1" ht="16.5" customHeight="1">
      <c r="B81" s="197"/>
      <c r="C81" s="307" t="s">
        <v>19</v>
      </c>
      <c r="D81" s="307" t="s">
        <v>174</v>
      </c>
      <c r="E81" s="308" t="s">
        <v>1307</v>
      </c>
      <c r="F81" s="309" t="s">
        <v>1308</v>
      </c>
      <c r="G81" s="310" t="s">
        <v>240</v>
      </c>
      <c r="H81" s="311">
        <v>1</v>
      </c>
      <c r="I81" s="299"/>
      <c r="J81" s="312">
        <f aca="true" t="shared" si="0" ref="J81:J128">ROUND(I81*H81,2)</f>
        <v>0</v>
      </c>
      <c r="K81" s="129" t="s">
        <v>1309</v>
      </c>
      <c r="L81" s="171"/>
      <c r="M81" s="133" t="s">
        <v>1</v>
      </c>
      <c r="N81" s="134"/>
      <c r="O81" s="198">
        <v>5.4</v>
      </c>
      <c r="P81" s="198">
        <f aca="true" t="shared" si="1" ref="P81:P128">O81*H81</f>
        <v>5.4</v>
      </c>
      <c r="Q81" s="198">
        <v>0</v>
      </c>
      <c r="R81" s="198">
        <f aca="true" t="shared" si="2" ref="R81:R128">Q81*H81</f>
        <v>0</v>
      </c>
      <c r="S81" s="198">
        <v>0</v>
      </c>
      <c r="T81" s="136">
        <f aca="true" t="shared" si="3" ref="T81:T128">S81*H81</f>
        <v>0</v>
      </c>
      <c r="AR81" s="137" t="s">
        <v>259</v>
      </c>
      <c r="AT81" s="137" t="s">
        <v>174</v>
      </c>
      <c r="AU81" s="137" t="s">
        <v>172</v>
      </c>
      <c r="AY81" s="170" t="s">
        <v>171</v>
      </c>
      <c r="BE81" s="199">
        <f aca="true" t="shared" si="4" ref="BE81:BE128">IF(N81="základní",J81,0)</f>
        <v>0</v>
      </c>
      <c r="BF81" s="199">
        <f aca="true" t="shared" si="5" ref="BF81:BF128">IF(N81="snížená",J81,0)</f>
        <v>0</v>
      </c>
      <c r="BG81" s="199">
        <f aca="true" t="shared" si="6" ref="BG81:BG128">IF(N81="zákl. přenesená",J81,0)</f>
        <v>0</v>
      </c>
      <c r="BH81" s="199">
        <f aca="true" t="shared" si="7" ref="BH81:BH128">IF(N81="sníž. přenesená",J81,0)</f>
        <v>0</v>
      </c>
      <c r="BI81" s="199">
        <f aca="true" t="shared" si="8" ref="BI81:BI128">IF(N81="nulová",J81,0)</f>
        <v>0</v>
      </c>
      <c r="BJ81" s="170" t="s">
        <v>19</v>
      </c>
      <c r="BK81" s="199">
        <f aca="true" t="shared" si="9" ref="BK81:BK128">ROUND(I81*H81,2)</f>
        <v>0</v>
      </c>
      <c r="BL81" s="170" t="s">
        <v>259</v>
      </c>
      <c r="BM81" s="137" t="s">
        <v>1310</v>
      </c>
    </row>
    <row r="82" spans="2:65" s="241" customFormat="1" ht="12">
      <c r="B82" s="197"/>
      <c r="D82" s="242" t="s">
        <v>1311</v>
      </c>
      <c r="F82" s="243" t="s">
        <v>1312</v>
      </c>
      <c r="K82" s="129"/>
      <c r="L82" s="171"/>
      <c r="M82" s="133"/>
      <c r="N82" s="134"/>
      <c r="O82" s="198"/>
      <c r="P82" s="198"/>
      <c r="Q82" s="198"/>
      <c r="R82" s="198"/>
      <c r="S82" s="198"/>
      <c r="T82" s="136"/>
      <c r="AR82" s="137"/>
      <c r="AT82" s="137"/>
      <c r="AU82" s="137"/>
      <c r="AY82" s="170"/>
      <c r="BE82" s="199"/>
      <c r="BF82" s="199"/>
      <c r="BG82" s="199"/>
      <c r="BH82" s="199"/>
      <c r="BI82" s="199"/>
      <c r="BJ82" s="170"/>
      <c r="BK82" s="199"/>
      <c r="BL82" s="170"/>
      <c r="BM82" s="137"/>
    </row>
    <row r="83" spans="2:65" s="241" customFormat="1" ht="16.5" customHeight="1">
      <c r="B83" s="197"/>
      <c r="C83" s="318" t="s">
        <v>13</v>
      </c>
      <c r="D83" s="318" t="s">
        <v>220</v>
      </c>
      <c r="E83" s="319" t="s">
        <v>1313</v>
      </c>
      <c r="F83" s="320" t="s">
        <v>1314</v>
      </c>
      <c r="G83" s="321" t="s">
        <v>1218</v>
      </c>
      <c r="H83" s="322">
        <v>1</v>
      </c>
      <c r="I83" s="300"/>
      <c r="J83" s="323">
        <f t="shared" si="0"/>
        <v>0</v>
      </c>
      <c r="K83" s="158" t="s">
        <v>1</v>
      </c>
      <c r="L83" s="159"/>
      <c r="M83" s="160" t="s">
        <v>1</v>
      </c>
      <c r="N83" s="161"/>
      <c r="O83" s="198">
        <v>0</v>
      </c>
      <c r="P83" s="198">
        <f t="shared" si="1"/>
        <v>0</v>
      </c>
      <c r="Q83" s="198">
        <v>0</v>
      </c>
      <c r="R83" s="198">
        <f t="shared" si="2"/>
        <v>0</v>
      </c>
      <c r="S83" s="198">
        <v>0</v>
      </c>
      <c r="T83" s="136">
        <f t="shared" si="3"/>
        <v>0</v>
      </c>
      <c r="AR83" s="137" t="s">
        <v>263</v>
      </c>
      <c r="AT83" s="137" t="s">
        <v>220</v>
      </c>
      <c r="AU83" s="137" t="s">
        <v>172</v>
      </c>
      <c r="AY83" s="170" t="s">
        <v>171</v>
      </c>
      <c r="BE83" s="199">
        <f t="shared" si="4"/>
        <v>0</v>
      </c>
      <c r="BF83" s="199">
        <f t="shared" si="5"/>
        <v>0</v>
      </c>
      <c r="BG83" s="199">
        <f t="shared" si="6"/>
        <v>0</v>
      </c>
      <c r="BH83" s="199">
        <f t="shared" si="7"/>
        <v>0</v>
      </c>
      <c r="BI83" s="199">
        <f t="shared" si="8"/>
        <v>0</v>
      </c>
      <c r="BJ83" s="170" t="s">
        <v>19</v>
      </c>
      <c r="BK83" s="199">
        <f t="shared" si="9"/>
        <v>0</v>
      </c>
      <c r="BL83" s="170" t="s">
        <v>259</v>
      </c>
      <c r="BM83" s="137" t="s">
        <v>1315</v>
      </c>
    </row>
    <row r="84" spans="2:65" s="241" customFormat="1" ht="16.5" customHeight="1">
      <c r="B84" s="197"/>
      <c r="C84" s="307" t="s">
        <v>172</v>
      </c>
      <c r="D84" s="307" t="s">
        <v>174</v>
      </c>
      <c r="E84" s="308" t="s">
        <v>1316</v>
      </c>
      <c r="F84" s="309" t="s">
        <v>1317</v>
      </c>
      <c r="G84" s="310" t="s">
        <v>240</v>
      </c>
      <c r="H84" s="311">
        <v>7</v>
      </c>
      <c r="I84" s="299"/>
      <c r="J84" s="312">
        <f t="shared" si="0"/>
        <v>0</v>
      </c>
      <c r="K84" s="129" t="s">
        <v>1309</v>
      </c>
      <c r="L84" s="171"/>
      <c r="M84" s="133" t="s">
        <v>1</v>
      </c>
      <c r="N84" s="134"/>
      <c r="O84" s="198">
        <v>1.06</v>
      </c>
      <c r="P84" s="198">
        <f t="shared" si="1"/>
        <v>7.42</v>
      </c>
      <c r="Q84" s="198">
        <v>0</v>
      </c>
      <c r="R84" s="198">
        <f t="shared" si="2"/>
        <v>0</v>
      </c>
      <c r="S84" s="198">
        <v>0</v>
      </c>
      <c r="T84" s="136">
        <f t="shared" si="3"/>
        <v>0</v>
      </c>
      <c r="AR84" s="137" t="s">
        <v>259</v>
      </c>
      <c r="AT84" s="137" t="s">
        <v>174</v>
      </c>
      <c r="AU84" s="137" t="s">
        <v>172</v>
      </c>
      <c r="AY84" s="170" t="s">
        <v>171</v>
      </c>
      <c r="BE84" s="199">
        <f t="shared" si="4"/>
        <v>0</v>
      </c>
      <c r="BF84" s="199">
        <f t="shared" si="5"/>
        <v>0</v>
      </c>
      <c r="BG84" s="199">
        <f t="shared" si="6"/>
        <v>0</v>
      </c>
      <c r="BH84" s="199">
        <f t="shared" si="7"/>
        <v>0</v>
      </c>
      <c r="BI84" s="199">
        <f t="shared" si="8"/>
        <v>0</v>
      </c>
      <c r="BJ84" s="170" t="s">
        <v>19</v>
      </c>
      <c r="BK84" s="199">
        <f t="shared" si="9"/>
        <v>0</v>
      </c>
      <c r="BL84" s="170" t="s">
        <v>259</v>
      </c>
      <c r="BM84" s="137" t="s">
        <v>1318</v>
      </c>
    </row>
    <row r="85" spans="2:65" s="241" customFormat="1" ht="12">
      <c r="B85" s="197"/>
      <c r="D85" s="242" t="s">
        <v>1311</v>
      </c>
      <c r="F85" s="243" t="s">
        <v>1312</v>
      </c>
      <c r="K85" s="129"/>
      <c r="L85" s="171"/>
      <c r="M85" s="133"/>
      <c r="N85" s="134"/>
      <c r="O85" s="198"/>
      <c r="P85" s="198"/>
      <c r="Q85" s="198"/>
      <c r="R85" s="198"/>
      <c r="S85" s="198"/>
      <c r="T85" s="136"/>
      <c r="AR85" s="137"/>
      <c r="AT85" s="137"/>
      <c r="AU85" s="137"/>
      <c r="AY85" s="170"/>
      <c r="BE85" s="199"/>
      <c r="BF85" s="199"/>
      <c r="BG85" s="199"/>
      <c r="BH85" s="199"/>
      <c r="BI85" s="199"/>
      <c r="BJ85" s="170"/>
      <c r="BK85" s="199"/>
      <c r="BL85" s="170"/>
      <c r="BM85" s="137"/>
    </row>
    <row r="86" spans="2:65" s="241" customFormat="1" ht="16.5" customHeight="1">
      <c r="B86" s="197"/>
      <c r="C86" s="318" t="s">
        <v>104</v>
      </c>
      <c r="D86" s="318" t="s">
        <v>220</v>
      </c>
      <c r="E86" s="319" t="s">
        <v>1319</v>
      </c>
      <c r="F86" s="320" t="s">
        <v>1320</v>
      </c>
      <c r="G86" s="321" t="s">
        <v>1218</v>
      </c>
      <c r="H86" s="322">
        <v>1</v>
      </c>
      <c r="I86" s="300"/>
      <c r="J86" s="323">
        <f t="shared" si="0"/>
        <v>0</v>
      </c>
      <c r="K86" s="158" t="s">
        <v>1</v>
      </c>
      <c r="L86" s="159"/>
      <c r="M86" s="160" t="s">
        <v>1</v>
      </c>
      <c r="N86" s="161"/>
      <c r="O86" s="198">
        <v>0</v>
      </c>
      <c r="P86" s="198">
        <f t="shared" si="1"/>
        <v>0</v>
      </c>
      <c r="Q86" s="198">
        <v>0</v>
      </c>
      <c r="R86" s="198">
        <f t="shared" si="2"/>
        <v>0</v>
      </c>
      <c r="S86" s="198">
        <v>0</v>
      </c>
      <c r="T86" s="136">
        <f t="shared" si="3"/>
        <v>0</v>
      </c>
      <c r="AR86" s="137" t="s">
        <v>263</v>
      </c>
      <c r="AT86" s="137" t="s">
        <v>220</v>
      </c>
      <c r="AU86" s="137" t="s">
        <v>172</v>
      </c>
      <c r="AY86" s="170" t="s">
        <v>171</v>
      </c>
      <c r="BE86" s="199">
        <f t="shared" si="4"/>
        <v>0</v>
      </c>
      <c r="BF86" s="199">
        <f t="shared" si="5"/>
        <v>0</v>
      </c>
      <c r="BG86" s="199">
        <f t="shared" si="6"/>
        <v>0</v>
      </c>
      <c r="BH86" s="199">
        <f t="shared" si="7"/>
        <v>0</v>
      </c>
      <c r="BI86" s="199">
        <f t="shared" si="8"/>
        <v>0</v>
      </c>
      <c r="BJ86" s="170" t="s">
        <v>19</v>
      </c>
      <c r="BK86" s="199">
        <f t="shared" si="9"/>
        <v>0</v>
      </c>
      <c r="BL86" s="170" t="s">
        <v>259</v>
      </c>
      <c r="BM86" s="137" t="s">
        <v>1321</v>
      </c>
    </row>
    <row r="87" spans="2:65" s="241" customFormat="1" ht="16.5" customHeight="1">
      <c r="B87" s="197"/>
      <c r="C87" s="318" t="s">
        <v>200</v>
      </c>
      <c r="D87" s="318" t="s">
        <v>220</v>
      </c>
      <c r="E87" s="319" t="s">
        <v>1322</v>
      </c>
      <c r="F87" s="320" t="s">
        <v>1323</v>
      </c>
      <c r="G87" s="321" t="s">
        <v>1218</v>
      </c>
      <c r="H87" s="322">
        <v>3</v>
      </c>
      <c r="I87" s="300"/>
      <c r="J87" s="323">
        <f t="shared" si="0"/>
        <v>0</v>
      </c>
      <c r="K87" s="158" t="s">
        <v>1</v>
      </c>
      <c r="L87" s="159"/>
      <c r="M87" s="160" t="s">
        <v>1</v>
      </c>
      <c r="N87" s="161"/>
      <c r="O87" s="198">
        <v>0</v>
      </c>
      <c r="P87" s="198">
        <f t="shared" si="1"/>
        <v>0</v>
      </c>
      <c r="Q87" s="198">
        <v>0</v>
      </c>
      <c r="R87" s="198">
        <f t="shared" si="2"/>
        <v>0</v>
      </c>
      <c r="S87" s="198">
        <v>0</v>
      </c>
      <c r="T87" s="136">
        <f t="shared" si="3"/>
        <v>0</v>
      </c>
      <c r="AR87" s="137" t="s">
        <v>263</v>
      </c>
      <c r="AT87" s="137" t="s">
        <v>220</v>
      </c>
      <c r="AU87" s="137" t="s">
        <v>172</v>
      </c>
      <c r="AY87" s="170" t="s">
        <v>171</v>
      </c>
      <c r="BE87" s="199">
        <f t="shared" si="4"/>
        <v>0</v>
      </c>
      <c r="BF87" s="199">
        <f t="shared" si="5"/>
        <v>0</v>
      </c>
      <c r="BG87" s="199">
        <f t="shared" si="6"/>
        <v>0</v>
      </c>
      <c r="BH87" s="199">
        <f t="shared" si="7"/>
        <v>0</v>
      </c>
      <c r="BI87" s="199">
        <f t="shared" si="8"/>
        <v>0</v>
      </c>
      <c r="BJ87" s="170" t="s">
        <v>19</v>
      </c>
      <c r="BK87" s="199">
        <f t="shared" si="9"/>
        <v>0</v>
      </c>
      <c r="BL87" s="170" t="s">
        <v>259</v>
      </c>
      <c r="BM87" s="137" t="s">
        <v>1324</v>
      </c>
    </row>
    <row r="88" spans="2:65" s="241" customFormat="1" ht="16.5" customHeight="1">
      <c r="B88" s="197"/>
      <c r="C88" s="318" t="s">
        <v>204</v>
      </c>
      <c r="D88" s="318" t="s">
        <v>220</v>
      </c>
      <c r="E88" s="319" t="s">
        <v>1325</v>
      </c>
      <c r="F88" s="320" t="s">
        <v>1326</v>
      </c>
      <c r="G88" s="321" t="s">
        <v>1218</v>
      </c>
      <c r="H88" s="322">
        <v>2</v>
      </c>
      <c r="I88" s="300"/>
      <c r="J88" s="323">
        <f t="shared" si="0"/>
        <v>0</v>
      </c>
      <c r="K88" s="158" t="s">
        <v>1</v>
      </c>
      <c r="L88" s="159"/>
      <c r="M88" s="160" t="s">
        <v>1</v>
      </c>
      <c r="N88" s="161"/>
      <c r="O88" s="198">
        <v>0</v>
      </c>
      <c r="P88" s="198">
        <f t="shared" si="1"/>
        <v>0</v>
      </c>
      <c r="Q88" s="198">
        <v>0</v>
      </c>
      <c r="R88" s="198">
        <f t="shared" si="2"/>
        <v>0</v>
      </c>
      <c r="S88" s="198">
        <v>0</v>
      </c>
      <c r="T88" s="136">
        <f t="shared" si="3"/>
        <v>0</v>
      </c>
      <c r="AR88" s="137" t="s">
        <v>263</v>
      </c>
      <c r="AT88" s="137" t="s">
        <v>220</v>
      </c>
      <c r="AU88" s="137" t="s">
        <v>172</v>
      </c>
      <c r="AY88" s="170" t="s">
        <v>171</v>
      </c>
      <c r="BE88" s="199">
        <f t="shared" si="4"/>
        <v>0</v>
      </c>
      <c r="BF88" s="199">
        <f t="shared" si="5"/>
        <v>0</v>
      </c>
      <c r="BG88" s="199">
        <f t="shared" si="6"/>
        <v>0</v>
      </c>
      <c r="BH88" s="199">
        <f t="shared" si="7"/>
        <v>0</v>
      </c>
      <c r="BI88" s="199">
        <f t="shared" si="8"/>
        <v>0</v>
      </c>
      <c r="BJ88" s="170" t="s">
        <v>19</v>
      </c>
      <c r="BK88" s="199">
        <f t="shared" si="9"/>
        <v>0</v>
      </c>
      <c r="BL88" s="170" t="s">
        <v>259</v>
      </c>
      <c r="BM88" s="137" t="s">
        <v>1327</v>
      </c>
    </row>
    <row r="89" spans="2:65" s="241" customFormat="1" ht="16.5" customHeight="1">
      <c r="B89" s="197"/>
      <c r="C89" s="318" t="s">
        <v>210</v>
      </c>
      <c r="D89" s="318" t="s">
        <v>220</v>
      </c>
      <c r="E89" s="319" t="s">
        <v>1328</v>
      </c>
      <c r="F89" s="320" t="s">
        <v>1329</v>
      </c>
      <c r="G89" s="321" t="s">
        <v>1218</v>
      </c>
      <c r="H89" s="322">
        <v>1</v>
      </c>
      <c r="I89" s="300"/>
      <c r="J89" s="323">
        <f t="shared" si="0"/>
        <v>0</v>
      </c>
      <c r="K89" s="158" t="s">
        <v>1</v>
      </c>
      <c r="L89" s="159"/>
      <c r="M89" s="160" t="s">
        <v>1</v>
      </c>
      <c r="N89" s="161"/>
      <c r="O89" s="198">
        <v>0</v>
      </c>
      <c r="P89" s="198">
        <f t="shared" si="1"/>
        <v>0</v>
      </c>
      <c r="Q89" s="198">
        <v>0</v>
      </c>
      <c r="R89" s="198">
        <f t="shared" si="2"/>
        <v>0</v>
      </c>
      <c r="S89" s="198">
        <v>0</v>
      </c>
      <c r="T89" s="136">
        <f t="shared" si="3"/>
        <v>0</v>
      </c>
      <c r="AR89" s="137" t="s">
        <v>263</v>
      </c>
      <c r="AT89" s="137" t="s">
        <v>220</v>
      </c>
      <c r="AU89" s="137" t="s">
        <v>172</v>
      </c>
      <c r="AY89" s="170" t="s">
        <v>171</v>
      </c>
      <c r="BE89" s="199">
        <f t="shared" si="4"/>
        <v>0</v>
      </c>
      <c r="BF89" s="199">
        <f t="shared" si="5"/>
        <v>0</v>
      </c>
      <c r="BG89" s="199">
        <f t="shared" si="6"/>
        <v>0</v>
      </c>
      <c r="BH89" s="199">
        <f t="shared" si="7"/>
        <v>0</v>
      </c>
      <c r="BI89" s="199">
        <f t="shared" si="8"/>
        <v>0</v>
      </c>
      <c r="BJ89" s="170" t="s">
        <v>19</v>
      </c>
      <c r="BK89" s="199">
        <f t="shared" si="9"/>
        <v>0</v>
      </c>
      <c r="BL89" s="170" t="s">
        <v>259</v>
      </c>
      <c r="BM89" s="137" t="s">
        <v>1330</v>
      </c>
    </row>
    <row r="90" spans="2:65" s="241" customFormat="1" ht="16.5" customHeight="1">
      <c r="B90" s="197"/>
      <c r="C90" s="307" t="s">
        <v>219</v>
      </c>
      <c r="D90" s="307" t="s">
        <v>174</v>
      </c>
      <c r="E90" s="308" t="s">
        <v>1331</v>
      </c>
      <c r="F90" s="309" t="s">
        <v>1332</v>
      </c>
      <c r="G90" s="310" t="s">
        <v>240</v>
      </c>
      <c r="H90" s="311">
        <v>1</v>
      </c>
      <c r="I90" s="299"/>
      <c r="J90" s="312">
        <f t="shared" si="0"/>
        <v>0</v>
      </c>
      <c r="K90" s="129" t="s">
        <v>1309</v>
      </c>
      <c r="L90" s="171"/>
      <c r="M90" s="133" t="s">
        <v>1</v>
      </c>
      <c r="N90" s="134"/>
      <c r="O90" s="198">
        <v>0.95</v>
      </c>
      <c r="P90" s="198">
        <f t="shared" si="1"/>
        <v>0.95</v>
      </c>
      <c r="Q90" s="198">
        <v>0</v>
      </c>
      <c r="R90" s="198">
        <f t="shared" si="2"/>
        <v>0</v>
      </c>
      <c r="S90" s="198">
        <v>0</v>
      </c>
      <c r="T90" s="136">
        <f t="shared" si="3"/>
        <v>0</v>
      </c>
      <c r="AR90" s="137" t="s">
        <v>259</v>
      </c>
      <c r="AT90" s="137" t="s">
        <v>174</v>
      </c>
      <c r="AU90" s="137" t="s">
        <v>172</v>
      </c>
      <c r="AY90" s="170" t="s">
        <v>171</v>
      </c>
      <c r="BE90" s="199">
        <f t="shared" si="4"/>
        <v>0</v>
      </c>
      <c r="BF90" s="199">
        <f t="shared" si="5"/>
        <v>0</v>
      </c>
      <c r="BG90" s="199">
        <f t="shared" si="6"/>
        <v>0</v>
      </c>
      <c r="BH90" s="199">
        <f t="shared" si="7"/>
        <v>0</v>
      </c>
      <c r="BI90" s="199">
        <f t="shared" si="8"/>
        <v>0</v>
      </c>
      <c r="BJ90" s="170" t="s">
        <v>19</v>
      </c>
      <c r="BK90" s="199">
        <f t="shared" si="9"/>
        <v>0</v>
      </c>
      <c r="BL90" s="170" t="s">
        <v>259</v>
      </c>
      <c r="BM90" s="137" t="s">
        <v>1333</v>
      </c>
    </row>
    <row r="91" spans="2:65" s="241" customFormat="1" ht="12">
      <c r="B91" s="197"/>
      <c r="D91" s="242" t="s">
        <v>1311</v>
      </c>
      <c r="F91" s="243" t="s">
        <v>1312</v>
      </c>
      <c r="K91" s="129"/>
      <c r="L91" s="171"/>
      <c r="M91" s="133"/>
      <c r="N91" s="134"/>
      <c r="O91" s="198"/>
      <c r="P91" s="198"/>
      <c r="Q91" s="198"/>
      <c r="R91" s="198"/>
      <c r="S91" s="198"/>
      <c r="T91" s="136"/>
      <c r="AR91" s="137"/>
      <c r="AT91" s="137"/>
      <c r="AU91" s="137"/>
      <c r="AY91" s="170"/>
      <c r="BE91" s="199"/>
      <c r="BF91" s="199"/>
      <c r="BG91" s="199"/>
      <c r="BH91" s="199"/>
      <c r="BI91" s="199"/>
      <c r="BJ91" s="170"/>
      <c r="BK91" s="199"/>
      <c r="BL91" s="170"/>
      <c r="BM91" s="137"/>
    </row>
    <row r="92" spans="2:65" s="241" customFormat="1" ht="16.5" customHeight="1">
      <c r="B92" s="197"/>
      <c r="C92" s="318" t="s">
        <v>225</v>
      </c>
      <c r="D92" s="318" t="s">
        <v>220</v>
      </c>
      <c r="E92" s="319" t="s">
        <v>1334</v>
      </c>
      <c r="F92" s="320" t="s">
        <v>1335</v>
      </c>
      <c r="G92" s="321" t="s">
        <v>1218</v>
      </c>
      <c r="H92" s="322">
        <v>1</v>
      </c>
      <c r="I92" s="300"/>
      <c r="J92" s="323">
        <f t="shared" si="0"/>
        <v>0</v>
      </c>
      <c r="K92" s="158" t="s">
        <v>1</v>
      </c>
      <c r="L92" s="159"/>
      <c r="M92" s="160" t="s">
        <v>1</v>
      </c>
      <c r="N92" s="161"/>
      <c r="O92" s="198">
        <v>0</v>
      </c>
      <c r="P92" s="198">
        <f t="shared" si="1"/>
        <v>0</v>
      </c>
      <c r="Q92" s="198">
        <v>0</v>
      </c>
      <c r="R92" s="198">
        <f t="shared" si="2"/>
        <v>0</v>
      </c>
      <c r="S92" s="198">
        <v>0</v>
      </c>
      <c r="T92" s="136">
        <f t="shared" si="3"/>
        <v>0</v>
      </c>
      <c r="AR92" s="137" t="s">
        <v>263</v>
      </c>
      <c r="AT92" s="137" t="s">
        <v>220</v>
      </c>
      <c r="AU92" s="137" t="s">
        <v>172</v>
      </c>
      <c r="AY92" s="170" t="s">
        <v>171</v>
      </c>
      <c r="BE92" s="199">
        <f t="shared" si="4"/>
        <v>0</v>
      </c>
      <c r="BF92" s="199">
        <f t="shared" si="5"/>
        <v>0</v>
      </c>
      <c r="BG92" s="199">
        <f t="shared" si="6"/>
        <v>0</v>
      </c>
      <c r="BH92" s="199">
        <f t="shared" si="7"/>
        <v>0</v>
      </c>
      <c r="BI92" s="199">
        <f t="shared" si="8"/>
        <v>0</v>
      </c>
      <c r="BJ92" s="170" t="s">
        <v>19</v>
      </c>
      <c r="BK92" s="199">
        <f t="shared" si="9"/>
        <v>0</v>
      </c>
      <c r="BL92" s="170" t="s">
        <v>259</v>
      </c>
      <c r="BM92" s="137" t="s">
        <v>1336</v>
      </c>
    </row>
    <row r="93" spans="2:65" s="241" customFormat="1" ht="16.5" customHeight="1">
      <c r="B93" s="197"/>
      <c r="C93" s="307" t="s">
        <v>24</v>
      </c>
      <c r="D93" s="307" t="s">
        <v>174</v>
      </c>
      <c r="E93" s="308" t="s">
        <v>1337</v>
      </c>
      <c r="F93" s="309" t="s">
        <v>1338</v>
      </c>
      <c r="G93" s="310" t="s">
        <v>240</v>
      </c>
      <c r="H93" s="311">
        <v>1</v>
      </c>
      <c r="I93" s="299"/>
      <c r="J93" s="312">
        <f t="shared" si="0"/>
        <v>0</v>
      </c>
      <c r="K93" s="129" t="s">
        <v>1309</v>
      </c>
      <c r="L93" s="171"/>
      <c r="M93" s="133" t="s">
        <v>1</v>
      </c>
      <c r="N93" s="134"/>
      <c r="O93" s="198">
        <v>1.2</v>
      </c>
      <c r="P93" s="198">
        <f t="shared" si="1"/>
        <v>1.2</v>
      </c>
      <c r="Q93" s="198">
        <v>0</v>
      </c>
      <c r="R93" s="198">
        <f t="shared" si="2"/>
        <v>0</v>
      </c>
      <c r="S93" s="198">
        <v>0</v>
      </c>
      <c r="T93" s="136">
        <f t="shared" si="3"/>
        <v>0</v>
      </c>
      <c r="AR93" s="137" t="s">
        <v>259</v>
      </c>
      <c r="AT93" s="137" t="s">
        <v>174</v>
      </c>
      <c r="AU93" s="137" t="s">
        <v>172</v>
      </c>
      <c r="AY93" s="170" t="s">
        <v>171</v>
      </c>
      <c r="BE93" s="199">
        <f t="shared" si="4"/>
        <v>0</v>
      </c>
      <c r="BF93" s="199">
        <f t="shared" si="5"/>
        <v>0</v>
      </c>
      <c r="BG93" s="199">
        <f t="shared" si="6"/>
        <v>0</v>
      </c>
      <c r="BH93" s="199">
        <f t="shared" si="7"/>
        <v>0</v>
      </c>
      <c r="BI93" s="199">
        <f t="shared" si="8"/>
        <v>0</v>
      </c>
      <c r="BJ93" s="170" t="s">
        <v>19</v>
      </c>
      <c r="BK93" s="199">
        <f t="shared" si="9"/>
        <v>0</v>
      </c>
      <c r="BL93" s="170" t="s">
        <v>259</v>
      </c>
      <c r="BM93" s="137" t="s">
        <v>1339</v>
      </c>
    </row>
    <row r="94" spans="2:65" s="241" customFormat="1" ht="12">
      <c r="B94" s="197"/>
      <c r="D94" s="242" t="s">
        <v>1311</v>
      </c>
      <c r="F94" s="243" t="s">
        <v>1312</v>
      </c>
      <c r="K94" s="129"/>
      <c r="L94" s="171"/>
      <c r="M94" s="133"/>
      <c r="N94" s="134"/>
      <c r="O94" s="198"/>
      <c r="P94" s="198"/>
      <c r="Q94" s="198"/>
      <c r="R94" s="198"/>
      <c r="S94" s="198"/>
      <c r="T94" s="136"/>
      <c r="AR94" s="137"/>
      <c r="AT94" s="137"/>
      <c r="AU94" s="137"/>
      <c r="AY94" s="170"/>
      <c r="BE94" s="199"/>
      <c r="BF94" s="199"/>
      <c r="BG94" s="199"/>
      <c r="BH94" s="199"/>
      <c r="BI94" s="199"/>
      <c r="BJ94" s="170"/>
      <c r="BK94" s="199"/>
      <c r="BL94" s="170"/>
      <c r="BM94" s="137"/>
    </row>
    <row r="95" spans="2:65" s="241" customFormat="1" ht="16.5" customHeight="1">
      <c r="B95" s="197"/>
      <c r="C95" s="307" t="s">
        <v>233</v>
      </c>
      <c r="D95" s="307" t="s">
        <v>174</v>
      </c>
      <c r="E95" s="308" t="s">
        <v>1340</v>
      </c>
      <c r="F95" s="309" t="s">
        <v>1341</v>
      </c>
      <c r="G95" s="310" t="s">
        <v>240</v>
      </c>
      <c r="H95" s="311">
        <v>1</v>
      </c>
      <c r="I95" s="299"/>
      <c r="J95" s="312">
        <f t="shared" si="0"/>
        <v>0</v>
      </c>
      <c r="K95" s="129" t="s">
        <v>1309</v>
      </c>
      <c r="L95" s="171"/>
      <c r="M95" s="133" t="s">
        <v>1</v>
      </c>
      <c r="N95" s="134"/>
      <c r="O95" s="198">
        <v>0.31</v>
      </c>
      <c r="P95" s="198">
        <f t="shared" si="1"/>
        <v>0.31</v>
      </c>
      <c r="Q95" s="198">
        <v>0</v>
      </c>
      <c r="R95" s="198">
        <f t="shared" si="2"/>
        <v>0</v>
      </c>
      <c r="S95" s="198">
        <v>0</v>
      </c>
      <c r="T95" s="136">
        <f t="shared" si="3"/>
        <v>0</v>
      </c>
      <c r="AR95" s="137" t="s">
        <v>259</v>
      </c>
      <c r="AT95" s="137" t="s">
        <v>174</v>
      </c>
      <c r="AU95" s="137" t="s">
        <v>172</v>
      </c>
      <c r="AY95" s="170" t="s">
        <v>171</v>
      </c>
      <c r="BE95" s="199">
        <f t="shared" si="4"/>
        <v>0</v>
      </c>
      <c r="BF95" s="199">
        <f t="shared" si="5"/>
        <v>0</v>
      </c>
      <c r="BG95" s="199">
        <f t="shared" si="6"/>
        <v>0</v>
      </c>
      <c r="BH95" s="199">
        <f t="shared" si="7"/>
        <v>0</v>
      </c>
      <c r="BI95" s="199">
        <f t="shared" si="8"/>
        <v>0</v>
      </c>
      <c r="BJ95" s="170" t="s">
        <v>19</v>
      </c>
      <c r="BK95" s="199">
        <f t="shared" si="9"/>
        <v>0</v>
      </c>
      <c r="BL95" s="170" t="s">
        <v>259</v>
      </c>
      <c r="BM95" s="137" t="s">
        <v>1342</v>
      </c>
    </row>
    <row r="96" spans="2:65" s="241" customFormat="1" ht="12">
      <c r="B96" s="197"/>
      <c r="D96" s="242" t="s">
        <v>1311</v>
      </c>
      <c r="F96" s="243" t="s">
        <v>1312</v>
      </c>
      <c r="K96" s="129"/>
      <c r="L96" s="171"/>
      <c r="M96" s="133"/>
      <c r="N96" s="134"/>
      <c r="O96" s="198"/>
      <c r="P96" s="198"/>
      <c r="Q96" s="198"/>
      <c r="R96" s="198"/>
      <c r="S96" s="198"/>
      <c r="T96" s="136"/>
      <c r="AR96" s="137"/>
      <c r="AT96" s="137"/>
      <c r="AU96" s="137"/>
      <c r="AY96" s="170"/>
      <c r="BE96" s="199"/>
      <c r="BF96" s="199"/>
      <c r="BG96" s="199"/>
      <c r="BH96" s="199"/>
      <c r="BI96" s="199"/>
      <c r="BJ96" s="170"/>
      <c r="BK96" s="199"/>
      <c r="BL96" s="170"/>
      <c r="BM96" s="137"/>
    </row>
    <row r="97" spans="2:65" s="241" customFormat="1" ht="16.5" customHeight="1">
      <c r="B97" s="197"/>
      <c r="C97" s="318" t="s">
        <v>237</v>
      </c>
      <c r="D97" s="318" t="s">
        <v>220</v>
      </c>
      <c r="E97" s="319" t="s">
        <v>1343</v>
      </c>
      <c r="F97" s="320" t="s">
        <v>1344</v>
      </c>
      <c r="G97" s="321" t="s">
        <v>1218</v>
      </c>
      <c r="H97" s="322">
        <v>2</v>
      </c>
      <c r="I97" s="300"/>
      <c r="J97" s="323">
        <f t="shared" si="0"/>
        <v>0</v>
      </c>
      <c r="K97" s="158" t="s">
        <v>1</v>
      </c>
      <c r="L97" s="159"/>
      <c r="M97" s="160" t="s">
        <v>1</v>
      </c>
      <c r="N97" s="161"/>
      <c r="O97" s="198">
        <v>0</v>
      </c>
      <c r="P97" s="198">
        <f t="shared" si="1"/>
        <v>0</v>
      </c>
      <c r="Q97" s="198">
        <v>0</v>
      </c>
      <c r="R97" s="198">
        <f t="shared" si="2"/>
        <v>0</v>
      </c>
      <c r="S97" s="198">
        <v>0</v>
      </c>
      <c r="T97" s="136">
        <f t="shared" si="3"/>
        <v>0</v>
      </c>
      <c r="AR97" s="137" t="s">
        <v>263</v>
      </c>
      <c r="AT97" s="137" t="s">
        <v>220</v>
      </c>
      <c r="AU97" s="137" t="s">
        <v>172</v>
      </c>
      <c r="AY97" s="170" t="s">
        <v>171</v>
      </c>
      <c r="BE97" s="199">
        <f t="shared" si="4"/>
        <v>0</v>
      </c>
      <c r="BF97" s="199">
        <f t="shared" si="5"/>
        <v>0</v>
      </c>
      <c r="BG97" s="199">
        <f t="shared" si="6"/>
        <v>0</v>
      </c>
      <c r="BH97" s="199">
        <f t="shared" si="7"/>
        <v>0</v>
      </c>
      <c r="BI97" s="199">
        <f t="shared" si="8"/>
        <v>0</v>
      </c>
      <c r="BJ97" s="170" t="s">
        <v>19</v>
      </c>
      <c r="BK97" s="199">
        <f t="shared" si="9"/>
        <v>0</v>
      </c>
      <c r="BL97" s="170" t="s">
        <v>259</v>
      </c>
      <c r="BM97" s="137" t="s">
        <v>1345</v>
      </c>
    </row>
    <row r="98" spans="2:65" s="241" customFormat="1" ht="16.5" customHeight="1">
      <c r="B98" s="197"/>
      <c r="C98" s="307" t="s">
        <v>244</v>
      </c>
      <c r="D98" s="307" t="s">
        <v>174</v>
      </c>
      <c r="E98" s="308" t="s">
        <v>1346</v>
      </c>
      <c r="F98" s="309" t="s">
        <v>1347</v>
      </c>
      <c r="G98" s="310" t="s">
        <v>240</v>
      </c>
      <c r="H98" s="311">
        <v>17</v>
      </c>
      <c r="I98" s="299"/>
      <c r="J98" s="312">
        <f t="shared" si="0"/>
        <v>0</v>
      </c>
      <c r="K98" s="129" t="s">
        <v>1309</v>
      </c>
      <c r="L98" s="171"/>
      <c r="M98" s="133" t="s">
        <v>1</v>
      </c>
      <c r="N98" s="134"/>
      <c r="O98" s="198">
        <v>0.097</v>
      </c>
      <c r="P98" s="198">
        <f t="shared" si="1"/>
        <v>1.649</v>
      </c>
      <c r="Q98" s="198">
        <v>0</v>
      </c>
      <c r="R98" s="198">
        <f t="shared" si="2"/>
        <v>0</v>
      </c>
      <c r="S98" s="198">
        <v>0</v>
      </c>
      <c r="T98" s="136">
        <f t="shared" si="3"/>
        <v>0</v>
      </c>
      <c r="AR98" s="137" t="s">
        <v>259</v>
      </c>
      <c r="AT98" s="137" t="s">
        <v>174</v>
      </c>
      <c r="AU98" s="137" t="s">
        <v>172</v>
      </c>
      <c r="AY98" s="170" t="s">
        <v>171</v>
      </c>
      <c r="BE98" s="199">
        <f t="shared" si="4"/>
        <v>0</v>
      </c>
      <c r="BF98" s="199">
        <f t="shared" si="5"/>
        <v>0</v>
      </c>
      <c r="BG98" s="199">
        <f t="shared" si="6"/>
        <v>0</v>
      </c>
      <c r="BH98" s="199">
        <f t="shared" si="7"/>
        <v>0</v>
      </c>
      <c r="BI98" s="199">
        <f t="shared" si="8"/>
        <v>0</v>
      </c>
      <c r="BJ98" s="170" t="s">
        <v>19</v>
      </c>
      <c r="BK98" s="199">
        <f t="shared" si="9"/>
        <v>0</v>
      </c>
      <c r="BL98" s="170" t="s">
        <v>259</v>
      </c>
      <c r="BM98" s="137" t="s">
        <v>1348</v>
      </c>
    </row>
    <row r="99" spans="2:65" s="241" customFormat="1" ht="16.5" customHeight="1">
      <c r="B99" s="197"/>
      <c r="C99" s="318" t="s">
        <v>253</v>
      </c>
      <c r="D99" s="318" t="s">
        <v>220</v>
      </c>
      <c r="E99" s="319" t="s">
        <v>1349</v>
      </c>
      <c r="F99" s="320" t="s">
        <v>1350</v>
      </c>
      <c r="G99" s="321" t="s">
        <v>1218</v>
      </c>
      <c r="H99" s="322">
        <v>8</v>
      </c>
      <c r="I99" s="300"/>
      <c r="J99" s="323">
        <f t="shared" si="0"/>
        <v>0</v>
      </c>
      <c r="K99" s="158" t="s">
        <v>1</v>
      </c>
      <c r="L99" s="159"/>
      <c r="M99" s="160" t="s">
        <v>1</v>
      </c>
      <c r="N99" s="161"/>
      <c r="O99" s="198">
        <v>0</v>
      </c>
      <c r="P99" s="198">
        <f t="shared" si="1"/>
        <v>0</v>
      </c>
      <c r="Q99" s="198">
        <v>0</v>
      </c>
      <c r="R99" s="198">
        <f t="shared" si="2"/>
        <v>0</v>
      </c>
      <c r="S99" s="198">
        <v>0</v>
      </c>
      <c r="T99" s="136">
        <f t="shared" si="3"/>
        <v>0</v>
      </c>
      <c r="AR99" s="137" t="s">
        <v>263</v>
      </c>
      <c r="AT99" s="137" t="s">
        <v>220</v>
      </c>
      <c r="AU99" s="137" t="s">
        <v>172</v>
      </c>
      <c r="AY99" s="170" t="s">
        <v>171</v>
      </c>
      <c r="BE99" s="199">
        <f t="shared" si="4"/>
        <v>0</v>
      </c>
      <c r="BF99" s="199">
        <f t="shared" si="5"/>
        <v>0</v>
      </c>
      <c r="BG99" s="199">
        <f t="shared" si="6"/>
        <v>0</v>
      </c>
      <c r="BH99" s="199">
        <f t="shared" si="7"/>
        <v>0</v>
      </c>
      <c r="BI99" s="199">
        <f t="shared" si="8"/>
        <v>0</v>
      </c>
      <c r="BJ99" s="170" t="s">
        <v>19</v>
      </c>
      <c r="BK99" s="199">
        <f t="shared" si="9"/>
        <v>0</v>
      </c>
      <c r="BL99" s="170" t="s">
        <v>259</v>
      </c>
      <c r="BM99" s="137" t="s">
        <v>1351</v>
      </c>
    </row>
    <row r="100" spans="2:65" s="241" customFormat="1" ht="16.5" customHeight="1">
      <c r="B100" s="197"/>
      <c r="C100" s="318" t="s">
        <v>8</v>
      </c>
      <c r="D100" s="318" t="s">
        <v>220</v>
      </c>
      <c r="E100" s="319" t="s">
        <v>1352</v>
      </c>
      <c r="F100" s="320" t="s">
        <v>1353</v>
      </c>
      <c r="G100" s="321" t="s">
        <v>1218</v>
      </c>
      <c r="H100" s="322">
        <v>9</v>
      </c>
      <c r="I100" s="300"/>
      <c r="J100" s="323">
        <f t="shared" si="0"/>
        <v>0</v>
      </c>
      <c r="K100" s="158" t="s">
        <v>1</v>
      </c>
      <c r="L100" s="159"/>
      <c r="M100" s="160" t="s">
        <v>1</v>
      </c>
      <c r="N100" s="161"/>
      <c r="O100" s="198">
        <v>0</v>
      </c>
      <c r="P100" s="198">
        <f t="shared" si="1"/>
        <v>0</v>
      </c>
      <c r="Q100" s="198">
        <v>0</v>
      </c>
      <c r="R100" s="198">
        <f t="shared" si="2"/>
        <v>0</v>
      </c>
      <c r="S100" s="198">
        <v>0</v>
      </c>
      <c r="T100" s="136">
        <f t="shared" si="3"/>
        <v>0</v>
      </c>
      <c r="AR100" s="137" t="s">
        <v>263</v>
      </c>
      <c r="AT100" s="137" t="s">
        <v>220</v>
      </c>
      <c r="AU100" s="137" t="s">
        <v>172</v>
      </c>
      <c r="AY100" s="170" t="s">
        <v>171</v>
      </c>
      <c r="BE100" s="199">
        <f t="shared" si="4"/>
        <v>0</v>
      </c>
      <c r="BF100" s="199">
        <f t="shared" si="5"/>
        <v>0</v>
      </c>
      <c r="BG100" s="199">
        <f t="shared" si="6"/>
        <v>0</v>
      </c>
      <c r="BH100" s="199">
        <f t="shared" si="7"/>
        <v>0</v>
      </c>
      <c r="BI100" s="199">
        <f t="shared" si="8"/>
        <v>0</v>
      </c>
      <c r="BJ100" s="170" t="s">
        <v>19</v>
      </c>
      <c r="BK100" s="199">
        <f t="shared" si="9"/>
        <v>0</v>
      </c>
      <c r="BL100" s="170" t="s">
        <v>259</v>
      </c>
      <c r="BM100" s="137" t="s">
        <v>1354</v>
      </c>
    </row>
    <row r="101" spans="2:65" s="241" customFormat="1" ht="16.5" customHeight="1">
      <c r="B101" s="197"/>
      <c r="C101" s="307" t="s">
        <v>259</v>
      </c>
      <c r="D101" s="307" t="s">
        <v>174</v>
      </c>
      <c r="E101" s="308" t="s">
        <v>1355</v>
      </c>
      <c r="F101" s="309" t="s">
        <v>1356</v>
      </c>
      <c r="G101" s="310" t="s">
        <v>240</v>
      </c>
      <c r="H101" s="311">
        <v>17</v>
      </c>
      <c r="I101" s="299"/>
      <c r="J101" s="312">
        <f t="shared" si="0"/>
        <v>0</v>
      </c>
      <c r="K101" s="129" t="s">
        <v>1309</v>
      </c>
      <c r="L101" s="171"/>
      <c r="M101" s="133" t="s">
        <v>1</v>
      </c>
      <c r="N101" s="134"/>
      <c r="O101" s="198">
        <v>0.55</v>
      </c>
      <c r="P101" s="198">
        <f t="shared" si="1"/>
        <v>9.350000000000001</v>
      </c>
      <c r="Q101" s="198">
        <v>0</v>
      </c>
      <c r="R101" s="198">
        <f t="shared" si="2"/>
        <v>0</v>
      </c>
      <c r="S101" s="198">
        <v>0</v>
      </c>
      <c r="T101" s="136">
        <f t="shared" si="3"/>
        <v>0</v>
      </c>
      <c r="AR101" s="137" t="s">
        <v>259</v>
      </c>
      <c r="AT101" s="137" t="s">
        <v>174</v>
      </c>
      <c r="AU101" s="137" t="s">
        <v>172</v>
      </c>
      <c r="AY101" s="170" t="s">
        <v>171</v>
      </c>
      <c r="BE101" s="199">
        <f t="shared" si="4"/>
        <v>0</v>
      </c>
      <c r="BF101" s="199">
        <f t="shared" si="5"/>
        <v>0</v>
      </c>
      <c r="BG101" s="199">
        <f t="shared" si="6"/>
        <v>0</v>
      </c>
      <c r="BH101" s="199">
        <f t="shared" si="7"/>
        <v>0</v>
      </c>
      <c r="BI101" s="199">
        <f t="shared" si="8"/>
        <v>0</v>
      </c>
      <c r="BJ101" s="170" t="s">
        <v>19</v>
      </c>
      <c r="BK101" s="199">
        <f t="shared" si="9"/>
        <v>0</v>
      </c>
      <c r="BL101" s="170" t="s">
        <v>259</v>
      </c>
      <c r="BM101" s="137" t="s">
        <v>1357</v>
      </c>
    </row>
    <row r="102" spans="2:65" s="241" customFormat="1" ht="12">
      <c r="B102" s="197"/>
      <c r="D102" s="242" t="s">
        <v>1311</v>
      </c>
      <c r="F102" s="243" t="s">
        <v>1312</v>
      </c>
      <c r="K102" s="129"/>
      <c r="L102" s="171"/>
      <c r="M102" s="133"/>
      <c r="N102" s="134"/>
      <c r="O102" s="198"/>
      <c r="P102" s="198"/>
      <c r="Q102" s="198"/>
      <c r="R102" s="198"/>
      <c r="S102" s="198"/>
      <c r="T102" s="136"/>
      <c r="AR102" s="137"/>
      <c r="AT102" s="137"/>
      <c r="AU102" s="137"/>
      <c r="AY102" s="170"/>
      <c r="BE102" s="199"/>
      <c r="BF102" s="199"/>
      <c r="BG102" s="199"/>
      <c r="BH102" s="199"/>
      <c r="BI102" s="199"/>
      <c r="BJ102" s="170"/>
      <c r="BK102" s="199"/>
      <c r="BL102" s="170"/>
      <c r="BM102" s="137"/>
    </row>
    <row r="103" spans="2:65" s="241" customFormat="1" ht="16.5" customHeight="1">
      <c r="B103" s="197"/>
      <c r="C103" s="318" t="s">
        <v>266</v>
      </c>
      <c r="D103" s="318" t="s">
        <v>220</v>
      </c>
      <c r="E103" s="319" t="s">
        <v>1358</v>
      </c>
      <c r="F103" s="320" t="s">
        <v>1359</v>
      </c>
      <c r="G103" s="321" t="s">
        <v>1218</v>
      </c>
      <c r="H103" s="322">
        <v>17</v>
      </c>
      <c r="I103" s="300"/>
      <c r="J103" s="323">
        <f t="shared" si="0"/>
        <v>0</v>
      </c>
      <c r="K103" s="158" t="s">
        <v>1</v>
      </c>
      <c r="L103" s="159"/>
      <c r="M103" s="160" t="s">
        <v>1</v>
      </c>
      <c r="N103" s="161"/>
      <c r="O103" s="198">
        <v>0</v>
      </c>
      <c r="P103" s="198">
        <f t="shared" si="1"/>
        <v>0</v>
      </c>
      <c r="Q103" s="198">
        <v>0</v>
      </c>
      <c r="R103" s="198">
        <f t="shared" si="2"/>
        <v>0</v>
      </c>
      <c r="S103" s="198">
        <v>0</v>
      </c>
      <c r="T103" s="136">
        <f t="shared" si="3"/>
        <v>0</v>
      </c>
      <c r="AR103" s="137" t="s">
        <v>263</v>
      </c>
      <c r="AT103" s="137" t="s">
        <v>220</v>
      </c>
      <c r="AU103" s="137" t="s">
        <v>172</v>
      </c>
      <c r="AY103" s="170" t="s">
        <v>171</v>
      </c>
      <c r="BE103" s="199">
        <f t="shared" si="4"/>
        <v>0</v>
      </c>
      <c r="BF103" s="199">
        <f t="shared" si="5"/>
        <v>0</v>
      </c>
      <c r="BG103" s="199">
        <f t="shared" si="6"/>
        <v>0</v>
      </c>
      <c r="BH103" s="199">
        <f t="shared" si="7"/>
        <v>0</v>
      </c>
      <c r="BI103" s="199">
        <f t="shared" si="8"/>
        <v>0</v>
      </c>
      <c r="BJ103" s="170" t="s">
        <v>19</v>
      </c>
      <c r="BK103" s="199">
        <f t="shared" si="9"/>
        <v>0</v>
      </c>
      <c r="BL103" s="170" t="s">
        <v>259</v>
      </c>
      <c r="BM103" s="137" t="s">
        <v>1360</v>
      </c>
    </row>
    <row r="104" spans="2:65" s="241" customFormat="1" ht="16.5" customHeight="1">
      <c r="B104" s="197"/>
      <c r="C104" s="307" t="s">
        <v>270</v>
      </c>
      <c r="D104" s="307" t="s">
        <v>174</v>
      </c>
      <c r="E104" s="308" t="s">
        <v>1361</v>
      </c>
      <c r="F104" s="309" t="s">
        <v>1362</v>
      </c>
      <c r="G104" s="310" t="s">
        <v>240</v>
      </c>
      <c r="H104" s="311">
        <v>12</v>
      </c>
      <c r="I104" s="299"/>
      <c r="J104" s="312">
        <f t="shared" si="0"/>
        <v>0</v>
      </c>
      <c r="K104" s="129" t="s">
        <v>1309</v>
      </c>
      <c r="L104" s="171"/>
      <c r="M104" s="133" t="s">
        <v>1</v>
      </c>
      <c r="N104" s="134"/>
      <c r="O104" s="198">
        <v>0.74</v>
      </c>
      <c r="P104" s="198">
        <f t="shared" si="1"/>
        <v>8.879999999999999</v>
      </c>
      <c r="Q104" s="198">
        <v>0</v>
      </c>
      <c r="R104" s="198">
        <f t="shared" si="2"/>
        <v>0</v>
      </c>
      <c r="S104" s="198">
        <v>0</v>
      </c>
      <c r="T104" s="136">
        <f t="shared" si="3"/>
        <v>0</v>
      </c>
      <c r="AR104" s="137" t="s">
        <v>259</v>
      </c>
      <c r="AT104" s="137" t="s">
        <v>174</v>
      </c>
      <c r="AU104" s="137" t="s">
        <v>172</v>
      </c>
      <c r="AY104" s="170" t="s">
        <v>171</v>
      </c>
      <c r="BE104" s="199">
        <f t="shared" si="4"/>
        <v>0</v>
      </c>
      <c r="BF104" s="199">
        <f t="shared" si="5"/>
        <v>0</v>
      </c>
      <c r="BG104" s="199">
        <f t="shared" si="6"/>
        <v>0</v>
      </c>
      <c r="BH104" s="199">
        <f t="shared" si="7"/>
        <v>0</v>
      </c>
      <c r="BI104" s="199">
        <f t="shared" si="8"/>
        <v>0</v>
      </c>
      <c r="BJ104" s="170" t="s">
        <v>19</v>
      </c>
      <c r="BK104" s="199">
        <f t="shared" si="9"/>
        <v>0</v>
      </c>
      <c r="BL104" s="170" t="s">
        <v>259</v>
      </c>
      <c r="BM104" s="137" t="s">
        <v>1363</v>
      </c>
    </row>
    <row r="105" spans="2:65" s="241" customFormat="1" ht="12">
      <c r="B105" s="197"/>
      <c r="D105" s="242" t="s">
        <v>1311</v>
      </c>
      <c r="F105" s="243" t="s">
        <v>1312</v>
      </c>
      <c r="K105" s="129"/>
      <c r="L105" s="171"/>
      <c r="M105" s="133"/>
      <c r="N105" s="134"/>
      <c r="O105" s="198"/>
      <c r="P105" s="198"/>
      <c r="Q105" s="198"/>
      <c r="R105" s="198"/>
      <c r="S105" s="198"/>
      <c r="T105" s="136"/>
      <c r="AR105" s="137"/>
      <c r="AT105" s="137"/>
      <c r="AU105" s="137"/>
      <c r="AY105" s="170"/>
      <c r="BE105" s="199"/>
      <c r="BF105" s="199"/>
      <c r="BG105" s="199"/>
      <c r="BH105" s="199"/>
      <c r="BI105" s="199"/>
      <c r="BJ105" s="170"/>
      <c r="BK105" s="199"/>
      <c r="BL105" s="170"/>
      <c r="BM105" s="137"/>
    </row>
    <row r="106" spans="2:65" s="241" customFormat="1" ht="16.5" customHeight="1">
      <c r="B106" s="197"/>
      <c r="C106" s="318" t="s">
        <v>274</v>
      </c>
      <c r="D106" s="318" t="s">
        <v>220</v>
      </c>
      <c r="E106" s="319" t="s">
        <v>1364</v>
      </c>
      <c r="F106" s="320" t="s">
        <v>1365</v>
      </c>
      <c r="G106" s="321" t="s">
        <v>1218</v>
      </c>
      <c r="H106" s="322">
        <v>8</v>
      </c>
      <c r="I106" s="300"/>
      <c r="J106" s="323">
        <f t="shared" si="0"/>
        <v>0</v>
      </c>
      <c r="K106" s="158" t="s">
        <v>1</v>
      </c>
      <c r="L106" s="159"/>
      <c r="M106" s="160" t="s">
        <v>1</v>
      </c>
      <c r="N106" s="161"/>
      <c r="O106" s="198">
        <v>0</v>
      </c>
      <c r="P106" s="198">
        <f t="shared" si="1"/>
        <v>0</v>
      </c>
      <c r="Q106" s="198">
        <v>0</v>
      </c>
      <c r="R106" s="198">
        <f t="shared" si="2"/>
        <v>0</v>
      </c>
      <c r="S106" s="198">
        <v>0</v>
      </c>
      <c r="T106" s="136">
        <f t="shared" si="3"/>
        <v>0</v>
      </c>
      <c r="AR106" s="137" t="s">
        <v>263</v>
      </c>
      <c r="AT106" s="137" t="s">
        <v>220</v>
      </c>
      <c r="AU106" s="137" t="s">
        <v>172</v>
      </c>
      <c r="AY106" s="170" t="s">
        <v>171</v>
      </c>
      <c r="BE106" s="199">
        <f t="shared" si="4"/>
        <v>0</v>
      </c>
      <c r="BF106" s="199">
        <f t="shared" si="5"/>
        <v>0</v>
      </c>
      <c r="BG106" s="199">
        <f t="shared" si="6"/>
        <v>0</v>
      </c>
      <c r="BH106" s="199">
        <f t="shared" si="7"/>
        <v>0</v>
      </c>
      <c r="BI106" s="199">
        <f t="shared" si="8"/>
        <v>0</v>
      </c>
      <c r="BJ106" s="170" t="s">
        <v>19</v>
      </c>
      <c r="BK106" s="199">
        <f t="shared" si="9"/>
        <v>0</v>
      </c>
      <c r="BL106" s="170" t="s">
        <v>259</v>
      </c>
      <c r="BM106" s="137" t="s">
        <v>1366</v>
      </c>
    </row>
    <row r="107" spans="2:65" s="241" customFormat="1" ht="16.5" customHeight="1">
      <c r="B107" s="197"/>
      <c r="C107" s="318" t="s">
        <v>278</v>
      </c>
      <c r="D107" s="318" t="s">
        <v>220</v>
      </c>
      <c r="E107" s="319" t="s">
        <v>1367</v>
      </c>
      <c r="F107" s="320" t="s">
        <v>1368</v>
      </c>
      <c r="G107" s="321" t="s">
        <v>1218</v>
      </c>
      <c r="H107" s="322">
        <v>4</v>
      </c>
      <c r="I107" s="300"/>
      <c r="J107" s="323">
        <f t="shared" si="0"/>
        <v>0</v>
      </c>
      <c r="K107" s="158" t="s">
        <v>1</v>
      </c>
      <c r="L107" s="159"/>
      <c r="M107" s="160" t="s">
        <v>1</v>
      </c>
      <c r="N107" s="161"/>
      <c r="O107" s="198">
        <v>0</v>
      </c>
      <c r="P107" s="198">
        <f t="shared" si="1"/>
        <v>0</v>
      </c>
      <c r="Q107" s="198">
        <v>0</v>
      </c>
      <c r="R107" s="198">
        <f t="shared" si="2"/>
        <v>0</v>
      </c>
      <c r="S107" s="198">
        <v>0</v>
      </c>
      <c r="T107" s="136">
        <f t="shared" si="3"/>
        <v>0</v>
      </c>
      <c r="AR107" s="137" t="s">
        <v>263</v>
      </c>
      <c r="AT107" s="137" t="s">
        <v>220</v>
      </c>
      <c r="AU107" s="137" t="s">
        <v>172</v>
      </c>
      <c r="AY107" s="170" t="s">
        <v>171</v>
      </c>
      <c r="BE107" s="199">
        <f t="shared" si="4"/>
        <v>0</v>
      </c>
      <c r="BF107" s="199">
        <f t="shared" si="5"/>
        <v>0</v>
      </c>
      <c r="BG107" s="199">
        <f t="shared" si="6"/>
        <v>0</v>
      </c>
      <c r="BH107" s="199">
        <f t="shared" si="7"/>
        <v>0</v>
      </c>
      <c r="BI107" s="199">
        <f t="shared" si="8"/>
        <v>0</v>
      </c>
      <c r="BJ107" s="170" t="s">
        <v>19</v>
      </c>
      <c r="BK107" s="199">
        <f t="shared" si="9"/>
        <v>0</v>
      </c>
      <c r="BL107" s="170" t="s">
        <v>259</v>
      </c>
      <c r="BM107" s="137" t="s">
        <v>1369</v>
      </c>
    </row>
    <row r="108" spans="2:65" s="241" customFormat="1" ht="16.5" customHeight="1">
      <c r="B108" s="197"/>
      <c r="C108" s="307" t="s">
        <v>7</v>
      </c>
      <c r="D108" s="307" t="s">
        <v>174</v>
      </c>
      <c r="E108" s="308" t="s">
        <v>1370</v>
      </c>
      <c r="F108" s="309" t="s">
        <v>1371</v>
      </c>
      <c r="G108" s="310" t="s">
        <v>240</v>
      </c>
      <c r="H108" s="311">
        <v>1</v>
      </c>
      <c r="I108" s="299"/>
      <c r="J108" s="312">
        <f t="shared" si="0"/>
        <v>0</v>
      </c>
      <c r="K108" s="129" t="s">
        <v>1309</v>
      </c>
      <c r="L108" s="171"/>
      <c r="M108" s="133" t="s">
        <v>1</v>
      </c>
      <c r="N108" s="134"/>
      <c r="O108" s="198">
        <v>1.4</v>
      </c>
      <c r="P108" s="198">
        <f t="shared" si="1"/>
        <v>1.4</v>
      </c>
      <c r="Q108" s="198">
        <v>0</v>
      </c>
      <c r="R108" s="198">
        <f t="shared" si="2"/>
        <v>0</v>
      </c>
      <c r="S108" s="198">
        <v>0</v>
      </c>
      <c r="T108" s="136">
        <f t="shared" si="3"/>
        <v>0</v>
      </c>
      <c r="AR108" s="137" t="s">
        <v>259</v>
      </c>
      <c r="AT108" s="137" t="s">
        <v>174</v>
      </c>
      <c r="AU108" s="137" t="s">
        <v>172</v>
      </c>
      <c r="AY108" s="170" t="s">
        <v>171</v>
      </c>
      <c r="BE108" s="199">
        <f t="shared" si="4"/>
        <v>0</v>
      </c>
      <c r="BF108" s="199">
        <f t="shared" si="5"/>
        <v>0</v>
      </c>
      <c r="BG108" s="199">
        <f t="shared" si="6"/>
        <v>0</v>
      </c>
      <c r="BH108" s="199">
        <f t="shared" si="7"/>
        <v>0</v>
      </c>
      <c r="BI108" s="199">
        <f t="shared" si="8"/>
        <v>0</v>
      </c>
      <c r="BJ108" s="170" t="s">
        <v>19</v>
      </c>
      <c r="BK108" s="199">
        <f t="shared" si="9"/>
        <v>0</v>
      </c>
      <c r="BL108" s="170" t="s">
        <v>259</v>
      </c>
      <c r="BM108" s="137" t="s">
        <v>1372</v>
      </c>
    </row>
    <row r="109" spans="2:65" s="241" customFormat="1" ht="16.5" customHeight="1">
      <c r="B109" s="197"/>
      <c r="D109" s="242" t="s">
        <v>1311</v>
      </c>
      <c r="F109" s="243" t="s">
        <v>1312</v>
      </c>
      <c r="K109" s="129"/>
      <c r="L109" s="171"/>
      <c r="M109" s="133"/>
      <c r="N109" s="134"/>
      <c r="O109" s="198"/>
      <c r="P109" s="198"/>
      <c r="Q109" s="198"/>
      <c r="R109" s="198"/>
      <c r="S109" s="198"/>
      <c r="T109" s="136"/>
      <c r="AR109" s="137"/>
      <c r="AT109" s="137"/>
      <c r="AU109" s="137"/>
      <c r="AY109" s="170"/>
      <c r="BE109" s="199"/>
      <c r="BF109" s="199"/>
      <c r="BG109" s="199"/>
      <c r="BH109" s="199"/>
      <c r="BI109" s="199"/>
      <c r="BJ109" s="170"/>
      <c r="BK109" s="199"/>
      <c r="BL109" s="170"/>
      <c r="BM109" s="137"/>
    </row>
    <row r="110" spans="2:65" s="241" customFormat="1" ht="16.5" customHeight="1">
      <c r="B110" s="197"/>
      <c r="C110" s="318" t="s">
        <v>294</v>
      </c>
      <c r="D110" s="318" t="s">
        <v>220</v>
      </c>
      <c r="E110" s="319" t="s">
        <v>1373</v>
      </c>
      <c r="F110" s="320" t="s">
        <v>1374</v>
      </c>
      <c r="G110" s="321" t="s">
        <v>1218</v>
      </c>
      <c r="H110" s="322">
        <v>1</v>
      </c>
      <c r="I110" s="300"/>
      <c r="J110" s="323">
        <f t="shared" si="0"/>
        <v>0</v>
      </c>
      <c r="K110" s="158" t="s">
        <v>1</v>
      </c>
      <c r="L110" s="159"/>
      <c r="M110" s="160" t="s">
        <v>1</v>
      </c>
      <c r="N110" s="161"/>
      <c r="O110" s="198">
        <v>0</v>
      </c>
      <c r="P110" s="198">
        <f t="shared" si="1"/>
        <v>0</v>
      </c>
      <c r="Q110" s="198">
        <v>0</v>
      </c>
      <c r="R110" s="198">
        <f t="shared" si="2"/>
        <v>0</v>
      </c>
      <c r="S110" s="198">
        <v>0</v>
      </c>
      <c r="T110" s="136">
        <f t="shared" si="3"/>
        <v>0</v>
      </c>
      <c r="AR110" s="137" t="s">
        <v>263</v>
      </c>
      <c r="AT110" s="137" t="s">
        <v>220</v>
      </c>
      <c r="AU110" s="137" t="s">
        <v>172</v>
      </c>
      <c r="AY110" s="170" t="s">
        <v>171</v>
      </c>
      <c r="BE110" s="199">
        <f t="shared" si="4"/>
        <v>0</v>
      </c>
      <c r="BF110" s="199">
        <f t="shared" si="5"/>
        <v>0</v>
      </c>
      <c r="BG110" s="199">
        <f t="shared" si="6"/>
        <v>0</v>
      </c>
      <c r="BH110" s="199">
        <f t="shared" si="7"/>
        <v>0</v>
      </c>
      <c r="BI110" s="199">
        <f t="shared" si="8"/>
        <v>0</v>
      </c>
      <c r="BJ110" s="170" t="s">
        <v>19</v>
      </c>
      <c r="BK110" s="199">
        <f t="shared" si="9"/>
        <v>0</v>
      </c>
      <c r="BL110" s="170" t="s">
        <v>259</v>
      </c>
      <c r="BM110" s="137" t="s">
        <v>1375</v>
      </c>
    </row>
    <row r="111" spans="2:65" s="241" customFormat="1" ht="12">
      <c r="B111" s="197"/>
      <c r="C111" s="307" t="s">
        <v>298</v>
      </c>
      <c r="D111" s="307" t="s">
        <v>174</v>
      </c>
      <c r="E111" s="308" t="s">
        <v>1376</v>
      </c>
      <c r="F111" s="309" t="s">
        <v>1377</v>
      </c>
      <c r="G111" s="310" t="s">
        <v>240</v>
      </c>
      <c r="H111" s="311">
        <v>1</v>
      </c>
      <c r="I111" s="299"/>
      <c r="J111" s="312">
        <f t="shared" si="0"/>
        <v>0</v>
      </c>
      <c r="K111" s="129" t="s">
        <v>1309</v>
      </c>
      <c r="L111" s="171"/>
      <c r="M111" s="133" t="s">
        <v>1</v>
      </c>
      <c r="N111" s="134"/>
      <c r="O111" s="198">
        <v>0.479</v>
      </c>
      <c r="P111" s="198">
        <f t="shared" si="1"/>
        <v>0.479</v>
      </c>
      <c r="Q111" s="198">
        <v>0</v>
      </c>
      <c r="R111" s="198">
        <f t="shared" si="2"/>
        <v>0</v>
      </c>
      <c r="S111" s="198">
        <v>0</v>
      </c>
      <c r="T111" s="136">
        <f t="shared" si="3"/>
        <v>0</v>
      </c>
      <c r="AR111" s="137" t="s">
        <v>259</v>
      </c>
      <c r="AT111" s="137" t="s">
        <v>174</v>
      </c>
      <c r="AU111" s="137" t="s">
        <v>172</v>
      </c>
      <c r="AY111" s="170" t="s">
        <v>171</v>
      </c>
      <c r="BE111" s="199">
        <f t="shared" si="4"/>
        <v>0</v>
      </c>
      <c r="BF111" s="199">
        <f t="shared" si="5"/>
        <v>0</v>
      </c>
      <c r="BG111" s="199">
        <f t="shared" si="6"/>
        <v>0</v>
      </c>
      <c r="BH111" s="199">
        <f t="shared" si="7"/>
        <v>0</v>
      </c>
      <c r="BI111" s="199">
        <f t="shared" si="8"/>
        <v>0</v>
      </c>
      <c r="BJ111" s="170" t="s">
        <v>19</v>
      </c>
      <c r="BK111" s="199">
        <f t="shared" si="9"/>
        <v>0</v>
      </c>
      <c r="BL111" s="170" t="s">
        <v>259</v>
      </c>
      <c r="BM111" s="137" t="s">
        <v>1378</v>
      </c>
    </row>
    <row r="112" spans="2:65" s="241" customFormat="1" ht="12">
      <c r="B112" s="197"/>
      <c r="D112" s="242" t="s">
        <v>1311</v>
      </c>
      <c r="F112" s="243" t="s">
        <v>1312</v>
      </c>
      <c r="K112" s="129"/>
      <c r="L112" s="171"/>
      <c r="M112" s="133"/>
      <c r="N112" s="134"/>
      <c r="O112" s="198"/>
      <c r="P112" s="198"/>
      <c r="Q112" s="198"/>
      <c r="R112" s="198"/>
      <c r="S112" s="198"/>
      <c r="T112" s="136"/>
      <c r="AR112" s="137"/>
      <c r="AT112" s="137"/>
      <c r="AU112" s="137"/>
      <c r="AY112" s="170"/>
      <c r="BE112" s="199"/>
      <c r="BF112" s="199"/>
      <c r="BG112" s="199"/>
      <c r="BH112" s="199"/>
      <c r="BI112" s="199"/>
      <c r="BJ112" s="170"/>
      <c r="BK112" s="199"/>
      <c r="BL112" s="170"/>
      <c r="BM112" s="137"/>
    </row>
    <row r="113" spans="2:65" s="241" customFormat="1" ht="12">
      <c r="B113" s="197"/>
      <c r="C113" s="307" t="s">
        <v>303</v>
      </c>
      <c r="D113" s="307" t="s">
        <v>174</v>
      </c>
      <c r="E113" s="308" t="s">
        <v>1379</v>
      </c>
      <c r="F113" s="309" t="s">
        <v>1380</v>
      </c>
      <c r="G113" s="310" t="s">
        <v>240</v>
      </c>
      <c r="H113" s="311">
        <v>1</v>
      </c>
      <c r="I113" s="299"/>
      <c r="J113" s="312">
        <f t="shared" si="0"/>
        <v>0</v>
      </c>
      <c r="K113" s="129" t="s">
        <v>1309</v>
      </c>
      <c r="L113" s="171"/>
      <c r="M113" s="133" t="s">
        <v>1</v>
      </c>
      <c r="N113" s="134"/>
      <c r="O113" s="198">
        <v>0.85</v>
      </c>
      <c r="P113" s="198">
        <f t="shared" si="1"/>
        <v>0.85</v>
      </c>
      <c r="Q113" s="198">
        <v>0</v>
      </c>
      <c r="R113" s="198">
        <f t="shared" si="2"/>
        <v>0</v>
      </c>
      <c r="S113" s="198">
        <v>0</v>
      </c>
      <c r="T113" s="136">
        <f t="shared" si="3"/>
        <v>0</v>
      </c>
      <c r="AR113" s="137" t="s">
        <v>259</v>
      </c>
      <c r="AT113" s="137" t="s">
        <v>174</v>
      </c>
      <c r="AU113" s="137" t="s">
        <v>172</v>
      </c>
      <c r="AY113" s="170" t="s">
        <v>171</v>
      </c>
      <c r="BE113" s="199">
        <f t="shared" si="4"/>
        <v>0</v>
      </c>
      <c r="BF113" s="199">
        <f t="shared" si="5"/>
        <v>0</v>
      </c>
      <c r="BG113" s="199">
        <f t="shared" si="6"/>
        <v>0</v>
      </c>
      <c r="BH113" s="199">
        <f t="shared" si="7"/>
        <v>0</v>
      </c>
      <c r="BI113" s="199">
        <f t="shared" si="8"/>
        <v>0</v>
      </c>
      <c r="BJ113" s="170" t="s">
        <v>19</v>
      </c>
      <c r="BK113" s="199">
        <f t="shared" si="9"/>
        <v>0</v>
      </c>
      <c r="BL113" s="170" t="s">
        <v>259</v>
      </c>
      <c r="BM113" s="137" t="s">
        <v>1381</v>
      </c>
    </row>
    <row r="114" spans="2:65" s="241" customFormat="1" ht="12">
      <c r="B114" s="197"/>
      <c r="D114" s="242" t="s">
        <v>1311</v>
      </c>
      <c r="F114" s="243" t="s">
        <v>1312</v>
      </c>
      <c r="K114" s="129"/>
      <c r="L114" s="171"/>
      <c r="M114" s="133"/>
      <c r="N114" s="134"/>
      <c r="O114" s="198"/>
      <c r="P114" s="198"/>
      <c r="Q114" s="198"/>
      <c r="R114" s="198"/>
      <c r="S114" s="198"/>
      <c r="T114" s="136"/>
      <c r="AR114" s="137"/>
      <c r="AT114" s="137"/>
      <c r="AU114" s="137"/>
      <c r="AY114" s="170"/>
      <c r="BE114" s="199"/>
      <c r="BF114" s="199"/>
      <c r="BG114" s="199"/>
      <c r="BH114" s="199"/>
      <c r="BI114" s="199"/>
      <c r="BJ114" s="170"/>
      <c r="BK114" s="199"/>
      <c r="BL114" s="170"/>
      <c r="BM114" s="137"/>
    </row>
    <row r="115" spans="2:65" s="241" customFormat="1" ht="12">
      <c r="B115" s="197"/>
      <c r="C115" s="307" t="s">
        <v>308</v>
      </c>
      <c r="D115" s="307" t="s">
        <v>174</v>
      </c>
      <c r="E115" s="308" t="s">
        <v>1382</v>
      </c>
      <c r="F115" s="309" t="s">
        <v>1383</v>
      </c>
      <c r="G115" s="310" t="s">
        <v>240</v>
      </c>
      <c r="H115" s="311">
        <v>17</v>
      </c>
      <c r="I115" s="299"/>
      <c r="J115" s="312">
        <f t="shared" si="0"/>
        <v>0</v>
      </c>
      <c r="K115" s="129" t="s">
        <v>1309</v>
      </c>
      <c r="L115" s="171"/>
      <c r="M115" s="133" t="s">
        <v>1</v>
      </c>
      <c r="N115" s="134"/>
      <c r="O115" s="198">
        <v>0.085</v>
      </c>
      <c r="P115" s="198">
        <f t="shared" si="1"/>
        <v>1.445</v>
      </c>
      <c r="Q115" s="198">
        <v>0</v>
      </c>
      <c r="R115" s="198">
        <f t="shared" si="2"/>
        <v>0</v>
      </c>
      <c r="S115" s="198">
        <v>0</v>
      </c>
      <c r="T115" s="136">
        <f t="shared" si="3"/>
        <v>0</v>
      </c>
      <c r="AR115" s="137" t="s">
        <v>259</v>
      </c>
      <c r="AT115" s="137" t="s">
        <v>174</v>
      </c>
      <c r="AU115" s="137" t="s">
        <v>172</v>
      </c>
      <c r="AY115" s="170" t="s">
        <v>171</v>
      </c>
      <c r="BE115" s="199">
        <f t="shared" si="4"/>
        <v>0</v>
      </c>
      <c r="BF115" s="199">
        <f t="shared" si="5"/>
        <v>0</v>
      </c>
      <c r="BG115" s="199">
        <f t="shared" si="6"/>
        <v>0</v>
      </c>
      <c r="BH115" s="199">
        <f t="shared" si="7"/>
        <v>0</v>
      </c>
      <c r="BI115" s="199">
        <f t="shared" si="8"/>
        <v>0</v>
      </c>
      <c r="BJ115" s="170" t="s">
        <v>19</v>
      </c>
      <c r="BK115" s="199">
        <f t="shared" si="9"/>
        <v>0</v>
      </c>
      <c r="BL115" s="170" t="s">
        <v>259</v>
      </c>
      <c r="BM115" s="137" t="s">
        <v>1384</v>
      </c>
    </row>
    <row r="116" spans="2:65" s="241" customFormat="1" ht="12">
      <c r="B116" s="197"/>
      <c r="D116" s="242" t="s">
        <v>1311</v>
      </c>
      <c r="F116" s="243" t="s">
        <v>1312</v>
      </c>
      <c r="K116" s="129"/>
      <c r="L116" s="171"/>
      <c r="M116" s="133"/>
      <c r="N116" s="134"/>
      <c r="O116" s="198"/>
      <c r="P116" s="198"/>
      <c r="Q116" s="198"/>
      <c r="R116" s="198"/>
      <c r="S116" s="198"/>
      <c r="T116" s="136"/>
      <c r="AR116" s="137"/>
      <c r="AT116" s="137"/>
      <c r="AU116" s="137"/>
      <c r="AY116" s="170"/>
      <c r="BE116" s="199"/>
      <c r="BF116" s="199"/>
      <c r="BG116" s="199"/>
      <c r="BH116" s="199"/>
      <c r="BI116" s="199"/>
      <c r="BJ116" s="170"/>
      <c r="BK116" s="199"/>
      <c r="BL116" s="170"/>
      <c r="BM116" s="137"/>
    </row>
    <row r="117" spans="2:65" s="241" customFormat="1" ht="12">
      <c r="B117" s="197"/>
      <c r="C117" s="307" t="s">
        <v>313</v>
      </c>
      <c r="D117" s="307" t="s">
        <v>174</v>
      </c>
      <c r="E117" s="308" t="s">
        <v>1385</v>
      </c>
      <c r="F117" s="309" t="s">
        <v>1386</v>
      </c>
      <c r="G117" s="310" t="s">
        <v>240</v>
      </c>
      <c r="H117" s="311">
        <v>1</v>
      </c>
      <c r="I117" s="299"/>
      <c r="J117" s="312">
        <f t="shared" si="0"/>
        <v>0</v>
      </c>
      <c r="K117" s="129" t="s">
        <v>1309</v>
      </c>
      <c r="L117" s="171"/>
      <c r="M117" s="133" t="s">
        <v>1</v>
      </c>
      <c r="N117" s="134"/>
      <c r="O117" s="198">
        <v>9.4</v>
      </c>
      <c r="P117" s="198">
        <f t="shared" si="1"/>
        <v>9.4</v>
      </c>
      <c r="Q117" s="198">
        <v>0</v>
      </c>
      <c r="R117" s="198">
        <f t="shared" si="2"/>
        <v>0</v>
      </c>
      <c r="S117" s="198">
        <v>0</v>
      </c>
      <c r="T117" s="136">
        <f t="shared" si="3"/>
        <v>0</v>
      </c>
      <c r="AR117" s="137" t="s">
        <v>259</v>
      </c>
      <c r="AT117" s="137" t="s">
        <v>174</v>
      </c>
      <c r="AU117" s="137" t="s">
        <v>172</v>
      </c>
      <c r="AY117" s="170" t="s">
        <v>171</v>
      </c>
      <c r="BE117" s="199">
        <f t="shared" si="4"/>
        <v>0</v>
      </c>
      <c r="BF117" s="199">
        <f t="shared" si="5"/>
        <v>0</v>
      </c>
      <c r="BG117" s="199">
        <f t="shared" si="6"/>
        <v>0</v>
      </c>
      <c r="BH117" s="199">
        <f t="shared" si="7"/>
        <v>0</v>
      </c>
      <c r="BI117" s="199">
        <f t="shared" si="8"/>
        <v>0</v>
      </c>
      <c r="BJ117" s="170" t="s">
        <v>19</v>
      </c>
      <c r="BK117" s="199">
        <f t="shared" si="9"/>
        <v>0</v>
      </c>
      <c r="BL117" s="170" t="s">
        <v>259</v>
      </c>
      <c r="BM117" s="137" t="s">
        <v>1387</v>
      </c>
    </row>
    <row r="118" spans="2:65" s="241" customFormat="1" ht="12">
      <c r="B118" s="197"/>
      <c r="D118" s="242" t="s">
        <v>1311</v>
      </c>
      <c r="F118" s="243" t="s">
        <v>1312</v>
      </c>
      <c r="K118" s="129"/>
      <c r="L118" s="171"/>
      <c r="M118" s="133"/>
      <c r="N118" s="134"/>
      <c r="O118" s="198"/>
      <c r="P118" s="198"/>
      <c r="Q118" s="198"/>
      <c r="R118" s="198"/>
      <c r="S118" s="198"/>
      <c r="T118" s="136"/>
      <c r="AR118" s="137"/>
      <c r="AT118" s="137"/>
      <c r="AU118" s="137"/>
      <c r="AY118" s="170"/>
      <c r="BE118" s="199"/>
      <c r="BF118" s="199"/>
      <c r="BG118" s="199"/>
      <c r="BH118" s="199"/>
      <c r="BI118" s="199"/>
      <c r="BJ118" s="170"/>
      <c r="BK118" s="199"/>
      <c r="BL118" s="170"/>
      <c r="BM118" s="137"/>
    </row>
    <row r="119" spans="2:65" s="241" customFormat="1" ht="12">
      <c r="B119" s="197"/>
      <c r="C119" s="307" t="s">
        <v>317</v>
      </c>
      <c r="D119" s="307" t="s">
        <v>174</v>
      </c>
      <c r="E119" s="308" t="s">
        <v>1388</v>
      </c>
      <c r="F119" s="309" t="s">
        <v>1389</v>
      </c>
      <c r="G119" s="310" t="s">
        <v>240</v>
      </c>
      <c r="H119" s="311">
        <v>1</v>
      </c>
      <c r="I119" s="299"/>
      <c r="J119" s="312">
        <f t="shared" si="0"/>
        <v>0</v>
      </c>
      <c r="K119" s="129" t="s">
        <v>1309</v>
      </c>
      <c r="L119" s="171"/>
      <c r="M119" s="133" t="s">
        <v>1</v>
      </c>
      <c r="N119" s="134"/>
      <c r="O119" s="198">
        <v>11.2</v>
      </c>
      <c r="P119" s="198">
        <f t="shared" si="1"/>
        <v>11.2</v>
      </c>
      <c r="Q119" s="198">
        <v>0</v>
      </c>
      <c r="R119" s="198">
        <f t="shared" si="2"/>
        <v>0</v>
      </c>
      <c r="S119" s="198">
        <v>0</v>
      </c>
      <c r="T119" s="136">
        <f t="shared" si="3"/>
        <v>0</v>
      </c>
      <c r="AR119" s="137" t="s">
        <v>259</v>
      </c>
      <c r="AT119" s="137" t="s">
        <v>174</v>
      </c>
      <c r="AU119" s="137" t="s">
        <v>172</v>
      </c>
      <c r="AY119" s="170" t="s">
        <v>171</v>
      </c>
      <c r="BE119" s="199">
        <f t="shared" si="4"/>
        <v>0</v>
      </c>
      <c r="BF119" s="199">
        <f t="shared" si="5"/>
        <v>0</v>
      </c>
      <c r="BG119" s="199">
        <f t="shared" si="6"/>
        <v>0</v>
      </c>
      <c r="BH119" s="199">
        <f t="shared" si="7"/>
        <v>0</v>
      </c>
      <c r="BI119" s="199">
        <f t="shared" si="8"/>
        <v>0</v>
      </c>
      <c r="BJ119" s="170" t="s">
        <v>19</v>
      </c>
      <c r="BK119" s="199">
        <f t="shared" si="9"/>
        <v>0</v>
      </c>
      <c r="BL119" s="170" t="s">
        <v>259</v>
      </c>
      <c r="BM119" s="137" t="s">
        <v>1390</v>
      </c>
    </row>
    <row r="120" spans="2:65" s="241" customFormat="1" ht="12">
      <c r="B120" s="197"/>
      <c r="D120" s="242" t="s">
        <v>1311</v>
      </c>
      <c r="F120" s="243" t="s">
        <v>1312</v>
      </c>
      <c r="K120" s="129"/>
      <c r="L120" s="171"/>
      <c r="M120" s="133"/>
      <c r="N120" s="134"/>
      <c r="O120" s="198"/>
      <c r="P120" s="198"/>
      <c r="Q120" s="198"/>
      <c r="R120" s="198"/>
      <c r="S120" s="198"/>
      <c r="T120" s="136"/>
      <c r="AR120" s="137"/>
      <c r="AT120" s="137"/>
      <c r="AU120" s="137"/>
      <c r="AY120" s="170"/>
      <c r="BE120" s="199"/>
      <c r="BF120" s="199"/>
      <c r="BG120" s="199"/>
      <c r="BH120" s="199"/>
      <c r="BI120" s="199"/>
      <c r="BJ120" s="170"/>
      <c r="BK120" s="199"/>
      <c r="BL120" s="170"/>
      <c r="BM120" s="137"/>
    </row>
    <row r="121" spans="2:65" s="241" customFormat="1" ht="12">
      <c r="B121" s="197"/>
      <c r="C121" s="307" t="s">
        <v>321</v>
      </c>
      <c r="D121" s="307" t="s">
        <v>174</v>
      </c>
      <c r="E121" s="308" t="s">
        <v>1391</v>
      </c>
      <c r="F121" s="309" t="s">
        <v>1392</v>
      </c>
      <c r="G121" s="310" t="s">
        <v>240</v>
      </c>
      <c r="H121" s="311">
        <v>17</v>
      </c>
      <c r="I121" s="299"/>
      <c r="J121" s="312">
        <f t="shared" si="0"/>
        <v>0</v>
      </c>
      <c r="K121" s="129" t="s">
        <v>1309</v>
      </c>
      <c r="L121" s="171"/>
      <c r="M121" s="133" t="s">
        <v>1</v>
      </c>
      <c r="N121" s="134"/>
      <c r="O121" s="198">
        <v>0.17</v>
      </c>
      <c r="P121" s="198">
        <f t="shared" si="1"/>
        <v>2.89</v>
      </c>
      <c r="Q121" s="198">
        <v>0</v>
      </c>
      <c r="R121" s="198">
        <f t="shared" si="2"/>
        <v>0</v>
      </c>
      <c r="S121" s="198">
        <v>0</v>
      </c>
      <c r="T121" s="136">
        <f t="shared" si="3"/>
        <v>0</v>
      </c>
      <c r="AR121" s="137" t="s">
        <v>259</v>
      </c>
      <c r="AT121" s="137" t="s">
        <v>174</v>
      </c>
      <c r="AU121" s="137" t="s">
        <v>172</v>
      </c>
      <c r="AY121" s="170" t="s">
        <v>171</v>
      </c>
      <c r="BE121" s="199">
        <f t="shared" si="4"/>
        <v>0</v>
      </c>
      <c r="BF121" s="199">
        <f t="shared" si="5"/>
        <v>0</v>
      </c>
      <c r="BG121" s="199">
        <f t="shared" si="6"/>
        <v>0</v>
      </c>
      <c r="BH121" s="199">
        <f t="shared" si="7"/>
        <v>0</v>
      </c>
      <c r="BI121" s="199">
        <f t="shared" si="8"/>
        <v>0</v>
      </c>
      <c r="BJ121" s="170" t="s">
        <v>19</v>
      </c>
      <c r="BK121" s="199">
        <f t="shared" si="9"/>
        <v>0</v>
      </c>
      <c r="BL121" s="170" t="s">
        <v>259</v>
      </c>
      <c r="BM121" s="137" t="s">
        <v>1393</v>
      </c>
    </row>
    <row r="122" spans="2:65" s="241" customFormat="1" ht="12">
      <c r="B122" s="197"/>
      <c r="D122" s="242" t="s">
        <v>1311</v>
      </c>
      <c r="F122" s="243" t="s">
        <v>1312</v>
      </c>
      <c r="K122" s="129"/>
      <c r="L122" s="171"/>
      <c r="M122" s="133"/>
      <c r="N122" s="134"/>
      <c r="O122" s="198"/>
      <c r="P122" s="198"/>
      <c r="Q122" s="198"/>
      <c r="R122" s="198"/>
      <c r="S122" s="198"/>
      <c r="T122" s="136"/>
      <c r="AR122" s="137"/>
      <c r="AT122" s="137"/>
      <c r="AU122" s="137"/>
      <c r="AY122" s="170"/>
      <c r="BE122" s="199"/>
      <c r="BF122" s="199"/>
      <c r="BG122" s="199"/>
      <c r="BH122" s="199"/>
      <c r="BI122" s="199"/>
      <c r="BJ122" s="170"/>
      <c r="BK122" s="199"/>
      <c r="BL122" s="170"/>
      <c r="BM122" s="137"/>
    </row>
    <row r="123" spans="2:65" s="241" customFormat="1" ht="12">
      <c r="B123" s="197"/>
      <c r="C123" s="307" t="s">
        <v>328</v>
      </c>
      <c r="D123" s="307" t="s">
        <v>174</v>
      </c>
      <c r="E123" s="308" t="s">
        <v>1394</v>
      </c>
      <c r="F123" s="309" t="s">
        <v>1395</v>
      </c>
      <c r="G123" s="310" t="s">
        <v>240</v>
      </c>
      <c r="H123" s="311">
        <v>1500</v>
      </c>
      <c r="I123" s="299"/>
      <c r="J123" s="312">
        <f t="shared" si="0"/>
        <v>0</v>
      </c>
      <c r="K123" s="129" t="s">
        <v>1309</v>
      </c>
      <c r="L123" s="171"/>
      <c r="M123" s="133" t="s">
        <v>1</v>
      </c>
      <c r="N123" s="134"/>
      <c r="O123" s="198">
        <v>0.01</v>
      </c>
      <c r="P123" s="198">
        <f t="shared" si="1"/>
        <v>15</v>
      </c>
      <c r="Q123" s="198">
        <v>0</v>
      </c>
      <c r="R123" s="198">
        <f t="shared" si="2"/>
        <v>0</v>
      </c>
      <c r="S123" s="198">
        <v>0</v>
      </c>
      <c r="T123" s="136">
        <f t="shared" si="3"/>
        <v>0</v>
      </c>
      <c r="AR123" s="137" t="s">
        <v>259</v>
      </c>
      <c r="AT123" s="137" t="s">
        <v>174</v>
      </c>
      <c r="AU123" s="137" t="s">
        <v>172</v>
      </c>
      <c r="AY123" s="170" t="s">
        <v>171</v>
      </c>
      <c r="BE123" s="199">
        <f t="shared" si="4"/>
        <v>0</v>
      </c>
      <c r="BF123" s="199">
        <f t="shared" si="5"/>
        <v>0</v>
      </c>
      <c r="BG123" s="199">
        <f t="shared" si="6"/>
        <v>0</v>
      </c>
      <c r="BH123" s="199">
        <f t="shared" si="7"/>
        <v>0</v>
      </c>
      <c r="BI123" s="199">
        <f t="shared" si="8"/>
        <v>0</v>
      </c>
      <c r="BJ123" s="170" t="s">
        <v>19</v>
      </c>
      <c r="BK123" s="199">
        <f t="shared" si="9"/>
        <v>0</v>
      </c>
      <c r="BL123" s="170" t="s">
        <v>259</v>
      </c>
      <c r="BM123" s="137" t="s">
        <v>1396</v>
      </c>
    </row>
    <row r="124" spans="2:65" s="241" customFormat="1" ht="12">
      <c r="B124" s="197"/>
      <c r="D124" s="242" t="s">
        <v>1311</v>
      </c>
      <c r="F124" s="243" t="s">
        <v>1312</v>
      </c>
      <c r="K124" s="129"/>
      <c r="L124" s="171"/>
      <c r="M124" s="133"/>
      <c r="N124" s="134"/>
      <c r="O124" s="198"/>
      <c r="P124" s="198"/>
      <c r="Q124" s="198"/>
      <c r="R124" s="198"/>
      <c r="S124" s="198"/>
      <c r="T124" s="136"/>
      <c r="AR124" s="137"/>
      <c r="AT124" s="137"/>
      <c r="AU124" s="137"/>
      <c r="AY124" s="170"/>
      <c r="BE124" s="199"/>
      <c r="BF124" s="199"/>
      <c r="BG124" s="199"/>
      <c r="BH124" s="199"/>
      <c r="BI124" s="199"/>
      <c r="BJ124" s="170"/>
      <c r="BK124" s="199"/>
      <c r="BL124" s="170"/>
      <c r="BM124" s="137"/>
    </row>
    <row r="125" spans="2:65" s="241" customFormat="1" ht="24">
      <c r="B125" s="197"/>
      <c r="C125" s="318" t="s">
        <v>333</v>
      </c>
      <c r="D125" s="318" t="s">
        <v>220</v>
      </c>
      <c r="E125" s="319" t="s">
        <v>1397</v>
      </c>
      <c r="F125" s="320" t="s">
        <v>1398</v>
      </c>
      <c r="G125" s="321" t="s">
        <v>1399</v>
      </c>
      <c r="H125" s="322">
        <v>1.5</v>
      </c>
      <c r="I125" s="300"/>
      <c r="J125" s="323">
        <f t="shared" si="0"/>
        <v>0</v>
      </c>
      <c r="K125" s="158" t="s">
        <v>1309</v>
      </c>
      <c r="L125" s="159"/>
      <c r="M125" s="160" t="s">
        <v>1</v>
      </c>
      <c r="N125" s="161"/>
      <c r="O125" s="198">
        <v>0</v>
      </c>
      <c r="P125" s="198">
        <f t="shared" si="1"/>
        <v>0</v>
      </c>
      <c r="Q125" s="198">
        <v>0.0014</v>
      </c>
      <c r="R125" s="198">
        <f t="shared" si="2"/>
        <v>0.0021</v>
      </c>
      <c r="S125" s="198">
        <v>0</v>
      </c>
      <c r="T125" s="136">
        <f t="shared" si="3"/>
        <v>0</v>
      </c>
      <c r="AR125" s="137" t="s">
        <v>263</v>
      </c>
      <c r="AT125" s="137" t="s">
        <v>220</v>
      </c>
      <c r="AU125" s="137" t="s">
        <v>172</v>
      </c>
      <c r="AY125" s="170" t="s">
        <v>171</v>
      </c>
      <c r="BE125" s="199">
        <f t="shared" si="4"/>
        <v>0</v>
      </c>
      <c r="BF125" s="199">
        <f t="shared" si="5"/>
        <v>0</v>
      </c>
      <c r="BG125" s="199">
        <f t="shared" si="6"/>
        <v>0</v>
      </c>
      <c r="BH125" s="199">
        <f t="shared" si="7"/>
        <v>0</v>
      </c>
      <c r="BI125" s="199">
        <f t="shared" si="8"/>
        <v>0</v>
      </c>
      <c r="BJ125" s="170" t="s">
        <v>19</v>
      </c>
      <c r="BK125" s="199">
        <f t="shared" si="9"/>
        <v>0</v>
      </c>
      <c r="BL125" s="170" t="s">
        <v>259</v>
      </c>
      <c r="BM125" s="137" t="s">
        <v>1400</v>
      </c>
    </row>
    <row r="126" spans="2:65" s="241" customFormat="1" ht="12">
      <c r="B126" s="197"/>
      <c r="C126" s="307" t="s">
        <v>337</v>
      </c>
      <c r="D126" s="307" t="s">
        <v>174</v>
      </c>
      <c r="E126" s="308" t="s">
        <v>1401</v>
      </c>
      <c r="F126" s="309" t="s">
        <v>1402</v>
      </c>
      <c r="G126" s="310" t="s">
        <v>484</v>
      </c>
      <c r="H126" s="311">
        <v>500</v>
      </c>
      <c r="I126" s="299"/>
      <c r="J126" s="312">
        <f t="shared" si="0"/>
        <v>0</v>
      </c>
      <c r="K126" s="129" t="s">
        <v>1309</v>
      </c>
      <c r="L126" s="171"/>
      <c r="M126" s="133" t="s">
        <v>1</v>
      </c>
      <c r="N126" s="134"/>
      <c r="O126" s="198">
        <v>0.04</v>
      </c>
      <c r="P126" s="198">
        <f t="shared" si="1"/>
        <v>20</v>
      </c>
      <c r="Q126" s="198">
        <v>0</v>
      </c>
      <c r="R126" s="198">
        <f t="shared" si="2"/>
        <v>0</v>
      </c>
      <c r="S126" s="198">
        <v>0</v>
      </c>
      <c r="T126" s="136">
        <f t="shared" si="3"/>
        <v>0</v>
      </c>
      <c r="AR126" s="137" t="s">
        <v>259</v>
      </c>
      <c r="AT126" s="137" t="s">
        <v>174</v>
      </c>
      <c r="AU126" s="137" t="s">
        <v>172</v>
      </c>
      <c r="AY126" s="170" t="s">
        <v>171</v>
      </c>
      <c r="BE126" s="199">
        <f t="shared" si="4"/>
        <v>0</v>
      </c>
      <c r="BF126" s="199">
        <f t="shared" si="5"/>
        <v>0</v>
      </c>
      <c r="BG126" s="199">
        <f t="shared" si="6"/>
        <v>0</v>
      </c>
      <c r="BH126" s="199">
        <f t="shared" si="7"/>
        <v>0</v>
      </c>
      <c r="BI126" s="199">
        <f t="shared" si="8"/>
        <v>0</v>
      </c>
      <c r="BJ126" s="170" t="s">
        <v>19</v>
      </c>
      <c r="BK126" s="199">
        <f t="shared" si="9"/>
        <v>0</v>
      </c>
      <c r="BL126" s="170" t="s">
        <v>259</v>
      </c>
      <c r="BM126" s="137" t="s">
        <v>1403</v>
      </c>
    </row>
    <row r="127" spans="2:65" s="241" customFormat="1" ht="12">
      <c r="B127" s="197"/>
      <c r="D127" s="242" t="s">
        <v>1311</v>
      </c>
      <c r="F127" s="243" t="s">
        <v>1312</v>
      </c>
      <c r="K127" s="129"/>
      <c r="L127" s="171"/>
      <c r="M127" s="133"/>
      <c r="N127" s="134"/>
      <c r="O127" s="198"/>
      <c r="P127" s="198"/>
      <c r="Q127" s="198"/>
      <c r="R127" s="198"/>
      <c r="S127" s="198"/>
      <c r="T127" s="136"/>
      <c r="AR127" s="137"/>
      <c r="AT127" s="137"/>
      <c r="AU127" s="137"/>
      <c r="AY127" s="170"/>
      <c r="BE127" s="199"/>
      <c r="BF127" s="199"/>
      <c r="BG127" s="199"/>
      <c r="BH127" s="199"/>
      <c r="BI127" s="199"/>
      <c r="BJ127" s="170"/>
      <c r="BK127" s="199"/>
      <c r="BL127" s="170"/>
      <c r="BM127" s="137"/>
    </row>
    <row r="128" spans="2:65" s="241" customFormat="1" ht="36" customHeight="1">
      <c r="B128" s="197"/>
      <c r="C128" s="318" t="s">
        <v>263</v>
      </c>
      <c r="D128" s="318" t="s">
        <v>220</v>
      </c>
      <c r="E128" s="319" t="s">
        <v>1404</v>
      </c>
      <c r="F128" s="320" t="s">
        <v>1405</v>
      </c>
      <c r="G128" s="321" t="s">
        <v>484</v>
      </c>
      <c r="H128" s="322">
        <v>500</v>
      </c>
      <c r="I128" s="300"/>
      <c r="J128" s="323">
        <f t="shared" si="0"/>
        <v>0</v>
      </c>
      <c r="K128" s="158" t="s">
        <v>1309</v>
      </c>
      <c r="L128" s="159"/>
      <c r="M128" s="160" t="s">
        <v>1</v>
      </c>
      <c r="N128" s="161"/>
      <c r="O128" s="198">
        <v>0</v>
      </c>
      <c r="P128" s="198">
        <f t="shared" si="1"/>
        <v>0</v>
      </c>
      <c r="Q128" s="198">
        <v>0.00011</v>
      </c>
      <c r="R128" s="198">
        <f t="shared" si="2"/>
        <v>0.055</v>
      </c>
      <c r="S128" s="198">
        <v>0</v>
      </c>
      <c r="T128" s="136">
        <f t="shared" si="3"/>
        <v>0</v>
      </c>
      <c r="AR128" s="137" t="s">
        <v>263</v>
      </c>
      <c r="AT128" s="137" t="s">
        <v>220</v>
      </c>
      <c r="AU128" s="137" t="s">
        <v>172</v>
      </c>
      <c r="AY128" s="170" t="s">
        <v>171</v>
      </c>
      <c r="BE128" s="199">
        <f t="shared" si="4"/>
        <v>0</v>
      </c>
      <c r="BF128" s="199">
        <f t="shared" si="5"/>
        <v>0</v>
      </c>
      <c r="BG128" s="199">
        <f t="shared" si="6"/>
        <v>0</v>
      </c>
      <c r="BH128" s="199">
        <f t="shared" si="7"/>
        <v>0</v>
      </c>
      <c r="BI128" s="199">
        <f t="shared" si="8"/>
        <v>0</v>
      </c>
      <c r="BJ128" s="170" t="s">
        <v>19</v>
      </c>
      <c r="BK128" s="199">
        <f t="shared" si="9"/>
        <v>0</v>
      </c>
      <c r="BL128" s="170" t="s">
        <v>259</v>
      </c>
      <c r="BM128" s="137" t="s">
        <v>1406</v>
      </c>
    </row>
    <row r="129" spans="2:63" s="191" customFormat="1" ht="30" customHeight="1">
      <c r="B129" s="190"/>
      <c r="D129" s="117" t="s">
        <v>76</v>
      </c>
      <c r="E129" s="125" t="s">
        <v>1407</v>
      </c>
      <c r="F129" s="125" t="s">
        <v>1408</v>
      </c>
      <c r="J129" s="196">
        <f>BK129</f>
        <v>0</v>
      </c>
      <c r="L129" s="190"/>
      <c r="M129" s="193"/>
      <c r="N129" s="246"/>
      <c r="P129" s="194">
        <f>SUM(P130:P162)</f>
        <v>131.46800000000002</v>
      </c>
      <c r="R129" s="194">
        <f>SUM(R130:R162)</f>
        <v>0.17359</v>
      </c>
      <c r="T129" s="195">
        <f>SUM(T130:T162)</f>
        <v>0</v>
      </c>
      <c r="AR129" s="117" t="s">
        <v>13</v>
      </c>
      <c r="AT129" s="123" t="s">
        <v>76</v>
      </c>
      <c r="AU129" s="123" t="s">
        <v>13</v>
      </c>
      <c r="AY129" s="117" t="s">
        <v>171</v>
      </c>
      <c r="BK129" s="124">
        <f>SUM(BK130:BK162)</f>
        <v>0</v>
      </c>
    </row>
    <row r="130" spans="2:65" s="241" customFormat="1" ht="16.5" customHeight="1">
      <c r="B130" s="197"/>
      <c r="C130" s="307" t="s">
        <v>345</v>
      </c>
      <c r="D130" s="307" t="s">
        <v>174</v>
      </c>
      <c r="E130" s="308" t="s">
        <v>1409</v>
      </c>
      <c r="F130" s="309" t="s">
        <v>1410</v>
      </c>
      <c r="G130" s="310" t="s">
        <v>240</v>
      </c>
      <c r="H130" s="311">
        <v>1</v>
      </c>
      <c r="I130" s="299"/>
      <c r="J130" s="312">
        <f aca="true" t="shared" si="10" ref="J130:J155">ROUND(I130*H130,2)</f>
        <v>0</v>
      </c>
      <c r="K130" s="129" t="s">
        <v>1309</v>
      </c>
      <c r="L130" s="171"/>
      <c r="M130" s="133" t="s">
        <v>1</v>
      </c>
      <c r="N130" s="134"/>
      <c r="O130" s="198">
        <v>6.1</v>
      </c>
      <c r="P130" s="198">
        <f aca="true" t="shared" si="11" ref="P130:P155">O130*H130</f>
        <v>6.1</v>
      </c>
      <c r="Q130" s="198">
        <v>0</v>
      </c>
      <c r="R130" s="198">
        <f aca="true" t="shared" si="12" ref="R130:R155">Q130*H130</f>
        <v>0</v>
      </c>
      <c r="S130" s="198">
        <v>0</v>
      </c>
      <c r="T130" s="136">
        <f aca="true" t="shared" si="13" ref="T130:T155">S130*H130</f>
        <v>0</v>
      </c>
      <c r="AR130" s="137" t="s">
        <v>259</v>
      </c>
      <c r="AT130" s="137" t="s">
        <v>174</v>
      </c>
      <c r="AU130" s="137" t="s">
        <v>172</v>
      </c>
      <c r="AY130" s="170" t="s">
        <v>171</v>
      </c>
      <c r="BE130" s="199">
        <f aca="true" t="shared" si="14" ref="BE130:BE155">IF(N130="základní",J130,0)</f>
        <v>0</v>
      </c>
      <c r="BF130" s="199">
        <f aca="true" t="shared" si="15" ref="BF130:BF155">IF(N130="snížená",J130,0)</f>
        <v>0</v>
      </c>
      <c r="BG130" s="199">
        <f aca="true" t="shared" si="16" ref="BG130:BG155">IF(N130="zákl. přenesená",J130,0)</f>
        <v>0</v>
      </c>
      <c r="BH130" s="199">
        <f aca="true" t="shared" si="17" ref="BH130:BH155">IF(N130="sníž. přenesená",J130,0)</f>
        <v>0</v>
      </c>
      <c r="BI130" s="199">
        <f aca="true" t="shared" si="18" ref="BI130:BI155">IF(N130="nulová",J130,0)</f>
        <v>0</v>
      </c>
      <c r="BJ130" s="170" t="s">
        <v>19</v>
      </c>
      <c r="BK130" s="199">
        <f aca="true" t="shared" si="19" ref="BK130:BK155">ROUND(I130*H130,2)</f>
        <v>0</v>
      </c>
      <c r="BL130" s="170" t="s">
        <v>259</v>
      </c>
      <c r="BM130" s="137" t="s">
        <v>1411</v>
      </c>
    </row>
    <row r="131" spans="2:65" s="241" customFormat="1" ht="12">
      <c r="B131" s="197"/>
      <c r="D131" s="242" t="s">
        <v>1311</v>
      </c>
      <c r="F131" s="243" t="s">
        <v>1312</v>
      </c>
      <c r="K131" s="129"/>
      <c r="L131" s="171"/>
      <c r="M131" s="133"/>
      <c r="N131" s="134"/>
      <c r="O131" s="198"/>
      <c r="P131" s="198"/>
      <c r="Q131" s="198"/>
      <c r="R131" s="198"/>
      <c r="S131" s="198"/>
      <c r="T131" s="136"/>
      <c r="AR131" s="137"/>
      <c r="AT131" s="137"/>
      <c r="AU131" s="137"/>
      <c r="AY131" s="170"/>
      <c r="BE131" s="199"/>
      <c r="BF131" s="199"/>
      <c r="BG131" s="199"/>
      <c r="BH131" s="199"/>
      <c r="BI131" s="199"/>
      <c r="BJ131" s="170"/>
      <c r="BK131" s="199"/>
      <c r="BL131" s="170"/>
      <c r="BM131" s="137"/>
    </row>
    <row r="132" spans="2:65" s="241" customFormat="1" ht="16.5" customHeight="1">
      <c r="B132" s="197"/>
      <c r="C132" s="318" t="s">
        <v>350</v>
      </c>
      <c r="D132" s="318" t="s">
        <v>220</v>
      </c>
      <c r="E132" s="319" t="s">
        <v>1412</v>
      </c>
      <c r="F132" s="320" t="s">
        <v>1413</v>
      </c>
      <c r="G132" s="321" t="s">
        <v>240</v>
      </c>
      <c r="H132" s="322">
        <v>1</v>
      </c>
      <c r="I132" s="300"/>
      <c r="J132" s="323">
        <f t="shared" si="10"/>
        <v>0</v>
      </c>
      <c r="K132" s="158" t="s">
        <v>1</v>
      </c>
      <c r="L132" s="159"/>
      <c r="M132" s="160" t="s">
        <v>1</v>
      </c>
      <c r="N132" s="161"/>
      <c r="O132" s="198">
        <v>0</v>
      </c>
      <c r="P132" s="198">
        <f t="shared" si="11"/>
        <v>0</v>
      </c>
      <c r="Q132" s="198">
        <v>0</v>
      </c>
      <c r="R132" s="198">
        <f t="shared" si="12"/>
        <v>0</v>
      </c>
      <c r="S132" s="198">
        <v>0</v>
      </c>
      <c r="T132" s="136">
        <f t="shared" si="13"/>
        <v>0</v>
      </c>
      <c r="AR132" s="137" t="s">
        <v>263</v>
      </c>
      <c r="AT132" s="137" t="s">
        <v>220</v>
      </c>
      <c r="AU132" s="137" t="s">
        <v>172</v>
      </c>
      <c r="AY132" s="170" t="s">
        <v>171</v>
      </c>
      <c r="BE132" s="199">
        <f t="shared" si="14"/>
        <v>0</v>
      </c>
      <c r="BF132" s="199">
        <f t="shared" si="15"/>
        <v>0</v>
      </c>
      <c r="BG132" s="199">
        <f t="shared" si="16"/>
        <v>0</v>
      </c>
      <c r="BH132" s="199">
        <f t="shared" si="17"/>
        <v>0</v>
      </c>
      <c r="BI132" s="199">
        <f t="shared" si="18"/>
        <v>0</v>
      </c>
      <c r="BJ132" s="170" t="s">
        <v>19</v>
      </c>
      <c r="BK132" s="199">
        <f t="shared" si="19"/>
        <v>0</v>
      </c>
      <c r="BL132" s="170" t="s">
        <v>259</v>
      </c>
      <c r="BM132" s="137" t="s">
        <v>1414</v>
      </c>
    </row>
    <row r="133" spans="2:65" s="241" customFormat="1" ht="16.5" customHeight="1">
      <c r="B133" s="197"/>
      <c r="C133" s="307" t="s">
        <v>354</v>
      </c>
      <c r="D133" s="307" t="s">
        <v>174</v>
      </c>
      <c r="E133" s="308" t="s">
        <v>1415</v>
      </c>
      <c r="F133" s="309" t="s">
        <v>1416</v>
      </c>
      <c r="G133" s="310" t="s">
        <v>240</v>
      </c>
      <c r="H133" s="311">
        <v>1</v>
      </c>
      <c r="I133" s="299"/>
      <c r="J133" s="312">
        <f t="shared" si="10"/>
        <v>0</v>
      </c>
      <c r="K133" s="129" t="s">
        <v>1309</v>
      </c>
      <c r="L133" s="171"/>
      <c r="M133" s="133" t="s">
        <v>1</v>
      </c>
      <c r="N133" s="134"/>
      <c r="O133" s="198">
        <v>0.15</v>
      </c>
      <c r="P133" s="198">
        <f t="shared" si="11"/>
        <v>0.15</v>
      </c>
      <c r="Q133" s="198">
        <v>0</v>
      </c>
      <c r="R133" s="198">
        <f t="shared" si="12"/>
        <v>0</v>
      </c>
      <c r="S133" s="198">
        <v>0</v>
      </c>
      <c r="T133" s="136">
        <f t="shared" si="13"/>
        <v>0</v>
      </c>
      <c r="AR133" s="137" t="s">
        <v>259</v>
      </c>
      <c r="AT133" s="137" t="s">
        <v>174</v>
      </c>
      <c r="AU133" s="137" t="s">
        <v>172</v>
      </c>
      <c r="AY133" s="170" t="s">
        <v>171</v>
      </c>
      <c r="BE133" s="199">
        <f t="shared" si="14"/>
        <v>0</v>
      </c>
      <c r="BF133" s="199">
        <f t="shared" si="15"/>
        <v>0</v>
      </c>
      <c r="BG133" s="199">
        <f t="shared" si="16"/>
        <v>0</v>
      </c>
      <c r="BH133" s="199">
        <f t="shared" si="17"/>
        <v>0</v>
      </c>
      <c r="BI133" s="199">
        <f t="shared" si="18"/>
        <v>0</v>
      </c>
      <c r="BJ133" s="170" t="s">
        <v>19</v>
      </c>
      <c r="BK133" s="199">
        <f t="shared" si="19"/>
        <v>0</v>
      </c>
      <c r="BL133" s="170" t="s">
        <v>259</v>
      </c>
      <c r="BM133" s="137" t="s">
        <v>1417</v>
      </c>
    </row>
    <row r="134" spans="2:65" s="241" customFormat="1" ht="12">
      <c r="B134" s="197"/>
      <c r="D134" s="242" t="s">
        <v>1311</v>
      </c>
      <c r="F134" s="243" t="s">
        <v>1312</v>
      </c>
      <c r="K134" s="129"/>
      <c r="L134" s="171"/>
      <c r="M134" s="133"/>
      <c r="N134" s="134"/>
      <c r="O134" s="198"/>
      <c r="P134" s="198"/>
      <c r="Q134" s="198"/>
      <c r="R134" s="198"/>
      <c r="S134" s="198"/>
      <c r="T134" s="136"/>
      <c r="AR134" s="137"/>
      <c r="AT134" s="137"/>
      <c r="AU134" s="137"/>
      <c r="AY134" s="170"/>
      <c r="BE134" s="199"/>
      <c r="BF134" s="199"/>
      <c r="BG134" s="199"/>
      <c r="BH134" s="199"/>
      <c r="BI134" s="199"/>
      <c r="BJ134" s="170"/>
      <c r="BK134" s="199"/>
      <c r="BL134" s="170"/>
      <c r="BM134" s="137"/>
    </row>
    <row r="135" spans="2:65" s="241" customFormat="1" ht="16.5" customHeight="1">
      <c r="B135" s="197"/>
      <c r="C135" s="318" t="s">
        <v>359</v>
      </c>
      <c r="D135" s="318" t="s">
        <v>220</v>
      </c>
      <c r="E135" s="319" t="s">
        <v>1418</v>
      </c>
      <c r="F135" s="320" t="s">
        <v>1419</v>
      </c>
      <c r="G135" s="321" t="s">
        <v>240</v>
      </c>
      <c r="H135" s="322">
        <v>1</v>
      </c>
      <c r="I135" s="300"/>
      <c r="J135" s="323">
        <f t="shared" si="10"/>
        <v>0</v>
      </c>
      <c r="K135" s="158" t="s">
        <v>1</v>
      </c>
      <c r="L135" s="159"/>
      <c r="M135" s="160" t="s">
        <v>1</v>
      </c>
      <c r="N135" s="161"/>
      <c r="O135" s="198">
        <v>0</v>
      </c>
      <c r="P135" s="198">
        <f t="shared" si="11"/>
        <v>0</v>
      </c>
      <c r="Q135" s="198">
        <v>0</v>
      </c>
      <c r="R135" s="198">
        <f t="shared" si="12"/>
        <v>0</v>
      </c>
      <c r="S135" s="198">
        <v>0</v>
      </c>
      <c r="T135" s="136">
        <f t="shared" si="13"/>
        <v>0</v>
      </c>
      <c r="AR135" s="137" t="s">
        <v>263</v>
      </c>
      <c r="AT135" s="137" t="s">
        <v>220</v>
      </c>
      <c r="AU135" s="137" t="s">
        <v>172</v>
      </c>
      <c r="AY135" s="170" t="s">
        <v>171</v>
      </c>
      <c r="BE135" s="199">
        <f t="shared" si="14"/>
        <v>0</v>
      </c>
      <c r="BF135" s="199">
        <f t="shared" si="15"/>
        <v>0</v>
      </c>
      <c r="BG135" s="199">
        <f t="shared" si="16"/>
        <v>0</v>
      </c>
      <c r="BH135" s="199">
        <f t="shared" si="17"/>
        <v>0</v>
      </c>
      <c r="BI135" s="199">
        <f t="shared" si="18"/>
        <v>0</v>
      </c>
      <c r="BJ135" s="170" t="s">
        <v>19</v>
      </c>
      <c r="BK135" s="199">
        <f t="shared" si="19"/>
        <v>0</v>
      </c>
      <c r="BL135" s="170" t="s">
        <v>259</v>
      </c>
      <c r="BM135" s="137" t="s">
        <v>1420</v>
      </c>
    </row>
    <row r="136" spans="2:65" s="241" customFormat="1" ht="16.5" customHeight="1">
      <c r="B136" s="197"/>
      <c r="C136" s="307" t="s">
        <v>365</v>
      </c>
      <c r="D136" s="307" t="s">
        <v>174</v>
      </c>
      <c r="E136" s="308" t="s">
        <v>1421</v>
      </c>
      <c r="F136" s="309" t="s">
        <v>1422</v>
      </c>
      <c r="G136" s="310" t="s">
        <v>240</v>
      </c>
      <c r="H136" s="311">
        <v>1</v>
      </c>
      <c r="I136" s="299"/>
      <c r="J136" s="312">
        <f t="shared" si="10"/>
        <v>0</v>
      </c>
      <c r="K136" s="129" t="s">
        <v>1309</v>
      </c>
      <c r="L136" s="171"/>
      <c r="M136" s="133" t="s">
        <v>1</v>
      </c>
      <c r="N136" s="134"/>
      <c r="O136" s="198">
        <v>4</v>
      </c>
      <c r="P136" s="198">
        <f t="shared" si="11"/>
        <v>4</v>
      </c>
      <c r="Q136" s="198">
        <v>0</v>
      </c>
      <c r="R136" s="198">
        <f t="shared" si="12"/>
        <v>0</v>
      </c>
      <c r="S136" s="198">
        <v>0</v>
      </c>
      <c r="T136" s="136">
        <f t="shared" si="13"/>
        <v>0</v>
      </c>
      <c r="AR136" s="137" t="s">
        <v>259</v>
      </c>
      <c r="AT136" s="137" t="s">
        <v>174</v>
      </c>
      <c r="AU136" s="137" t="s">
        <v>172</v>
      </c>
      <c r="AY136" s="170" t="s">
        <v>171</v>
      </c>
      <c r="BE136" s="199">
        <f t="shared" si="14"/>
        <v>0</v>
      </c>
      <c r="BF136" s="199">
        <f t="shared" si="15"/>
        <v>0</v>
      </c>
      <c r="BG136" s="199">
        <f t="shared" si="16"/>
        <v>0</v>
      </c>
      <c r="BH136" s="199">
        <f t="shared" si="17"/>
        <v>0</v>
      </c>
      <c r="BI136" s="199">
        <f t="shared" si="18"/>
        <v>0</v>
      </c>
      <c r="BJ136" s="170" t="s">
        <v>19</v>
      </c>
      <c r="BK136" s="199">
        <f t="shared" si="19"/>
        <v>0</v>
      </c>
      <c r="BL136" s="170" t="s">
        <v>259</v>
      </c>
      <c r="BM136" s="137" t="s">
        <v>1423</v>
      </c>
    </row>
    <row r="137" spans="2:65" s="241" customFormat="1" ht="12">
      <c r="B137" s="197"/>
      <c r="D137" s="242" t="s">
        <v>1311</v>
      </c>
      <c r="F137" s="243" t="s">
        <v>1312</v>
      </c>
      <c r="K137" s="129"/>
      <c r="L137" s="171"/>
      <c r="M137" s="133"/>
      <c r="N137" s="134"/>
      <c r="O137" s="198"/>
      <c r="P137" s="198"/>
      <c r="Q137" s="198"/>
      <c r="R137" s="198"/>
      <c r="S137" s="198"/>
      <c r="T137" s="136"/>
      <c r="AR137" s="137"/>
      <c r="AT137" s="137"/>
      <c r="AU137" s="137"/>
      <c r="AY137" s="170"/>
      <c r="BE137" s="199"/>
      <c r="BF137" s="199"/>
      <c r="BG137" s="199"/>
      <c r="BH137" s="199"/>
      <c r="BI137" s="199"/>
      <c r="BJ137" s="170"/>
      <c r="BK137" s="199"/>
      <c r="BL137" s="170"/>
      <c r="BM137" s="137"/>
    </row>
    <row r="138" spans="2:65" s="241" customFormat="1" ht="16.5" customHeight="1">
      <c r="B138" s="197"/>
      <c r="C138" s="318" t="s">
        <v>369</v>
      </c>
      <c r="D138" s="318" t="s">
        <v>220</v>
      </c>
      <c r="E138" s="319" t="s">
        <v>1424</v>
      </c>
      <c r="F138" s="320" t="s">
        <v>1425</v>
      </c>
      <c r="G138" s="321" t="s">
        <v>240</v>
      </c>
      <c r="H138" s="322">
        <v>1</v>
      </c>
      <c r="I138" s="300"/>
      <c r="J138" s="323">
        <f t="shared" si="10"/>
        <v>0</v>
      </c>
      <c r="K138" s="158" t="s">
        <v>1</v>
      </c>
      <c r="L138" s="159"/>
      <c r="M138" s="160" t="s">
        <v>1</v>
      </c>
      <c r="N138" s="161"/>
      <c r="O138" s="198">
        <v>0</v>
      </c>
      <c r="P138" s="198">
        <f t="shared" si="11"/>
        <v>0</v>
      </c>
      <c r="Q138" s="198">
        <v>0</v>
      </c>
      <c r="R138" s="198">
        <f t="shared" si="12"/>
        <v>0</v>
      </c>
      <c r="S138" s="198">
        <v>0</v>
      </c>
      <c r="T138" s="136">
        <f t="shared" si="13"/>
        <v>0</v>
      </c>
      <c r="AR138" s="137" t="s">
        <v>263</v>
      </c>
      <c r="AT138" s="137" t="s">
        <v>220</v>
      </c>
      <c r="AU138" s="137" t="s">
        <v>172</v>
      </c>
      <c r="AY138" s="170" t="s">
        <v>171</v>
      </c>
      <c r="BE138" s="199">
        <f t="shared" si="14"/>
        <v>0</v>
      </c>
      <c r="BF138" s="199">
        <f t="shared" si="15"/>
        <v>0</v>
      </c>
      <c r="BG138" s="199">
        <f t="shared" si="16"/>
        <v>0</v>
      </c>
      <c r="BH138" s="199">
        <f t="shared" si="17"/>
        <v>0</v>
      </c>
      <c r="BI138" s="199">
        <f t="shared" si="18"/>
        <v>0</v>
      </c>
      <c r="BJ138" s="170" t="s">
        <v>19</v>
      </c>
      <c r="BK138" s="199">
        <f t="shared" si="19"/>
        <v>0</v>
      </c>
      <c r="BL138" s="170" t="s">
        <v>259</v>
      </c>
      <c r="BM138" s="137" t="s">
        <v>1426</v>
      </c>
    </row>
    <row r="139" spans="2:65" s="241" customFormat="1" ht="16.5" customHeight="1">
      <c r="B139" s="197"/>
      <c r="C139" s="307" t="s">
        <v>373</v>
      </c>
      <c r="D139" s="307" t="s">
        <v>174</v>
      </c>
      <c r="E139" s="308" t="s">
        <v>1427</v>
      </c>
      <c r="F139" s="309" t="s">
        <v>1428</v>
      </c>
      <c r="G139" s="310" t="s">
        <v>240</v>
      </c>
      <c r="H139" s="311">
        <v>8</v>
      </c>
      <c r="I139" s="299"/>
      <c r="J139" s="312">
        <f t="shared" si="10"/>
        <v>0</v>
      </c>
      <c r="K139" s="129" t="s">
        <v>1309</v>
      </c>
      <c r="L139" s="171"/>
      <c r="M139" s="133" t="s">
        <v>1</v>
      </c>
      <c r="N139" s="134"/>
      <c r="O139" s="198">
        <v>0.18</v>
      </c>
      <c r="P139" s="198">
        <f t="shared" si="11"/>
        <v>1.44</v>
      </c>
      <c r="Q139" s="198">
        <v>0</v>
      </c>
      <c r="R139" s="198">
        <f t="shared" si="12"/>
        <v>0</v>
      </c>
      <c r="S139" s="198">
        <v>0</v>
      </c>
      <c r="T139" s="136">
        <f t="shared" si="13"/>
        <v>0</v>
      </c>
      <c r="AR139" s="137" t="s">
        <v>259</v>
      </c>
      <c r="AT139" s="137" t="s">
        <v>174</v>
      </c>
      <c r="AU139" s="137" t="s">
        <v>172</v>
      </c>
      <c r="AY139" s="170" t="s">
        <v>171</v>
      </c>
      <c r="BE139" s="199">
        <f t="shared" si="14"/>
        <v>0</v>
      </c>
      <c r="BF139" s="199">
        <f t="shared" si="15"/>
        <v>0</v>
      </c>
      <c r="BG139" s="199">
        <f t="shared" si="16"/>
        <v>0</v>
      </c>
      <c r="BH139" s="199">
        <f t="shared" si="17"/>
        <v>0</v>
      </c>
      <c r="BI139" s="199">
        <f t="shared" si="18"/>
        <v>0</v>
      </c>
      <c r="BJ139" s="170" t="s">
        <v>19</v>
      </c>
      <c r="BK139" s="199">
        <f t="shared" si="19"/>
        <v>0</v>
      </c>
      <c r="BL139" s="170" t="s">
        <v>259</v>
      </c>
      <c r="BM139" s="137" t="s">
        <v>1429</v>
      </c>
    </row>
    <row r="140" spans="2:65" s="241" customFormat="1" ht="12">
      <c r="B140" s="197"/>
      <c r="D140" s="242" t="s">
        <v>1311</v>
      </c>
      <c r="F140" s="243" t="s">
        <v>1312</v>
      </c>
      <c r="K140" s="129"/>
      <c r="L140" s="171"/>
      <c r="M140" s="133"/>
      <c r="N140" s="134"/>
      <c r="O140" s="198"/>
      <c r="P140" s="198"/>
      <c r="Q140" s="198"/>
      <c r="R140" s="198"/>
      <c r="S140" s="198"/>
      <c r="T140" s="136"/>
      <c r="AR140" s="137"/>
      <c r="AT140" s="137"/>
      <c r="AU140" s="137"/>
      <c r="AY140" s="170"/>
      <c r="BE140" s="199"/>
      <c r="BF140" s="199"/>
      <c r="BG140" s="199"/>
      <c r="BH140" s="199"/>
      <c r="BI140" s="199"/>
      <c r="BJ140" s="170"/>
      <c r="BK140" s="199"/>
      <c r="BL140" s="170"/>
      <c r="BM140" s="137"/>
    </row>
    <row r="141" spans="2:65" s="241" customFormat="1" ht="16.5" customHeight="1">
      <c r="B141" s="197"/>
      <c r="C141" s="318" t="s">
        <v>377</v>
      </c>
      <c r="D141" s="318" t="s">
        <v>220</v>
      </c>
      <c r="E141" s="319" t="s">
        <v>1430</v>
      </c>
      <c r="F141" s="320" t="s">
        <v>1431</v>
      </c>
      <c r="G141" s="321" t="s">
        <v>240</v>
      </c>
      <c r="H141" s="322">
        <v>8</v>
      </c>
      <c r="I141" s="300"/>
      <c r="J141" s="323">
        <f t="shared" si="10"/>
        <v>0</v>
      </c>
      <c r="K141" s="158" t="s">
        <v>1309</v>
      </c>
      <c r="L141" s="159"/>
      <c r="M141" s="160" t="s">
        <v>1</v>
      </c>
      <c r="N141" s="161"/>
      <c r="O141" s="198">
        <v>0</v>
      </c>
      <c r="P141" s="198">
        <f t="shared" si="11"/>
        <v>0</v>
      </c>
      <c r="Q141" s="198">
        <v>5E-05</v>
      </c>
      <c r="R141" s="198">
        <f t="shared" si="12"/>
        <v>0.0004</v>
      </c>
      <c r="S141" s="198">
        <v>0</v>
      </c>
      <c r="T141" s="136">
        <f t="shared" si="13"/>
        <v>0</v>
      </c>
      <c r="AR141" s="137" t="s">
        <v>263</v>
      </c>
      <c r="AT141" s="137" t="s">
        <v>220</v>
      </c>
      <c r="AU141" s="137" t="s">
        <v>172</v>
      </c>
      <c r="AY141" s="170" t="s">
        <v>171</v>
      </c>
      <c r="BE141" s="199">
        <f t="shared" si="14"/>
        <v>0</v>
      </c>
      <c r="BF141" s="199">
        <f t="shared" si="15"/>
        <v>0</v>
      </c>
      <c r="BG141" s="199">
        <f t="shared" si="16"/>
        <v>0</v>
      </c>
      <c r="BH141" s="199">
        <f t="shared" si="17"/>
        <v>0</v>
      </c>
      <c r="BI141" s="199">
        <f t="shared" si="18"/>
        <v>0</v>
      </c>
      <c r="BJ141" s="170" t="s">
        <v>19</v>
      </c>
      <c r="BK141" s="199">
        <f t="shared" si="19"/>
        <v>0</v>
      </c>
      <c r="BL141" s="170" t="s">
        <v>259</v>
      </c>
      <c r="BM141" s="137" t="s">
        <v>1432</v>
      </c>
    </row>
    <row r="142" spans="2:65" s="241" customFormat="1" ht="24" customHeight="1">
      <c r="B142" s="197"/>
      <c r="C142" s="307" t="s">
        <v>381</v>
      </c>
      <c r="D142" s="307" t="s">
        <v>174</v>
      </c>
      <c r="E142" s="308" t="s">
        <v>1433</v>
      </c>
      <c r="F142" s="309" t="s">
        <v>1434</v>
      </c>
      <c r="G142" s="310" t="s">
        <v>240</v>
      </c>
      <c r="H142" s="311">
        <v>8</v>
      </c>
      <c r="I142" s="299"/>
      <c r="J142" s="312">
        <f t="shared" si="10"/>
        <v>0</v>
      </c>
      <c r="K142" s="129" t="s">
        <v>1309</v>
      </c>
      <c r="L142" s="171"/>
      <c r="M142" s="133" t="s">
        <v>1</v>
      </c>
      <c r="N142" s="134"/>
      <c r="O142" s="198">
        <v>0.3</v>
      </c>
      <c r="P142" s="198">
        <f t="shared" si="11"/>
        <v>2.4</v>
      </c>
      <c r="Q142" s="198">
        <v>0</v>
      </c>
      <c r="R142" s="198">
        <f t="shared" si="12"/>
        <v>0</v>
      </c>
      <c r="S142" s="198">
        <v>0</v>
      </c>
      <c r="T142" s="136">
        <f t="shared" si="13"/>
        <v>0</v>
      </c>
      <c r="AR142" s="137" t="s">
        <v>259</v>
      </c>
      <c r="AT142" s="137" t="s">
        <v>174</v>
      </c>
      <c r="AU142" s="137" t="s">
        <v>172</v>
      </c>
      <c r="AY142" s="170" t="s">
        <v>171</v>
      </c>
      <c r="BE142" s="199">
        <f t="shared" si="14"/>
        <v>0</v>
      </c>
      <c r="BF142" s="199">
        <f t="shared" si="15"/>
        <v>0</v>
      </c>
      <c r="BG142" s="199">
        <f t="shared" si="16"/>
        <v>0</v>
      </c>
      <c r="BH142" s="199">
        <f t="shared" si="17"/>
        <v>0</v>
      </c>
      <c r="BI142" s="199">
        <f t="shared" si="18"/>
        <v>0</v>
      </c>
      <c r="BJ142" s="170" t="s">
        <v>19</v>
      </c>
      <c r="BK142" s="199">
        <f t="shared" si="19"/>
        <v>0</v>
      </c>
      <c r="BL142" s="170" t="s">
        <v>259</v>
      </c>
      <c r="BM142" s="137" t="s">
        <v>1435</v>
      </c>
    </row>
    <row r="143" spans="2:65" s="241" customFormat="1" ht="16.5" customHeight="1">
      <c r="B143" s="197"/>
      <c r="C143" s="318" t="s">
        <v>385</v>
      </c>
      <c r="D143" s="318" t="s">
        <v>220</v>
      </c>
      <c r="E143" s="319" t="s">
        <v>1436</v>
      </c>
      <c r="F143" s="320" t="s">
        <v>1437</v>
      </c>
      <c r="G143" s="321" t="s">
        <v>240</v>
      </c>
      <c r="H143" s="322">
        <v>8</v>
      </c>
      <c r="I143" s="300"/>
      <c r="J143" s="323">
        <f t="shared" si="10"/>
        <v>0</v>
      </c>
      <c r="K143" s="158" t="s">
        <v>1309</v>
      </c>
      <c r="L143" s="159"/>
      <c r="M143" s="160" t="s">
        <v>1</v>
      </c>
      <c r="N143" s="161"/>
      <c r="O143" s="198">
        <v>0</v>
      </c>
      <c r="P143" s="198">
        <f t="shared" si="11"/>
        <v>0</v>
      </c>
      <c r="Q143" s="198">
        <v>3E-05</v>
      </c>
      <c r="R143" s="198">
        <f t="shared" si="12"/>
        <v>0.00024</v>
      </c>
      <c r="S143" s="198">
        <v>0</v>
      </c>
      <c r="T143" s="136">
        <f t="shared" si="13"/>
        <v>0</v>
      </c>
      <c r="AR143" s="137" t="s">
        <v>263</v>
      </c>
      <c r="AT143" s="137" t="s">
        <v>220</v>
      </c>
      <c r="AU143" s="137" t="s">
        <v>172</v>
      </c>
      <c r="AY143" s="170" t="s">
        <v>171</v>
      </c>
      <c r="BE143" s="199">
        <f t="shared" si="14"/>
        <v>0</v>
      </c>
      <c r="BF143" s="199">
        <f t="shared" si="15"/>
        <v>0</v>
      </c>
      <c r="BG143" s="199">
        <f t="shared" si="16"/>
        <v>0</v>
      </c>
      <c r="BH143" s="199">
        <f t="shared" si="17"/>
        <v>0</v>
      </c>
      <c r="BI143" s="199">
        <f t="shared" si="18"/>
        <v>0</v>
      </c>
      <c r="BJ143" s="170" t="s">
        <v>19</v>
      </c>
      <c r="BK143" s="199">
        <f t="shared" si="19"/>
        <v>0</v>
      </c>
      <c r="BL143" s="170" t="s">
        <v>259</v>
      </c>
      <c r="BM143" s="137" t="s">
        <v>1438</v>
      </c>
    </row>
    <row r="144" spans="2:65" s="241" customFormat="1" ht="16.5" customHeight="1">
      <c r="B144" s="197"/>
      <c r="C144" s="318" t="s">
        <v>389</v>
      </c>
      <c r="D144" s="318" t="s">
        <v>220</v>
      </c>
      <c r="E144" s="319" t="s">
        <v>1439</v>
      </c>
      <c r="F144" s="320" t="s">
        <v>1440</v>
      </c>
      <c r="G144" s="321" t="s">
        <v>240</v>
      </c>
      <c r="H144" s="322">
        <v>8</v>
      </c>
      <c r="I144" s="300"/>
      <c r="J144" s="323">
        <f t="shared" si="10"/>
        <v>0</v>
      </c>
      <c r="K144" s="158" t="s">
        <v>1309</v>
      </c>
      <c r="L144" s="159"/>
      <c r="M144" s="160" t="s">
        <v>1</v>
      </c>
      <c r="N144" s="161"/>
      <c r="O144" s="198">
        <v>0</v>
      </c>
      <c r="P144" s="198">
        <f t="shared" si="11"/>
        <v>0</v>
      </c>
      <c r="Q144" s="198">
        <v>4E-05</v>
      </c>
      <c r="R144" s="198">
        <f t="shared" si="12"/>
        <v>0.00032</v>
      </c>
      <c r="S144" s="198">
        <v>0</v>
      </c>
      <c r="T144" s="136">
        <f t="shared" si="13"/>
        <v>0</v>
      </c>
      <c r="AR144" s="137" t="s">
        <v>263</v>
      </c>
      <c r="AT144" s="137" t="s">
        <v>220</v>
      </c>
      <c r="AU144" s="137" t="s">
        <v>172</v>
      </c>
      <c r="AY144" s="170" t="s">
        <v>171</v>
      </c>
      <c r="BE144" s="199">
        <f t="shared" si="14"/>
        <v>0</v>
      </c>
      <c r="BF144" s="199">
        <f t="shared" si="15"/>
        <v>0</v>
      </c>
      <c r="BG144" s="199">
        <f t="shared" si="16"/>
        <v>0</v>
      </c>
      <c r="BH144" s="199">
        <f t="shared" si="17"/>
        <v>0</v>
      </c>
      <c r="BI144" s="199">
        <f t="shared" si="18"/>
        <v>0</v>
      </c>
      <c r="BJ144" s="170" t="s">
        <v>19</v>
      </c>
      <c r="BK144" s="199">
        <f t="shared" si="19"/>
        <v>0</v>
      </c>
      <c r="BL144" s="170" t="s">
        <v>259</v>
      </c>
      <c r="BM144" s="137" t="s">
        <v>1441</v>
      </c>
    </row>
    <row r="145" spans="2:65" s="241" customFormat="1" ht="16.5" customHeight="1">
      <c r="B145" s="197"/>
      <c r="C145" s="318" t="s">
        <v>394</v>
      </c>
      <c r="D145" s="318" t="s">
        <v>220</v>
      </c>
      <c r="E145" s="319" t="s">
        <v>1442</v>
      </c>
      <c r="F145" s="320" t="s">
        <v>1443</v>
      </c>
      <c r="G145" s="321" t="s">
        <v>240</v>
      </c>
      <c r="H145" s="322">
        <v>8</v>
      </c>
      <c r="I145" s="300"/>
      <c r="J145" s="323">
        <f t="shared" si="10"/>
        <v>0</v>
      </c>
      <c r="K145" s="158" t="s">
        <v>1309</v>
      </c>
      <c r="L145" s="159"/>
      <c r="M145" s="160" t="s">
        <v>1</v>
      </c>
      <c r="N145" s="161"/>
      <c r="O145" s="198">
        <v>0</v>
      </c>
      <c r="P145" s="198">
        <f t="shared" si="11"/>
        <v>0</v>
      </c>
      <c r="Q145" s="198">
        <v>1E-05</v>
      </c>
      <c r="R145" s="198">
        <f t="shared" si="12"/>
        <v>8E-05</v>
      </c>
      <c r="S145" s="198">
        <v>0</v>
      </c>
      <c r="T145" s="136">
        <f t="shared" si="13"/>
        <v>0</v>
      </c>
      <c r="AR145" s="137" t="s">
        <v>263</v>
      </c>
      <c r="AT145" s="137" t="s">
        <v>220</v>
      </c>
      <c r="AU145" s="137" t="s">
        <v>172</v>
      </c>
      <c r="AY145" s="170" t="s">
        <v>171</v>
      </c>
      <c r="BE145" s="199">
        <f t="shared" si="14"/>
        <v>0</v>
      </c>
      <c r="BF145" s="199">
        <f t="shared" si="15"/>
        <v>0</v>
      </c>
      <c r="BG145" s="199">
        <f t="shared" si="16"/>
        <v>0</v>
      </c>
      <c r="BH145" s="199">
        <f t="shared" si="17"/>
        <v>0</v>
      </c>
      <c r="BI145" s="199">
        <f t="shared" si="18"/>
        <v>0</v>
      </c>
      <c r="BJ145" s="170" t="s">
        <v>19</v>
      </c>
      <c r="BK145" s="199">
        <f t="shared" si="19"/>
        <v>0</v>
      </c>
      <c r="BL145" s="170" t="s">
        <v>259</v>
      </c>
      <c r="BM145" s="137" t="s">
        <v>1444</v>
      </c>
    </row>
    <row r="146" spans="2:65" s="241" customFormat="1" ht="16.5" customHeight="1">
      <c r="B146" s="197"/>
      <c r="C146" s="318" t="s">
        <v>399</v>
      </c>
      <c r="D146" s="318" t="s">
        <v>220</v>
      </c>
      <c r="E146" s="319" t="s">
        <v>1445</v>
      </c>
      <c r="F146" s="320" t="s">
        <v>1446</v>
      </c>
      <c r="G146" s="321" t="s">
        <v>240</v>
      </c>
      <c r="H146" s="322">
        <v>16</v>
      </c>
      <c r="I146" s="300"/>
      <c r="J146" s="323">
        <f t="shared" si="10"/>
        <v>0</v>
      </c>
      <c r="K146" s="158" t="s">
        <v>1</v>
      </c>
      <c r="L146" s="159"/>
      <c r="M146" s="160" t="s">
        <v>1</v>
      </c>
      <c r="N146" s="161"/>
      <c r="O146" s="198">
        <v>0</v>
      </c>
      <c r="P146" s="198">
        <f t="shared" si="11"/>
        <v>0</v>
      </c>
      <c r="Q146" s="198">
        <v>0</v>
      </c>
      <c r="R146" s="198">
        <f t="shared" si="12"/>
        <v>0</v>
      </c>
      <c r="S146" s="198">
        <v>0</v>
      </c>
      <c r="T146" s="136">
        <f t="shared" si="13"/>
        <v>0</v>
      </c>
      <c r="AR146" s="137" t="s">
        <v>263</v>
      </c>
      <c r="AT146" s="137" t="s">
        <v>220</v>
      </c>
      <c r="AU146" s="137" t="s">
        <v>172</v>
      </c>
      <c r="AY146" s="170" t="s">
        <v>171</v>
      </c>
      <c r="BE146" s="199">
        <f t="shared" si="14"/>
        <v>0</v>
      </c>
      <c r="BF146" s="199">
        <f t="shared" si="15"/>
        <v>0</v>
      </c>
      <c r="BG146" s="199">
        <f t="shared" si="16"/>
        <v>0</v>
      </c>
      <c r="BH146" s="199">
        <f t="shared" si="17"/>
        <v>0</v>
      </c>
      <c r="BI146" s="199">
        <f t="shared" si="18"/>
        <v>0</v>
      </c>
      <c r="BJ146" s="170" t="s">
        <v>19</v>
      </c>
      <c r="BK146" s="199">
        <f t="shared" si="19"/>
        <v>0</v>
      </c>
      <c r="BL146" s="170" t="s">
        <v>259</v>
      </c>
      <c r="BM146" s="137" t="s">
        <v>1447</v>
      </c>
    </row>
    <row r="147" spans="2:65" s="241" customFormat="1" ht="16.5" customHeight="1">
      <c r="B147" s="197"/>
      <c r="C147" s="307" t="s">
        <v>404</v>
      </c>
      <c r="D147" s="307" t="s">
        <v>174</v>
      </c>
      <c r="E147" s="308" t="s">
        <v>1448</v>
      </c>
      <c r="F147" s="309" t="s">
        <v>1449</v>
      </c>
      <c r="G147" s="310" t="s">
        <v>240</v>
      </c>
      <c r="H147" s="311">
        <v>16</v>
      </c>
      <c r="I147" s="299"/>
      <c r="J147" s="312">
        <f t="shared" si="10"/>
        <v>0</v>
      </c>
      <c r="K147" s="129" t="s">
        <v>1309</v>
      </c>
      <c r="L147" s="171"/>
      <c r="M147" s="133" t="s">
        <v>1</v>
      </c>
      <c r="N147" s="134"/>
      <c r="O147" s="198">
        <v>0.018</v>
      </c>
      <c r="P147" s="198">
        <f t="shared" si="11"/>
        <v>0.288</v>
      </c>
      <c r="Q147" s="198">
        <v>0</v>
      </c>
      <c r="R147" s="198">
        <f t="shared" si="12"/>
        <v>0</v>
      </c>
      <c r="S147" s="198">
        <v>0</v>
      </c>
      <c r="T147" s="136">
        <f t="shared" si="13"/>
        <v>0</v>
      </c>
      <c r="AR147" s="137" t="s">
        <v>259</v>
      </c>
      <c r="AT147" s="137" t="s">
        <v>174</v>
      </c>
      <c r="AU147" s="137" t="s">
        <v>172</v>
      </c>
      <c r="AY147" s="170" t="s">
        <v>171</v>
      </c>
      <c r="BE147" s="199">
        <f t="shared" si="14"/>
        <v>0</v>
      </c>
      <c r="BF147" s="199">
        <f t="shared" si="15"/>
        <v>0</v>
      </c>
      <c r="BG147" s="199">
        <f t="shared" si="16"/>
        <v>0</v>
      </c>
      <c r="BH147" s="199">
        <f t="shared" si="17"/>
        <v>0</v>
      </c>
      <c r="BI147" s="199">
        <f t="shared" si="18"/>
        <v>0</v>
      </c>
      <c r="BJ147" s="170" t="s">
        <v>19</v>
      </c>
      <c r="BK147" s="199">
        <f t="shared" si="19"/>
        <v>0</v>
      </c>
      <c r="BL147" s="170" t="s">
        <v>259</v>
      </c>
      <c r="BM147" s="137" t="s">
        <v>1450</v>
      </c>
    </row>
    <row r="148" spans="2:65" s="241" customFormat="1" ht="12">
      <c r="B148" s="197"/>
      <c r="D148" s="242" t="s">
        <v>1311</v>
      </c>
      <c r="F148" s="243" t="s">
        <v>1312</v>
      </c>
      <c r="K148" s="129"/>
      <c r="L148" s="171"/>
      <c r="M148" s="133"/>
      <c r="N148" s="134"/>
      <c r="O148" s="198"/>
      <c r="P148" s="198"/>
      <c r="Q148" s="198"/>
      <c r="R148" s="198"/>
      <c r="S148" s="198"/>
      <c r="T148" s="136"/>
      <c r="AR148" s="137"/>
      <c r="AT148" s="137"/>
      <c r="AU148" s="137"/>
      <c r="AY148" s="170"/>
      <c r="BE148" s="199"/>
      <c r="BF148" s="199"/>
      <c r="BG148" s="199"/>
      <c r="BH148" s="199"/>
      <c r="BI148" s="199"/>
      <c r="BJ148" s="170"/>
      <c r="BK148" s="199"/>
      <c r="BL148" s="170"/>
      <c r="BM148" s="137"/>
    </row>
    <row r="149" spans="2:65" s="241" customFormat="1" ht="16.5" customHeight="1">
      <c r="B149" s="197"/>
      <c r="C149" s="307" t="s">
        <v>408</v>
      </c>
      <c r="D149" s="307" t="s">
        <v>174</v>
      </c>
      <c r="E149" s="308" t="s">
        <v>1451</v>
      </c>
      <c r="F149" s="309" t="s">
        <v>1452</v>
      </c>
      <c r="G149" s="310" t="s">
        <v>240</v>
      </c>
      <c r="H149" s="311">
        <v>1</v>
      </c>
      <c r="I149" s="299"/>
      <c r="J149" s="312">
        <f t="shared" si="10"/>
        <v>0</v>
      </c>
      <c r="K149" s="129" t="s">
        <v>1309</v>
      </c>
      <c r="L149" s="171"/>
      <c r="M149" s="133" t="s">
        <v>1</v>
      </c>
      <c r="N149" s="134"/>
      <c r="O149" s="198">
        <v>0.17</v>
      </c>
      <c r="P149" s="198">
        <f t="shared" si="11"/>
        <v>0.17</v>
      </c>
      <c r="Q149" s="198">
        <v>0</v>
      </c>
      <c r="R149" s="198">
        <f t="shared" si="12"/>
        <v>0</v>
      </c>
      <c r="S149" s="198">
        <v>0</v>
      </c>
      <c r="T149" s="136">
        <f t="shared" si="13"/>
        <v>0</v>
      </c>
      <c r="AR149" s="137" t="s">
        <v>259</v>
      </c>
      <c r="AT149" s="137" t="s">
        <v>174</v>
      </c>
      <c r="AU149" s="137" t="s">
        <v>172</v>
      </c>
      <c r="AY149" s="170" t="s">
        <v>171</v>
      </c>
      <c r="BE149" s="199">
        <f t="shared" si="14"/>
        <v>0</v>
      </c>
      <c r="BF149" s="199">
        <f t="shared" si="15"/>
        <v>0</v>
      </c>
      <c r="BG149" s="199">
        <f t="shared" si="16"/>
        <v>0</v>
      </c>
      <c r="BH149" s="199">
        <f t="shared" si="17"/>
        <v>0</v>
      </c>
      <c r="BI149" s="199">
        <f t="shared" si="18"/>
        <v>0</v>
      </c>
      <c r="BJ149" s="170" t="s">
        <v>19</v>
      </c>
      <c r="BK149" s="199">
        <f t="shared" si="19"/>
        <v>0</v>
      </c>
      <c r="BL149" s="170" t="s">
        <v>259</v>
      </c>
      <c r="BM149" s="137" t="s">
        <v>1453</v>
      </c>
    </row>
    <row r="150" spans="2:65" s="241" customFormat="1" ht="12">
      <c r="B150" s="197"/>
      <c r="D150" s="242" t="s">
        <v>1311</v>
      </c>
      <c r="F150" s="243" t="s">
        <v>1312</v>
      </c>
      <c r="K150" s="129"/>
      <c r="L150" s="171"/>
      <c r="M150" s="133"/>
      <c r="N150" s="134"/>
      <c r="O150" s="198"/>
      <c r="P150" s="198"/>
      <c r="Q150" s="198"/>
      <c r="R150" s="198"/>
      <c r="S150" s="198"/>
      <c r="T150" s="136"/>
      <c r="AR150" s="137"/>
      <c r="AT150" s="137"/>
      <c r="AU150" s="137"/>
      <c r="AY150" s="170"/>
      <c r="BE150" s="199"/>
      <c r="BF150" s="199"/>
      <c r="BG150" s="199"/>
      <c r="BH150" s="199"/>
      <c r="BI150" s="199"/>
      <c r="BJ150" s="170"/>
      <c r="BK150" s="199"/>
      <c r="BL150" s="170"/>
      <c r="BM150" s="137"/>
    </row>
    <row r="151" spans="2:65" s="241" customFormat="1" ht="16.5" customHeight="1">
      <c r="B151" s="197"/>
      <c r="C151" s="307" t="s">
        <v>412</v>
      </c>
      <c r="D151" s="307" t="s">
        <v>174</v>
      </c>
      <c r="E151" s="308" t="s">
        <v>1454</v>
      </c>
      <c r="F151" s="309" t="s">
        <v>1455</v>
      </c>
      <c r="G151" s="310" t="s">
        <v>240</v>
      </c>
      <c r="H151" s="311">
        <v>16</v>
      </c>
      <c r="I151" s="299"/>
      <c r="J151" s="312">
        <f t="shared" si="10"/>
        <v>0</v>
      </c>
      <c r="K151" s="129" t="s">
        <v>1309</v>
      </c>
      <c r="L151" s="171"/>
      <c r="M151" s="133" t="s">
        <v>1</v>
      </c>
      <c r="N151" s="134"/>
      <c r="O151" s="198">
        <v>0.37</v>
      </c>
      <c r="P151" s="198">
        <f t="shared" si="11"/>
        <v>5.92</v>
      </c>
      <c r="Q151" s="198">
        <v>0</v>
      </c>
      <c r="R151" s="198">
        <f t="shared" si="12"/>
        <v>0</v>
      </c>
      <c r="S151" s="198">
        <v>0</v>
      </c>
      <c r="T151" s="136">
        <f t="shared" si="13"/>
        <v>0</v>
      </c>
      <c r="AR151" s="137" t="s">
        <v>259</v>
      </c>
      <c r="AT151" s="137" t="s">
        <v>174</v>
      </c>
      <c r="AU151" s="137" t="s">
        <v>172</v>
      </c>
      <c r="AY151" s="170" t="s">
        <v>171</v>
      </c>
      <c r="BE151" s="199">
        <f t="shared" si="14"/>
        <v>0</v>
      </c>
      <c r="BF151" s="199">
        <f t="shared" si="15"/>
        <v>0</v>
      </c>
      <c r="BG151" s="199">
        <f t="shared" si="16"/>
        <v>0</v>
      </c>
      <c r="BH151" s="199">
        <f t="shared" si="17"/>
        <v>0</v>
      </c>
      <c r="BI151" s="199">
        <f t="shared" si="18"/>
        <v>0</v>
      </c>
      <c r="BJ151" s="170" t="s">
        <v>19</v>
      </c>
      <c r="BK151" s="199">
        <f t="shared" si="19"/>
        <v>0</v>
      </c>
      <c r="BL151" s="170" t="s">
        <v>259</v>
      </c>
      <c r="BM151" s="137" t="s">
        <v>1456</v>
      </c>
    </row>
    <row r="152" spans="2:65" s="241" customFormat="1" ht="12">
      <c r="B152" s="197"/>
      <c r="D152" s="242" t="s">
        <v>1311</v>
      </c>
      <c r="F152" s="243" t="s">
        <v>1312</v>
      </c>
      <c r="K152" s="129"/>
      <c r="L152" s="171"/>
      <c r="M152" s="133"/>
      <c r="N152" s="134"/>
      <c r="O152" s="198"/>
      <c r="P152" s="198"/>
      <c r="Q152" s="198"/>
      <c r="R152" s="198"/>
      <c r="S152" s="198"/>
      <c r="T152" s="136"/>
      <c r="AR152" s="137"/>
      <c r="AT152" s="137"/>
      <c r="AU152" s="137"/>
      <c r="AY152" s="170"/>
      <c r="BE152" s="199"/>
      <c r="BF152" s="199"/>
      <c r="BG152" s="199"/>
      <c r="BH152" s="199"/>
      <c r="BI152" s="199"/>
      <c r="BJ152" s="170"/>
      <c r="BK152" s="199"/>
      <c r="BL152" s="170"/>
      <c r="BM152" s="137"/>
    </row>
    <row r="153" spans="2:65" s="241" customFormat="1" ht="16.5" customHeight="1">
      <c r="B153" s="197"/>
      <c r="C153" s="307" t="s">
        <v>418</v>
      </c>
      <c r="D153" s="307" t="s">
        <v>174</v>
      </c>
      <c r="E153" s="308" t="s">
        <v>1457</v>
      </c>
      <c r="F153" s="309" t="s">
        <v>1458</v>
      </c>
      <c r="G153" s="310" t="s">
        <v>484</v>
      </c>
      <c r="H153" s="311">
        <v>500</v>
      </c>
      <c r="I153" s="299"/>
      <c r="J153" s="312">
        <f t="shared" si="10"/>
        <v>0</v>
      </c>
      <c r="K153" s="129" t="s">
        <v>1309</v>
      </c>
      <c r="L153" s="171"/>
      <c r="M153" s="133" t="s">
        <v>1</v>
      </c>
      <c r="N153" s="134"/>
      <c r="O153" s="198">
        <v>0.1</v>
      </c>
      <c r="P153" s="198">
        <f t="shared" si="11"/>
        <v>50</v>
      </c>
      <c r="Q153" s="198">
        <v>0</v>
      </c>
      <c r="R153" s="198">
        <f t="shared" si="12"/>
        <v>0</v>
      </c>
      <c r="S153" s="198">
        <v>0</v>
      </c>
      <c r="T153" s="136">
        <f t="shared" si="13"/>
        <v>0</v>
      </c>
      <c r="AR153" s="137" t="s">
        <v>259</v>
      </c>
      <c r="AT153" s="137" t="s">
        <v>174</v>
      </c>
      <c r="AU153" s="137" t="s">
        <v>172</v>
      </c>
      <c r="AY153" s="170" t="s">
        <v>171</v>
      </c>
      <c r="BE153" s="199">
        <f t="shared" si="14"/>
        <v>0</v>
      </c>
      <c r="BF153" s="199">
        <f t="shared" si="15"/>
        <v>0</v>
      </c>
      <c r="BG153" s="199">
        <f t="shared" si="16"/>
        <v>0</v>
      </c>
      <c r="BH153" s="199">
        <f t="shared" si="17"/>
        <v>0</v>
      </c>
      <c r="BI153" s="199">
        <f t="shared" si="18"/>
        <v>0</v>
      </c>
      <c r="BJ153" s="170" t="s">
        <v>19</v>
      </c>
      <c r="BK153" s="199">
        <f t="shared" si="19"/>
        <v>0</v>
      </c>
      <c r="BL153" s="170" t="s">
        <v>259</v>
      </c>
      <c r="BM153" s="137" t="s">
        <v>1459</v>
      </c>
    </row>
    <row r="154" spans="2:65" s="241" customFormat="1" ht="12">
      <c r="B154" s="197"/>
      <c r="D154" s="242" t="s">
        <v>1311</v>
      </c>
      <c r="F154" s="243" t="s">
        <v>1312</v>
      </c>
      <c r="K154" s="129"/>
      <c r="L154" s="171"/>
      <c r="M154" s="133"/>
      <c r="N154" s="134"/>
      <c r="O154" s="198"/>
      <c r="P154" s="198"/>
      <c r="Q154" s="198"/>
      <c r="R154" s="198"/>
      <c r="S154" s="198"/>
      <c r="T154" s="136"/>
      <c r="AR154" s="137"/>
      <c r="AT154" s="137"/>
      <c r="AU154" s="137"/>
      <c r="AY154" s="170"/>
      <c r="BE154" s="199"/>
      <c r="BF154" s="199"/>
      <c r="BG154" s="199"/>
      <c r="BH154" s="199"/>
      <c r="BI154" s="199"/>
      <c r="BJ154" s="170"/>
      <c r="BK154" s="199"/>
      <c r="BL154" s="170"/>
      <c r="BM154" s="137"/>
    </row>
    <row r="155" spans="2:65" s="241" customFormat="1" ht="16.5" customHeight="1">
      <c r="B155" s="197"/>
      <c r="C155" s="318" t="s">
        <v>423</v>
      </c>
      <c r="D155" s="318" t="s">
        <v>220</v>
      </c>
      <c r="E155" s="319" t="s">
        <v>1460</v>
      </c>
      <c r="F155" s="320" t="s">
        <v>1461</v>
      </c>
      <c r="G155" s="321" t="s">
        <v>484</v>
      </c>
      <c r="H155" s="322">
        <v>525</v>
      </c>
      <c r="I155" s="300"/>
      <c r="J155" s="323">
        <f t="shared" si="10"/>
        <v>0</v>
      </c>
      <c r="K155" s="158" t="s">
        <v>1309</v>
      </c>
      <c r="L155" s="159"/>
      <c r="M155" s="160" t="s">
        <v>1</v>
      </c>
      <c r="N155" s="161"/>
      <c r="O155" s="198">
        <v>0</v>
      </c>
      <c r="P155" s="198">
        <f t="shared" si="11"/>
        <v>0</v>
      </c>
      <c r="Q155" s="198">
        <v>7E-05</v>
      </c>
      <c r="R155" s="198">
        <f t="shared" si="12"/>
        <v>0.03675</v>
      </c>
      <c r="S155" s="198">
        <v>0</v>
      </c>
      <c r="T155" s="136">
        <f t="shared" si="13"/>
        <v>0</v>
      </c>
      <c r="AR155" s="137" t="s">
        <v>263</v>
      </c>
      <c r="AT155" s="137" t="s">
        <v>220</v>
      </c>
      <c r="AU155" s="137" t="s">
        <v>172</v>
      </c>
      <c r="AY155" s="170" t="s">
        <v>171</v>
      </c>
      <c r="BE155" s="199">
        <f t="shared" si="14"/>
        <v>0</v>
      </c>
      <c r="BF155" s="199">
        <f t="shared" si="15"/>
        <v>0</v>
      </c>
      <c r="BG155" s="199">
        <f t="shared" si="16"/>
        <v>0</v>
      </c>
      <c r="BH155" s="199">
        <f t="shared" si="17"/>
        <v>0</v>
      </c>
      <c r="BI155" s="199">
        <f t="shared" si="18"/>
        <v>0</v>
      </c>
      <c r="BJ155" s="170" t="s">
        <v>19</v>
      </c>
      <c r="BK155" s="199">
        <f t="shared" si="19"/>
        <v>0</v>
      </c>
      <c r="BL155" s="170" t="s">
        <v>259</v>
      </c>
      <c r="BM155" s="137" t="s">
        <v>1462</v>
      </c>
    </row>
    <row r="156" spans="2:51" s="12" customFormat="1" ht="12">
      <c r="B156" s="139"/>
      <c r="D156" s="140" t="s">
        <v>180</v>
      </c>
      <c r="E156" s="141" t="s">
        <v>1</v>
      </c>
      <c r="F156" s="142" t="s">
        <v>1463</v>
      </c>
      <c r="H156" s="143">
        <v>525</v>
      </c>
      <c r="L156" s="139"/>
      <c r="M156" s="144"/>
      <c r="N156" s="145"/>
      <c r="T156" s="146"/>
      <c r="AT156" s="141" t="s">
        <v>180</v>
      </c>
      <c r="AU156" s="141" t="s">
        <v>172</v>
      </c>
      <c r="AV156" s="12" t="s">
        <v>13</v>
      </c>
      <c r="AW156" s="12" t="s">
        <v>33</v>
      </c>
      <c r="AX156" s="12" t="s">
        <v>19</v>
      </c>
      <c r="AY156" s="141" t="s">
        <v>171</v>
      </c>
    </row>
    <row r="157" spans="2:65" s="241" customFormat="1" ht="16.5" customHeight="1">
      <c r="B157" s="197"/>
      <c r="C157" s="307" t="s">
        <v>427</v>
      </c>
      <c r="D157" s="307" t="s">
        <v>174</v>
      </c>
      <c r="E157" s="308" t="s">
        <v>1394</v>
      </c>
      <c r="F157" s="309" t="s">
        <v>1395</v>
      </c>
      <c r="G157" s="310" t="s">
        <v>240</v>
      </c>
      <c r="H157" s="311">
        <v>500</v>
      </c>
      <c r="I157" s="299"/>
      <c r="J157" s="312">
        <f>ROUND(I157*H157,2)</f>
        <v>0</v>
      </c>
      <c r="K157" s="129" t="s">
        <v>1309</v>
      </c>
      <c r="L157" s="171"/>
      <c r="M157" s="133" t="s">
        <v>1</v>
      </c>
      <c r="N157" s="134"/>
      <c r="O157" s="198">
        <v>0.01</v>
      </c>
      <c r="P157" s="198">
        <f>O157*H157</f>
        <v>5</v>
      </c>
      <c r="Q157" s="198">
        <v>0</v>
      </c>
      <c r="R157" s="198">
        <f>Q157*H157</f>
        <v>0</v>
      </c>
      <c r="S157" s="198">
        <v>0</v>
      </c>
      <c r="T157" s="136">
        <f>S157*H157</f>
        <v>0</v>
      </c>
      <c r="AR157" s="137" t="s">
        <v>259</v>
      </c>
      <c r="AT157" s="137" t="s">
        <v>174</v>
      </c>
      <c r="AU157" s="137" t="s">
        <v>172</v>
      </c>
      <c r="AY157" s="170" t="s">
        <v>171</v>
      </c>
      <c r="BE157" s="199">
        <f>IF(N157="základní",J157,0)</f>
        <v>0</v>
      </c>
      <c r="BF157" s="199">
        <f>IF(N157="snížená",J157,0)</f>
        <v>0</v>
      </c>
      <c r="BG157" s="199">
        <f>IF(N157="zákl. přenesená",J157,0)</f>
        <v>0</v>
      </c>
      <c r="BH157" s="199">
        <f>IF(N157="sníž. přenesená",J157,0)</f>
        <v>0</v>
      </c>
      <c r="BI157" s="199">
        <f>IF(N157="nulová",J157,0)</f>
        <v>0</v>
      </c>
      <c r="BJ157" s="170" t="s">
        <v>19</v>
      </c>
      <c r="BK157" s="199">
        <f>ROUND(I157*H157,2)</f>
        <v>0</v>
      </c>
      <c r="BL157" s="170" t="s">
        <v>259</v>
      </c>
      <c r="BM157" s="137" t="s">
        <v>1464</v>
      </c>
    </row>
    <row r="158" spans="2:65" s="241" customFormat="1" ht="16.5" customHeight="1">
      <c r="B158" s="197"/>
      <c r="C158" s="318" t="s">
        <v>431</v>
      </c>
      <c r="D158" s="318" t="s">
        <v>220</v>
      </c>
      <c r="E158" s="319" t="s">
        <v>1465</v>
      </c>
      <c r="F158" s="320" t="s">
        <v>1466</v>
      </c>
      <c r="G158" s="321" t="s">
        <v>240</v>
      </c>
      <c r="H158" s="322">
        <v>500</v>
      </c>
      <c r="I158" s="300"/>
      <c r="J158" s="323">
        <f>ROUND(I158*H158,2)</f>
        <v>0</v>
      </c>
      <c r="K158" s="158" t="s">
        <v>1309</v>
      </c>
      <c r="L158" s="159"/>
      <c r="M158" s="160" t="s">
        <v>1</v>
      </c>
      <c r="N158" s="161"/>
      <c r="O158" s="198">
        <v>0</v>
      </c>
      <c r="P158" s="198">
        <f>O158*H158</f>
        <v>0</v>
      </c>
      <c r="Q158" s="198">
        <v>7E-05</v>
      </c>
      <c r="R158" s="198">
        <f>Q158*H158</f>
        <v>0.034999999999999996</v>
      </c>
      <c r="S158" s="198">
        <v>0</v>
      </c>
      <c r="T158" s="136">
        <f>S158*H158</f>
        <v>0</v>
      </c>
      <c r="AR158" s="137" t="s">
        <v>263</v>
      </c>
      <c r="AT158" s="137" t="s">
        <v>220</v>
      </c>
      <c r="AU158" s="137" t="s">
        <v>172</v>
      </c>
      <c r="AY158" s="170" t="s">
        <v>171</v>
      </c>
      <c r="BE158" s="199">
        <f>IF(N158="základní",J158,0)</f>
        <v>0</v>
      </c>
      <c r="BF158" s="199">
        <f>IF(N158="snížená",J158,0)</f>
        <v>0</v>
      </c>
      <c r="BG158" s="199">
        <f>IF(N158="zákl. přenesená",J158,0)</f>
        <v>0</v>
      </c>
      <c r="BH158" s="199">
        <f>IF(N158="sníž. přenesená",J158,0)</f>
        <v>0</v>
      </c>
      <c r="BI158" s="199">
        <f>IF(N158="nulová",J158,0)</f>
        <v>0</v>
      </c>
      <c r="BJ158" s="170" t="s">
        <v>19</v>
      </c>
      <c r="BK158" s="199">
        <f>ROUND(I158*H158,2)</f>
        <v>0</v>
      </c>
      <c r="BL158" s="170" t="s">
        <v>259</v>
      </c>
      <c r="BM158" s="137" t="s">
        <v>1467</v>
      </c>
    </row>
    <row r="159" spans="2:65" s="241" customFormat="1" ht="16.5" customHeight="1">
      <c r="B159" s="197"/>
      <c r="C159" s="307" t="s">
        <v>436</v>
      </c>
      <c r="D159" s="307" t="s">
        <v>174</v>
      </c>
      <c r="E159" s="308" t="s">
        <v>1401</v>
      </c>
      <c r="F159" s="309" t="s">
        <v>1402</v>
      </c>
      <c r="G159" s="310" t="s">
        <v>484</v>
      </c>
      <c r="H159" s="311">
        <v>1400</v>
      </c>
      <c r="I159" s="299"/>
      <c r="J159" s="312">
        <f>ROUND(I159*H159,2)</f>
        <v>0</v>
      </c>
      <c r="K159" s="129" t="s">
        <v>1309</v>
      </c>
      <c r="L159" s="171"/>
      <c r="M159" s="133" t="s">
        <v>1</v>
      </c>
      <c r="N159" s="134"/>
      <c r="O159" s="198">
        <v>0.04</v>
      </c>
      <c r="P159" s="198">
        <f>O159*H159</f>
        <v>56</v>
      </c>
      <c r="Q159" s="198">
        <v>0</v>
      </c>
      <c r="R159" s="198">
        <f>Q159*H159</f>
        <v>0</v>
      </c>
      <c r="S159" s="198">
        <v>0</v>
      </c>
      <c r="T159" s="136">
        <f>S159*H159</f>
        <v>0</v>
      </c>
      <c r="AR159" s="137" t="s">
        <v>259</v>
      </c>
      <c r="AT159" s="137" t="s">
        <v>174</v>
      </c>
      <c r="AU159" s="137" t="s">
        <v>172</v>
      </c>
      <c r="AY159" s="170" t="s">
        <v>171</v>
      </c>
      <c r="BE159" s="199">
        <f>IF(N159="základní",J159,0)</f>
        <v>0</v>
      </c>
      <c r="BF159" s="199">
        <f>IF(N159="snížená",J159,0)</f>
        <v>0</v>
      </c>
      <c r="BG159" s="199">
        <f>IF(N159="zákl. přenesená",J159,0)</f>
        <v>0</v>
      </c>
      <c r="BH159" s="199">
        <f>IF(N159="sníž. přenesená",J159,0)</f>
        <v>0</v>
      </c>
      <c r="BI159" s="199">
        <f>IF(N159="nulová",J159,0)</f>
        <v>0</v>
      </c>
      <c r="BJ159" s="170" t="s">
        <v>19</v>
      </c>
      <c r="BK159" s="199">
        <f>ROUND(I159*H159,2)</f>
        <v>0</v>
      </c>
      <c r="BL159" s="170" t="s">
        <v>259</v>
      </c>
      <c r="BM159" s="137" t="s">
        <v>1468</v>
      </c>
    </row>
    <row r="160" spans="2:65" s="241" customFormat="1" ht="12">
      <c r="B160" s="197"/>
      <c r="D160" s="242" t="s">
        <v>1311</v>
      </c>
      <c r="F160" s="243" t="s">
        <v>1312</v>
      </c>
      <c r="K160" s="129"/>
      <c r="L160" s="171"/>
      <c r="M160" s="133"/>
      <c r="N160" s="134"/>
      <c r="O160" s="198"/>
      <c r="P160" s="198"/>
      <c r="Q160" s="198"/>
      <c r="R160" s="198"/>
      <c r="S160" s="198"/>
      <c r="T160" s="136"/>
      <c r="AR160" s="137"/>
      <c r="AT160" s="137"/>
      <c r="AU160" s="137"/>
      <c r="AY160" s="170"/>
      <c r="BE160" s="199"/>
      <c r="BF160" s="199"/>
      <c r="BG160" s="199"/>
      <c r="BH160" s="199"/>
      <c r="BI160" s="199"/>
      <c r="BJ160" s="170"/>
      <c r="BK160" s="199"/>
      <c r="BL160" s="170"/>
      <c r="BM160" s="137"/>
    </row>
    <row r="161" spans="2:65" s="241" customFormat="1" ht="16.5" customHeight="1">
      <c r="B161" s="197"/>
      <c r="C161" s="318" t="s">
        <v>440</v>
      </c>
      <c r="D161" s="318" t="s">
        <v>220</v>
      </c>
      <c r="E161" s="319" t="s">
        <v>1469</v>
      </c>
      <c r="F161" s="320" t="s">
        <v>1470</v>
      </c>
      <c r="G161" s="321" t="s">
        <v>484</v>
      </c>
      <c r="H161" s="322">
        <v>1680</v>
      </c>
      <c r="I161" s="300"/>
      <c r="J161" s="323">
        <f>ROUND(I161*H161,2)</f>
        <v>0</v>
      </c>
      <c r="K161" s="158" t="s">
        <v>1309</v>
      </c>
      <c r="L161" s="159"/>
      <c r="M161" s="160" t="s">
        <v>1</v>
      </c>
      <c r="N161" s="161"/>
      <c r="O161" s="198">
        <v>0</v>
      </c>
      <c r="P161" s="198">
        <f>O161*H161</f>
        <v>0</v>
      </c>
      <c r="Q161" s="198">
        <v>6E-05</v>
      </c>
      <c r="R161" s="198">
        <f>Q161*H161</f>
        <v>0.1008</v>
      </c>
      <c r="S161" s="198">
        <v>0</v>
      </c>
      <c r="T161" s="136">
        <f>S161*H161</f>
        <v>0</v>
      </c>
      <c r="AR161" s="137" t="s">
        <v>263</v>
      </c>
      <c r="AT161" s="137" t="s">
        <v>220</v>
      </c>
      <c r="AU161" s="137" t="s">
        <v>172</v>
      </c>
      <c r="AY161" s="170" t="s">
        <v>171</v>
      </c>
      <c r="BE161" s="199">
        <f>IF(N161="základní",J161,0)</f>
        <v>0</v>
      </c>
      <c r="BF161" s="199">
        <f>IF(N161="snížená",J161,0)</f>
        <v>0</v>
      </c>
      <c r="BG161" s="199">
        <f>IF(N161="zákl. přenesená",J161,0)</f>
        <v>0</v>
      </c>
      <c r="BH161" s="199">
        <f>IF(N161="sníž. přenesená",J161,0)</f>
        <v>0</v>
      </c>
      <c r="BI161" s="199">
        <f>IF(N161="nulová",J161,0)</f>
        <v>0</v>
      </c>
      <c r="BJ161" s="170" t="s">
        <v>19</v>
      </c>
      <c r="BK161" s="199">
        <f>ROUND(I161*H161,2)</f>
        <v>0</v>
      </c>
      <c r="BL161" s="170" t="s">
        <v>259</v>
      </c>
      <c r="BM161" s="137" t="s">
        <v>1471</v>
      </c>
    </row>
    <row r="162" spans="2:51" s="12" customFormat="1" ht="12">
      <c r="B162" s="139"/>
      <c r="D162" s="140" t="s">
        <v>180</v>
      </c>
      <c r="E162" s="141" t="s">
        <v>1</v>
      </c>
      <c r="F162" s="142" t="s">
        <v>1472</v>
      </c>
      <c r="H162" s="143">
        <v>1680</v>
      </c>
      <c r="L162" s="139"/>
      <c r="M162" s="144"/>
      <c r="N162" s="145"/>
      <c r="T162" s="146"/>
      <c r="AT162" s="141" t="s">
        <v>180</v>
      </c>
      <c r="AU162" s="141" t="s">
        <v>172</v>
      </c>
      <c r="AV162" s="12" t="s">
        <v>13</v>
      </c>
      <c r="AW162" s="12" t="s">
        <v>33</v>
      </c>
      <c r="AX162" s="12" t="s">
        <v>19</v>
      </c>
      <c r="AY162" s="141" t="s">
        <v>171</v>
      </c>
    </row>
    <row r="163" spans="2:63" s="191" customFormat="1" ht="24" customHeight="1">
      <c r="B163" s="190"/>
      <c r="D163" s="117" t="s">
        <v>76</v>
      </c>
      <c r="E163" s="125" t="s">
        <v>1473</v>
      </c>
      <c r="F163" s="125" t="s">
        <v>1474</v>
      </c>
      <c r="J163" s="196">
        <f>BK163</f>
        <v>0</v>
      </c>
      <c r="L163" s="190"/>
      <c r="M163" s="193"/>
      <c r="N163" s="246"/>
      <c r="P163" s="194">
        <f>SUM(P164:P179)</f>
        <v>55.24</v>
      </c>
      <c r="R163" s="194">
        <f>SUM(R164:R179)</f>
        <v>0</v>
      </c>
      <c r="T163" s="195">
        <f>SUM(T164:T179)</f>
        <v>0</v>
      </c>
      <c r="AR163" s="117" t="s">
        <v>13</v>
      </c>
      <c r="AT163" s="123" t="s">
        <v>76</v>
      </c>
      <c r="AU163" s="123" t="s">
        <v>19</v>
      </c>
      <c r="AY163" s="117" t="s">
        <v>171</v>
      </c>
      <c r="BK163" s="124">
        <f>SUM(BK164:BK179)</f>
        <v>0</v>
      </c>
    </row>
    <row r="164" spans="2:65" s="241" customFormat="1" ht="16.5" customHeight="1">
      <c r="B164" s="197"/>
      <c r="C164" s="307" t="s">
        <v>445</v>
      </c>
      <c r="D164" s="307" t="s">
        <v>174</v>
      </c>
      <c r="E164" s="308" t="s">
        <v>1475</v>
      </c>
      <c r="F164" s="309" t="s">
        <v>1476</v>
      </c>
      <c r="G164" s="310" t="s">
        <v>240</v>
      </c>
      <c r="H164" s="311">
        <v>1</v>
      </c>
      <c r="I164" s="299"/>
      <c r="J164" s="312">
        <f aca="true" t="shared" si="20" ref="J164:J179">ROUND(I164*H164,2)</f>
        <v>0</v>
      </c>
      <c r="K164" s="129" t="s">
        <v>1309</v>
      </c>
      <c r="L164" s="171"/>
      <c r="M164" s="133" t="s">
        <v>1</v>
      </c>
      <c r="N164" s="134"/>
      <c r="O164" s="198">
        <v>44</v>
      </c>
      <c r="P164" s="198">
        <f aca="true" t="shared" si="21" ref="P164:P179">O164*H164</f>
        <v>44</v>
      </c>
      <c r="Q164" s="198">
        <v>0</v>
      </c>
      <c r="R164" s="198">
        <f aca="true" t="shared" si="22" ref="R164:R179">Q164*H164</f>
        <v>0</v>
      </c>
      <c r="S164" s="198">
        <v>0</v>
      </c>
      <c r="T164" s="136">
        <f aca="true" t="shared" si="23" ref="T164:T179">S164*H164</f>
        <v>0</v>
      </c>
      <c r="AR164" s="137" t="s">
        <v>259</v>
      </c>
      <c r="AT164" s="137" t="s">
        <v>174</v>
      </c>
      <c r="AU164" s="137" t="s">
        <v>13</v>
      </c>
      <c r="AY164" s="170" t="s">
        <v>171</v>
      </c>
      <c r="BE164" s="199">
        <f aca="true" t="shared" si="24" ref="BE164:BE179">IF(N164="základní",J164,0)</f>
        <v>0</v>
      </c>
      <c r="BF164" s="199">
        <f aca="true" t="shared" si="25" ref="BF164:BF179">IF(N164="snížená",J164,0)</f>
        <v>0</v>
      </c>
      <c r="BG164" s="199">
        <f aca="true" t="shared" si="26" ref="BG164:BG179">IF(N164="zákl. přenesená",J164,0)</f>
        <v>0</v>
      </c>
      <c r="BH164" s="199">
        <f aca="true" t="shared" si="27" ref="BH164:BH179">IF(N164="sníž. přenesená",J164,0)</f>
        <v>0</v>
      </c>
      <c r="BI164" s="199">
        <f aca="true" t="shared" si="28" ref="BI164:BI179">IF(N164="nulová",J164,0)</f>
        <v>0</v>
      </c>
      <c r="BJ164" s="170" t="s">
        <v>19</v>
      </c>
      <c r="BK164" s="199">
        <f aca="true" t="shared" si="29" ref="BK164:BK179">ROUND(I164*H164,2)</f>
        <v>0</v>
      </c>
      <c r="BL164" s="170" t="s">
        <v>259</v>
      </c>
      <c r="BM164" s="137" t="s">
        <v>1477</v>
      </c>
    </row>
    <row r="165" spans="2:65" s="241" customFormat="1" ht="12">
      <c r="B165" s="197"/>
      <c r="D165" s="242" t="s">
        <v>1311</v>
      </c>
      <c r="F165" s="243" t="s">
        <v>1312</v>
      </c>
      <c r="K165" s="129"/>
      <c r="L165" s="171"/>
      <c r="M165" s="133"/>
      <c r="N165" s="134"/>
      <c r="O165" s="198"/>
      <c r="P165" s="198"/>
      <c r="Q165" s="198"/>
      <c r="R165" s="198"/>
      <c r="S165" s="198"/>
      <c r="T165" s="136"/>
      <c r="AR165" s="137"/>
      <c r="AT165" s="137"/>
      <c r="AU165" s="137"/>
      <c r="AY165" s="170"/>
      <c r="BE165" s="199"/>
      <c r="BF165" s="199"/>
      <c r="BG165" s="199"/>
      <c r="BH165" s="199"/>
      <c r="BI165" s="199"/>
      <c r="BJ165" s="170"/>
      <c r="BK165" s="199"/>
      <c r="BL165" s="170"/>
      <c r="BM165" s="137"/>
    </row>
    <row r="166" spans="2:65" s="241" customFormat="1" ht="16.5" customHeight="1">
      <c r="B166" s="197"/>
      <c r="C166" s="318" t="s">
        <v>451</v>
      </c>
      <c r="D166" s="318" t="s">
        <v>220</v>
      </c>
      <c r="E166" s="319" t="s">
        <v>1478</v>
      </c>
      <c r="F166" s="320" t="s">
        <v>1479</v>
      </c>
      <c r="G166" s="321" t="s">
        <v>240</v>
      </c>
      <c r="H166" s="322">
        <v>1</v>
      </c>
      <c r="I166" s="300"/>
      <c r="J166" s="323">
        <f t="shared" si="20"/>
        <v>0</v>
      </c>
      <c r="K166" s="158" t="s">
        <v>1</v>
      </c>
      <c r="L166" s="159"/>
      <c r="M166" s="160" t="s">
        <v>1</v>
      </c>
      <c r="N166" s="161"/>
      <c r="O166" s="198">
        <v>0</v>
      </c>
      <c r="P166" s="198">
        <f t="shared" si="21"/>
        <v>0</v>
      </c>
      <c r="Q166" s="198">
        <v>0</v>
      </c>
      <c r="R166" s="198">
        <f t="shared" si="22"/>
        <v>0</v>
      </c>
      <c r="S166" s="198">
        <v>0</v>
      </c>
      <c r="T166" s="136">
        <f t="shared" si="23"/>
        <v>0</v>
      </c>
      <c r="AR166" s="137" t="s">
        <v>263</v>
      </c>
      <c r="AT166" s="137" t="s">
        <v>220</v>
      </c>
      <c r="AU166" s="137" t="s">
        <v>13</v>
      </c>
      <c r="AY166" s="170" t="s">
        <v>171</v>
      </c>
      <c r="BE166" s="199">
        <f t="shared" si="24"/>
        <v>0</v>
      </c>
      <c r="BF166" s="199">
        <f t="shared" si="25"/>
        <v>0</v>
      </c>
      <c r="BG166" s="199">
        <f t="shared" si="26"/>
        <v>0</v>
      </c>
      <c r="BH166" s="199">
        <f t="shared" si="27"/>
        <v>0</v>
      </c>
      <c r="BI166" s="199">
        <f t="shared" si="28"/>
        <v>0</v>
      </c>
      <c r="BJ166" s="170" t="s">
        <v>19</v>
      </c>
      <c r="BK166" s="199">
        <f t="shared" si="29"/>
        <v>0</v>
      </c>
      <c r="BL166" s="170" t="s">
        <v>259</v>
      </c>
      <c r="BM166" s="137" t="s">
        <v>1480</v>
      </c>
    </row>
    <row r="167" spans="2:65" s="241" customFormat="1" ht="16.5" customHeight="1">
      <c r="B167" s="197"/>
      <c r="C167" s="318" t="s">
        <v>457</v>
      </c>
      <c r="D167" s="318" t="s">
        <v>220</v>
      </c>
      <c r="E167" s="319" t="s">
        <v>1481</v>
      </c>
      <c r="F167" s="320" t="s">
        <v>1482</v>
      </c>
      <c r="G167" s="321" t="s">
        <v>240</v>
      </c>
      <c r="H167" s="322">
        <v>1</v>
      </c>
      <c r="I167" s="300"/>
      <c r="J167" s="323">
        <f t="shared" si="20"/>
        <v>0</v>
      </c>
      <c r="K167" s="158" t="s">
        <v>1</v>
      </c>
      <c r="L167" s="159"/>
      <c r="M167" s="160" t="s">
        <v>1</v>
      </c>
      <c r="N167" s="161"/>
      <c r="O167" s="198">
        <v>0</v>
      </c>
      <c r="P167" s="198">
        <f t="shared" si="21"/>
        <v>0</v>
      </c>
      <c r="Q167" s="198">
        <v>0</v>
      </c>
      <c r="R167" s="198">
        <f t="shared" si="22"/>
        <v>0</v>
      </c>
      <c r="S167" s="198">
        <v>0</v>
      </c>
      <c r="T167" s="136">
        <f t="shared" si="23"/>
        <v>0</v>
      </c>
      <c r="AR167" s="137" t="s">
        <v>263</v>
      </c>
      <c r="AT167" s="137" t="s">
        <v>220</v>
      </c>
      <c r="AU167" s="137" t="s">
        <v>13</v>
      </c>
      <c r="AY167" s="170" t="s">
        <v>171</v>
      </c>
      <c r="BE167" s="199">
        <f t="shared" si="24"/>
        <v>0</v>
      </c>
      <c r="BF167" s="199">
        <f t="shared" si="25"/>
        <v>0</v>
      </c>
      <c r="BG167" s="199">
        <f t="shared" si="26"/>
        <v>0</v>
      </c>
      <c r="BH167" s="199">
        <f t="shared" si="27"/>
        <v>0</v>
      </c>
      <c r="BI167" s="199">
        <f t="shared" si="28"/>
        <v>0</v>
      </c>
      <c r="BJ167" s="170" t="s">
        <v>19</v>
      </c>
      <c r="BK167" s="199">
        <f t="shared" si="29"/>
        <v>0</v>
      </c>
      <c r="BL167" s="170" t="s">
        <v>259</v>
      </c>
      <c r="BM167" s="137" t="s">
        <v>1483</v>
      </c>
    </row>
    <row r="168" spans="2:65" s="241" customFormat="1" ht="16.5" customHeight="1">
      <c r="B168" s="197"/>
      <c r="C168" s="318" t="s">
        <v>462</v>
      </c>
      <c r="D168" s="318" t="s">
        <v>220</v>
      </c>
      <c r="E168" s="319" t="s">
        <v>1484</v>
      </c>
      <c r="F168" s="320" t="s">
        <v>1485</v>
      </c>
      <c r="G168" s="321" t="s">
        <v>240</v>
      </c>
      <c r="H168" s="322">
        <v>2</v>
      </c>
      <c r="I168" s="300"/>
      <c r="J168" s="323">
        <f t="shared" si="20"/>
        <v>0</v>
      </c>
      <c r="K168" s="158" t="s">
        <v>1</v>
      </c>
      <c r="L168" s="159"/>
      <c r="M168" s="160" t="s">
        <v>1</v>
      </c>
      <c r="N168" s="161"/>
      <c r="O168" s="198">
        <v>0</v>
      </c>
      <c r="P168" s="198">
        <f t="shared" si="21"/>
        <v>0</v>
      </c>
      <c r="Q168" s="198">
        <v>0</v>
      </c>
      <c r="R168" s="198">
        <f t="shared" si="22"/>
        <v>0</v>
      </c>
      <c r="S168" s="198">
        <v>0</v>
      </c>
      <c r="T168" s="136">
        <f t="shared" si="23"/>
        <v>0</v>
      </c>
      <c r="AR168" s="137" t="s">
        <v>263</v>
      </c>
      <c r="AT168" s="137" t="s">
        <v>220</v>
      </c>
      <c r="AU168" s="137" t="s">
        <v>13</v>
      </c>
      <c r="AY168" s="170" t="s">
        <v>171</v>
      </c>
      <c r="BE168" s="199">
        <f t="shared" si="24"/>
        <v>0</v>
      </c>
      <c r="BF168" s="199">
        <f t="shared" si="25"/>
        <v>0</v>
      </c>
      <c r="BG168" s="199">
        <f t="shared" si="26"/>
        <v>0</v>
      </c>
      <c r="BH168" s="199">
        <f t="shared" si="27"/>
        <v>0</v>
      </c>
      <c r="BI168" s="199">
        <f t="shared" si="28"/>
        <v>0</v>
      </c>
      <c r="BJ168" s="170" t="s">
        <v>19</v>
      </c>
      <c r="BK168" s="199">
        <f t="shared" si="29"/>
        <v>0</v>
      </c>
      <c r="BL168" s="170" t="s">
        <v>259</v>
      </c>
      <c r="BM168" s="137" t="s">
        <v>1486</v>
      </c>
    </row>
    <row r="169" spans="2:65" s="241" customFormat="1" ht="16.5" customHeight="1">
      <c r="B169" s="197"/>
      <c r="C169" s="307" t="s">
        <v>466</v>
      </c>
      <c r="D169" s="307" t="s">
        <v>174</v>
      </c>
      <c r="E169" s="308" t="s">
        <v>1487</v>
      </c>
      <c r="F169" s="309" t="s">
        <v>1488</v>
      </c>
      <c r="G169" s="310" t="s">
        <v>240</v>
      </c>
      <c r="H169" s="311">
        <v>1</v>
      </c>
      <c r="I169" s="299"/>
      <c r="J169" s="312">
        <f t="shared" si="20"/>
        <v>0</v>
      </c>
      <c r="K169" s="129" t="s">
        <v>1309</v>
      </c>
      <c r="L169" s="171"/>
      <c r="M169" s="133" t="s">
        <v>1</v>
      </c>
      <c r="N169" s="134"/>
      <c r="O169" s="198">
        <v>2.05</v>
      </c>
      <c r="P169" s="198">
        <f t="shared" si="21"/>
        <v>2.05</v>
      </c>
      <c r="Q169" s="198">
        <v>0</v>
      </c>
      <c r="R169" s="198">
        <f t="shared" si="22"/>
        <v>0</v>
      </c>
      <c r="S169" s="198">
        <v>0</v>
      </c>
      <c r="T169" s="136">
        <f t="shared" si="23"/>
        <v>0</v>
      </c>
      <c r="AR169" s="137" t="s">
        <v>259</v>
      </c>
      <c r="AT169" s="137" t="s">
        <v>174</v>
      </c>
      <c r="AU169" s="137" t="s">
        <v>13</v>
      </c>
      <c r="AY169" s="170" t="s">
        <v>171</v>
      </c>
      <c r="BE169" s="199">
        <f t="shared" si="24"/>
        <v>0</v>
      </c>
      <c r="BF169" s="199">
        <f t="shared" si="25"/>
        <v>0</v>
      </c>
      <c r="BG169" s="199">
        <f t="shared" si="26"/>
        <v>0</v>
      </c>
      <c r="BH169" s="199">
        <f t="shared" si="27"/>
        <v>0</v>
      </c>
      <c r="BI169" s="199">
        <f t="shared" si="28"/>
        <v>0</v>
      </c>
      <c r="BJ169" s="170" t="s">
        <v>19</v>
      </c>
      <c r="BK169" s="199">
        <f t="shared" si="29"/>
        <v>0</v>
      </c>
      <c r="BL169" s="170" t="s">
        <v>259</v>
      </c>
      <c r="BM169" s="137" t="s">
        <v>1489</v>
      </c>
    </row>
    <row r="170" spans="2:65" s="241" customFormat="1" ht="12">
      <c r="B170" s="197"/>
      <c r="C170" s="127"/>
      <c r="D170" s="127"/>
      <c r="E170" s="128"/>
      <c r="F170" s="243" t="s">
        <v>1312</v>
      </c>
      <c r="G170" s="130"/>
      <c r="H170" s="131"/>
      <c r="I170" s="132"/>
      <c r="J170" s="132"/>
      <c r="K170" s="129"/>
      <c r="L170" s="171"/>
      <c r="M170" s="133"/>
      <c r="N170" s="134"/>
      <c r="O170" s="198"/>
      <c r="P170" s="198"/>
      <c r="Q170" s="198"/>
      <c r="R170" s="198"/>
      <c r="S170" s="198"/>
      <c r="T170" s="136"/>
      <c r="AR170" s="137"/>
      <c r="AT170" s="137"/>
      <c r="AU170" s="137"/>
      <c r="AY170" s="170"/>
      <c r="BE170" s="199"/>
      <c r="BF170" s="199"/>
      <c r="BG170" s="199"/>
      <c r="BH170" s="199"/>
      <c r="BI170" s="199"/>
      <c r="BJ170" s="170"/>
      <c r="BK170" s="199"/>
      <c r="BL170" s="170"/>
      <c r="BM170" s="137"/>
    </row>
    <row r="171" spans="2:65" s="241" customFormat="1" ht="16.5" customHeight="1">
      <c r="B171" s="197"/>
      <c r="C171" s="318" t="s">
        <v>470</v>
      </c>
      <c r="D171" s="318" t="s">
        <v>220</v>
      </c>
      <c r="E171" s="319" t="s">
        <v>1490</v>
      </c>
      <c r="F171" s="320" t="s">
        <v>1491</v>
      </c>
      <c r="G171" s="321" t="s">
        <v>240</v>
      </c>
      <c r="H171" s="322">
        <v>1</v>
      </c>
      <c r="I171" s="300"/>
      <c r="J171" s="323">
        <f t="shared" si="20"/>
        <v>0</v>
      </c>
      <c r="K171" s="158" t="s">
        <v>1</v>
      </c>
      <c r="L171" s="159"/>
      <c r="M171" s="160" t="s">
        <v>1</v>
      </c>
      <c r="N171" s="161"/>
      <c r="O171" s="198">
        <v>0</v>
      </c>
      <c r="P171" s="198">
        <f t="shared" si="21"/>
        <v>0</v>
      </c>
      <c r="Q171" s="198">
        <v>0</v>
      </c>
      <c r="R171" s="198">
        <f t="shared" si="22"/>
        <v>0</v>
      </c>
      <c r="S171" s="198">
        <v>0</v>
      </c>
      <c r="T171" s="136">
        <f t="shared" si="23"/>
        <v>0</v>
      </c>
      <c r="AR171" s="137" t="s">
        <v>263</v>
      </c>
      <c r="AT171" s="137" t="s">
        <v>220</v>
      </c>
      <c r="AU171" s="137" t="s">
        <v>13</v>
      </c>
      <c r="AY171" s="170" t="s">
        <v>171</v>
      </c>
      <c r="BE171" s="199">
        <f t="shared" si="24"/>
        <v>0</v>
      </c>
      <c r="BF171" s="199">
        <f t="shared" si="25"/>
        <v>0</v>
      </c>
      <c r="BG171" s="199">
        <f t="shared" si="26"/>
        <v>0</v>
      </c>
      <c r="BH171" s="199">
        <f t="shared" si="27"/>
        <v>0</v>
      </c>
      <c r="BI171" s="199">
        <f t="shared" si="28"/>
        <v>0</v>
      </c>
      <c r="BJ171" s="170" t="s">
        <v>19</v>
      </c>
      <c r="BK171" s="199">
        <f t="shared" si="29"/>
        <v>0</v>
      </c>
      <c r="BL171" s="170" t="s">
        <v>259</v>
      </c>
      <c r="BM171" s="137" t="s">
        <v>1492</v>
      </c>
    </row>
    <row r="172" spans="2:65" s="241" customFormat="1" ht="16.5" customHeight="1">
      <c r="B172" s="197"/>
      <c r="C172" s="307" t="s">
        <v>476</v>
      </c>
      <c r="D172" s="307" t="s">
        <v>174</v>
      </c>
      <c r="E172" s="308" t="s">
        <v>1493</v>
      </c>
      <c r="F172" s="309" t="s">
        <v>1494</v>
      </c>
      <c r="G172" s="310" t="s">
        <v>240</v>
      </c>
      <c r="H172" s="311">
        <v>17</v>
      </c>
      <c r="I172" s="299"/>
      <c r="J172" s="312">
        <f t="shared" si="20"/>
        <v>0</v>
      </c>
      <c r="K172" s="129" t="s">
        <v>1309</v>
      </c>
      <c r="L172" s="171"/>
      <c r="M172" s="133" t="s">
        <v>1</v>
      </c>
      <c r="N172" s="134"/>
      <c r="O172" s="198">
        <v>0.27</v>
      </c>
      <c r="P172" s="198">
        <f t="shared" si="21"/>
        <v>4.59</v>
      </c>
      <c r="Q172" s="198">
        <v>0</v>
      </c>
      <c r="R172" s="198">
        <f t="shared" si="22"/>
        <v>0</v>
      </c>
      <c r="S172" s="198">
        <v>0</v>
      </c>
      <c r="T172" s="136">
        <f t="shared" si="23"/>
        <v>0</v>
      </c>
      <c r="AR172" s="137" t="s">
        <v>259</v>
      </c>
      <c r="AT172" s="137" t="s">
        <v>174</v>
      </c>
      <c r="AU172" s="137" t="s">
        <v>13</v>
      </c>
      <c r="AY172" s="170" t="s">
        <v>171</v>
      </c>
      <c r="BE172" s="199">
        <f t="shared" si="24"/>
        <v>0</v>
      </c>
      <c r="BF172" s="199">
        <f t="shared" si="25"/>
        <v>0</v>
      </c>
      <c r="BG172" s="199">
        <f t="shared" si="26"/>
        <v>0</v>
      </c>
      <c r="BH172" s="199">
        <f t="shared" si="27"/>
        <v>0</v>
      </c>
      <c r="BI172" s="199">
        <f t="shared" si="28"/>
        <v>0</v>
      </c>
      <c r="BJ172" s="170" t="s">
        <v>19</v>
      </c>
      <c r="BK172" s="199">
        <f t="shared" si="29"/>
        <v>0</v>
      </c>
      <c r="BL172" s="170" t="s">
        <v>259</v>
      </c>
      <c r="BM172" s="137" t="s">
        <v>1495</v>
      </c>
    </row>
    <row r="173" spans="2:65" s="241" customFormat="1" ht="12">
      <c r="B173" s="197"/>
      <c r="D173" s="242" t="s">
        <v>1311</v>
      </c>
      <c r="F173" s="243" t="s">
        <v>1312</v>
      </c>
      <c r="K173" s="129"/>
      <c r="L173" s="171"/>
      <c r="M173" s="133"/>
      <c r="N173" s="134"/>
      <c r="O173" s="198"/>
      <c r="P173" s="198"/>
      <c r="Q173" s="198"/>
      <c r="R173" s="198"/>
      <c r="S173" s="198"/>
      <c r="T173" s="136"/>
      <c r="AR173" s="137"/>
      <c r="AT173" s="137"/>
      <c r="AU173" s="137"/>
      <c r="AY173" s="170"/>
      <c r="BE173" s="199"/>
      <c r="BF173" s="199"/>
      <c r="BG173" s="199"/>
      <c r="BH173" s="199"/>
      <c r="BI173" s="199"/>
      <c r="BJ173" s="170"/>
      <c r="BK173" s="199"/>
      <c r="BL173" s="170"/>
      <c r="BM173" s="137"/>
    </row>
    <row r="174" spans="2:65" s="241" customFormat="1" ht="16.5" customHeight="1">
      <c r="B174" s="197"/>
      <c r="C174" s="307" t="s">
        <v>481</v>
      </c>
      <c r="D174" s="307" t="s">
        <v>174</v>
      </c>
      <c r="E174" s="308" t="s">
        <v>1496</v>
      </c>
      <c r="F174" s="309" t="s">
        <v>1497</v>
      </c>
      <c r="G174" s="310" t="s">
        <v>240</v>
      </c>
      <c r="H174" s="311">
        <v>2</v>
      </c>
      <c r="I174" s="299"/>
      <c r="J174" s="312">
        <f t="shared" si="20"/>
        <v>0</v>
      </c>
      <c r="K174" s="129" t="s">
        <v>1309</v>
      </c>
      <c r="L174" s="171"/>
      <c r="M174" s="133" t="s">
        <v>1</v>
      </c>
      <c r="N174" s="134"/>
      <c r="O174" s="198">
        <v>2.3</v>
      </c>
      <c r="P174" s="198">
        <f t="shared" si="21"/>
        <v>4.6</v>
      </c>
      <c r="Q174" s="198">
        <v>0</v>
      </c>
      <c r="R174" s="198">
        <f t="shared" si="22"/>
        <v>0</v>
      </c>
      <c r="S174" s="198">
        <v>0</v>
      </c>
      <c r="T174" s="136">
        <f t="shared" si="23"/>
        <v>0</v>
      </c>
      <c r="AR174" s="137" t="s">
        <v>259</v>
      </c>
      <c r="AT174" s="137" t="s">
        <v>174</v>
      </c>
      <c r="AU174" s="137" t="s">
        <v>13</v>
      </c>
      <c r="AY174" s="170" t="s">
        <v>171</v>
      </c>
      <c r="BE174" s="199">
        <f t="shared" si="24"/>
        <v>0</v>
      </c>
      <c r="BF174" s="199">
        <f t="shared" si="25"/>
        <v>0</v>
      </c>
      <c r="BG174" s="199">
        <f t="shared" si="26"/>
        <v>0</v>
      </c>
      <c r="BH174" s="199">
        <f t="shared" si="27"/>
        <v>0</v>
      </c>
      <c r="BI174" s="199">
        <f t="shared" si="28"/>
        <v>0</v>
      </c>
      <c r="BJ174" s="170" t="s">
        <v>19</v>
      </c>
      <c r="BK174" s="199">
        <f t="shared" si="29"/>
        <v>0</v>
      </c>
      <c r="BL174" s="170" t="s">
        <v>259</v>
      </c>
      <c r="BM174" s="137" t="s">
        <v>1498</v>
      </c>
    </row>
    <row r="175" spans="2:65" s="241" customFormat="1" ht="12">
      <c r="B175" s="197"/>
      <c r="D175" s="242" t="s">
        <v>1311</v>
      </c>
      <c r="F175" s="243" t="s">
        <v>1312</v>
      </c>
      <c r="K175" s="129"/>
      <c r="L175" s="171"/>
      <c r="M175" s="133"/>
      <c r="N175" s="134"/>
      <c r="O175" s="198"/>
      <c r="P175" s="198"/>
      <c r="Q175" s="198"/>
      <c r="R175" s="198"/>
      <c r="S175" s="198"/>
      <c r="T175" s="136"/>
      <c r="AR175" s="137"/>
      <c r="AT175" s="137"/>
      <c r="AU175" s="137"/>
      <c r="AY175" s="170"/>
      <c r="BE175" s="199"/>
      <c r="BF175" s="199"/>
      <c r="BG175" s="199"/>
      <c r="BH175" s="199"/>
      <c r="BI175" s="199"/>
      <c r="BJ175" s="170"/>
      <c r="BK175" s="199"/>
      <c r="BL175" s="170"/>
      <c r="BM175" s="137"/>
    </row>
    <row r="176" spans="2:65" s="241" customFormat="1" ht="24" customHeight="1">
      <c r="B176" s="197"/>
      <c r="C176" s="318" t="s">
        <v>486</v>
      </c>
      <c r="D176" s="318" t="s">
        <v>220</v>
      </c>
      <c r="E176" s="319" t="s">
        <v>1499</v>
      </c>
      <c r="F176" s="320" t="s">
        <v>1500</v>
      </c>
      <c r="G176" s="321" t="s">
        <v>1218</v>
      </c>
      <c r="H176" s="322">
        <v>1</v>
      </c>
      <c r="I176" s="300"/>
      <c r="J176" s="323">
        <f t="shared" si="20"/>
        <v>0</v>
      </c>
      <c r="K176" s="158" t="s">
        <v>1</v>
      </c>
      <c r="L176" s="159"/>
      <c r="M176" s="160" t="s">
        <v>1</v>
      </c>
      <c r="N176" s="161"/>
      <c r="O176" s="198">
        <v>0</v>
      </c>
      <c r="P176" s="198">
        <f t="shared" si="21"/>
        <v>0</v>
      </c>
      <c r="Q176" s="198">
        <v>0</v>
      </c>
      <c r="R176" s="198">
        <f t="shared" si="22"/>
        <v>0</v>
      </c>
      <c r="S176" s="198">
        <v>0</v>
      </c>
      <c r="T176" s="136">
        <f t="shared" si="23"/>
        <v>0</v>
      </c>
      <c r="AR176" s="137" t="s">
        <v>263</v>
      </c>
      <c r="AT176" s="137" t="s">
        <v>220</v>
      </c>
      <c r="AU176" s="137" t="s">
        <v>13</v>
      </c>
      <c r="AY176" s="170" t="s">
        <v>171</v>
      </c>
      <c r="BE176" s="199">
        <f t="shared" si="24"/>
        <v>0</v>
      </c>
      <c r="BF176" s="199">
        <f t="shared" si="25"/>
        <v>0</v>
      </c>
      <c r="BG176" s="199">
        <f t="shared" si="26"/>
        <v>0</v>
      </c>
      <c r="BH176" s="199">
        <f t="shared" si="27"/>
        <v>0</v>
      </c>
      <c r="BI176" s="199">
        <f t="shared" si="28"/>
        <v>0</v>
      </c>
      <c r="BJ176" s="170" t="s">
        <v>19</v>
      </c>
      <c r="BK176" s="199">
        <f t="shared" si="29"/>
        <v>0</v>
      </c>
      <c r="BL176" s="170" t="s">
        <v>259</v>
      </c>
      <c r="BM176" s="137" t="s">
        <v>1501</v>
      </c>
    </row>
    <row r="177" spans="2:65" s="241" customFormat="1" ht="24" customHeight="1">
      <c r="B177" s="197"/>
      <c r="C177" s="318" t="s">
        <v>491</v>
      </c>
      <c r="D177" s="318" t="s">
        <v>220</v>
      </c>
      <c r="E177" s="319" t="s">
        <v>1502</v>
      </c>
      <c r="F177" s="320" t="s">
        <v>1503</v>
      </c>
      <c r="G177" s="321" t="s">
        <v>1218</v>
      </c>
      <c r="H177" s="322">
        <v>1</v>
      </c>
      <c r="I177" s="300"/>
      <c r="J177" s="323">
        <f t="shared" si="20"/>
        <v>0</v>
      </c>
      <c r="K177" s="158" t="s">
        <v>1</v>
      </c>
      <c r="L177" s="159"/>
      <c r="M177" s="160" t="s">
        <v>1</v>
      </c>
      <c r="N177" s="161"/>
      <c r="O177" s="198">
        <v>0</v>
      </c>
      <c r="P177" s="198">
        <f t="shared" si="21"/>
        <v>0</v>
      </c>
      <c r="Q177" s="198">
        <v>0</v>
      </c>
      <c r="R177" s="198">
        <f t="shared" si="22"/>
        <v>0</v>
      </c>
      <c r="S177" s="198">
        <v>0</v>
      </c>
      <c r="T177" s="136">
        <f t="shared" si="23"/>
        <v>0</v>
      </c>
      <c r="AR177" s="137" t="s">
        <v>263</v>
      </c>
      <c r="AT177" s="137" t="s">
        <v>220</v>
      </c>
      <c r="AU177" s="137" t="s">
        <v>13</v>
      </c>
      <c r="AY177" s="170" t="s">
        <v>171</v>
      </c>
      <c r="BE177" s="199">
        <f t="shared" si="24"/>
        <v>0</v>
      </c>
      <c r="BF177" s="199">
        <f t="shared" si="25"/>
        <v>0</v>
      </c>
      <c r="BG177" s="199">
        <f t="shared" si="26"/>
        <v>0</v>
      </c>
      <c r="BH177" s="199">
        <f t="shared" si="27"/>
        <v>0</v>
      </c>
      <c r="BI177" s="199">
        <f t="shared" si="28"/>
        <v>0</v>
      </c>
      <c r="BJ177" s="170" t="s">
        <v>19</v>
      </c>
      <c r="BK177" s="199">
        <f t="shared" si="29"/>
        <v>0</v>
      </c>
      <c r="BL177" s="170" t="s">
        <v>259</v>
      </c>
      <c r="BM177" s="137" t="s">
        <v>1504</v>
      </c>
    </row>
    <row r="178" spans="2:65" s="241" customFormat="1" ht="16.5" customHeight="1">
      <c r="B178" s="197"/>
      <c r="C178" s="318" t="s">
        <v>496</v>
      </c>
      <c r="D178" s="318" t="s">
        <v>220</v>
      </c>
      <c r="E178" s="319" t="s">
        <v>1505</v>
      </c>
      <c r="F178" s="320" t="s">
        <v>1506</v>
      </c>
      <c r="G178" s="321" t="s">
        <v>240</v>
      </c>
      <c r="H178" s="322">
        <v>1</v>
      </c>
      <c r="I178" s="300"/>
      <c r="J178" s="323">
        <f t="shared" si="20"/>
        <v>0</v>
      </c>
      <c r="K178" s="158" t="s">
        <v>1</v>
      </c>
      <c r="L178" s="159"/>
      <c r="M178" s="160" t="s">
        <v>1</v>
      </c>
      <c r="N178" s="161"/>
      <c r="O178" s="198">
        <v>0</v>
      </c>
      <c r="P178" s="198">
        <f t="shared" si="21"/>
        <v>0</v>
      </c>
      <c r="Q178" s="198">
        <v>0</v>
      </c>
      <c r="R178" s="198">
        <f t="shared" si="22"/>
        <v>0</v>
      </c>
      <c r="S178" s="198">
        <v>0</v>
      </c>
      <c r="T178" s="136">
        <f t="shared" si="23"/>
        <v>0</v>
      </c>
      <c r="AR178" s="137" t="s">
        <v>263</v>
      </c>
      <c r="AT178" s="137" t="s">
        <v>220</v>
      </c>
      <c r="AU178" s="137" t="s">
        <v>13</v>
      </c>
      <c r="AY178" s="170" t="s">
        <v>171</v>
      </c>
      <c r="BE178" s="199">
        <f t="shared" si="24"/>
        <v>0</v>
      </c>
      <c r="BF178" s="199">
        <f t="shared" si="25"/>
        <v>0</v>
      </c>
      <c r="BG178" s="199">
        <f t="shared" si="26"/>
        <v>0</v>
      </c>
      <c r="BH178" s="199">
        <f t="shared" si="27"/>
        <v>0</v>
      </c>
      <c r="BI178" s="199">
        <f t="shared" si="28"/>
        <v>0</v>
      </c>
      <c r="BJ178" s="170" t="s">
        <v>19</v>
      </c>
      <c r="BK178" s="199">
        <f t="shared" si="29"/>
        <v>0</v>
      </c>
      <c r="BL178" s="170" t="s">
        <v>259</v>
      </c>
      <c r="BM178" s="137" t="s">
        <v>1507</v>
      </c>
    </row>
    <row r="179" spans="2:65" s="241" customFormat="1" ht="16.5" customHeight="1">
      <c r="B179" s="197"/>
      <c r="C179" s="318" t="s">
        <v>501</v>
      </c>
      <c r="D179" s="318" t="s">
        <v>220</v>
      </c>
      <c r="E179" s="319" t="s">
        <v>1508</v>
      </c>
      <c r="F179" s="320" t="s">
        <v>1509</v>
      </c>
      <c r="G179" s="321" t="s">
        <v>240</v>
      </c>
      <c r="H179" s="322">
        <v>1</v>
      </c>
      <c r="I179" s="300"/>
      <c r="J179" s="323">
        <f t="shared" si="20"/>
        <v>0</v>
      </c>
      <c r="K179" s="158" t="s">
        <v>1</v>
      </c>
      <c r="L179" s="159"/>
      <c r="M179" s="160" t="s">
        <v>1</v>
      </c>
      <c r="N179" s="161"/>
      <c r="O179" s="198">
        <v>0</v>
      </c>
      <c r="P179" s="198">
        <f t="shared" si="21"/>
        <v>0</v>
      </c>
      <c r="Q179" s="198">
        <v>0</v>
      </c>
      <c r="R179" s="198">
        <f t="shared" si="22"/>
        <v>0</v>
      </c>
      <c r="S179" s="198">
        <v>0</v>
      </c>
      <c r="T179" s="136">
        <f t="shared" si="23"/>
        <v>0</v>
      </c>
      <c r="AR179" s="137" t="s">
        <v>263</v>
      </c>
      <c r="AT179" s="137" t="s">
        <v>220</v>
      </c>
      <c r="AU179" s="137" t="s">
        <v>13</v>
      </c>
      <c r="AY179" s="170" t="s">
        <v>171</v>
      </c>
      <c r="BE179" s="199">
        <f t="shared" si="24"/>
        <v>0</v>
      </c>
      <c r="BF179" s="199">
        <f t="shared" si="25"/>
        <v>0</v>
      </c>
      <c r="BG179" s="199">
        <f t="shared" si="26"/>
        <v>0</v>
      </c>
      <c r="BH179" s="199">
        <f t="shared" si="27"/>
        <v>0</v>
      </c>
      <c r="BI179" s="199">
        <f t="shared" si="28"/>
        <v>0</v>
      </c>
      <c r="BJ179" s="170" t="s">
        <v>19</v>
      </c>
      <c r="BK179" s="199">
        <f t="shared" si="29"/>
        <v>0</v>
      </c>
      <c r="BL179" s="170" t="s">
        <v>259</v>
      </c>
      <c r="BM179" s="137" t="s">
        <v>1510</v>
      </c>
    </row>
    <row r="180" spans="2:63" s="191" customFormat="1" ht="25.9" customHeight="1">
      <c r="B180" s="190"/>
      <c r="D180" s="117" t="s">
        <v>76</v>
      </c>
      <c r="E180" s="118" t="s">
        <v>1511</v>
      </c>
      <c r="F180" s="118" t="s">
        <v>1512</v>
      </c>
      <c r="J180" s="192">
        <f>BK180</f>
        <v>0</v>
      </c>
      <c r="L180" s="190"/>
      <c r="M180" s="193"/>
      <c r="N180" s="246"/>
      <c r="P180" s="194">
        <f>SUM(P181:P184)</f>
        <v>128</v>
      </c>
      <c r="R180" s="194">
        <f>SUM(R181:R184)</f>
        <v>0</v>
      </c>
      <c r="T180" s="195">
        <f>SUM(T181:T184)</f>
        <v>0</v>
      </c>
      <c r="AR180" s="117" t="s">
        <v>104</v>
      </c>
      <c r="AT180" s="123" t="s">
        <v>76</v>
      </c>
      <c r="AU180" s="123" t="s">
        <v>77</v>
      </c>
      <c r="AY180" s="117" t="s">
        <v>171</v>
      </c>
      <c r="BK180" s="124">
        <f>SUM(BK181:BK184)</f>
        <v>0</v>
      </c>
    </row>
    <row r="181" spans="2:65" s="241" customFormat="1" ht="16.5" customHeight="1">
      <c r="B181" s="197"/>
      <c r="C181" s="307" t="s">
        <v>506</v>
      </c>
      <c r="D181" s="307" t="s">
        <v>174</v>
      </c>
      <c r="E181" s="308" t="s">
        <v>1513</v>
      </c>
      <c r="F181" s="309" t="s">
        <v>1514</v>
      </c>
      <c r="G181" s="310" t="s">
        <v>556</v>
      </c>
      <c r="H181" s="311">
        <v>40</v>
      </c>
      <c r="I181" s="299"/>
      <c r="J181" s="312">
        <f>ROUND(I181*H181,2)</f>
        <v>0</v>
      </c>
      <c r="K181" s="129" t="s">
        <v>1309</v>
      </c>
      <c r="L181" s="171"/>
      <c r="M181" s="133" t="s">
        <v>1</v>
      </c>
      <c r="N181" s="134"/>
      <c r="O181" s="198">
        <v>1</v>
      </c>
      <c r="P181" s="198">
        <f>O181*H181</f>
        <v>40</v>
      </c>
      <c r="Q181" s="198">
        <v>0</v>
      </c>
      <c r="R181" s="198">
        <f>Q181*H181</f>
        <v>0</v>
      </c>
      <c r="S181" s="198">
        <v>0</v>
      </c>
      <c r="T181" s="136">
        <f>S181*H181</f>
        <v>0</v>
      </c>
      <c r="AR181" s="137" t="s">
        <v>1515</v>
      </c>
      <c r="AT181" s="137" t="s">
        <v>174</v>
      </c>
      <c r="AU181" s="137" t="s">
        <v>19</v>
      </c>
      <c r="AY181" s="170" t="s">
        <v>171</v>
      </c>
      <c r="BE181" s="199">
        <f>IF(N181="základní",J181,0)</f>
        <v>0</v>
      </c>
      <c r="BF181" s="199">
        <f>IF(N181="snížená",J181,0)</f>
        <v>0</v>
      </c>
      <c r="BG181" s="199">
        <f>IF(N181="zákl. přenesená",J181,0)</f>
        <v>0</v>
      </c>
      <c r="BH181" s="199">
        <f>IF(N181="sníž. přenesená",J181,0)</f>
        <v>0</v>
      </c>
      <c r="BI181" s="199">
        <f>IF(N181="nulová",J181,0)</f>
        <v>0</v>
      </c>
      <c r="BJ181" s="170" t="s">
        <v>19</v>
      </c>
      <c r="BK181" s="199">
        <f>ROUND(I181*H181,2)</f>
        <v>0</v>
      </c>
      <c r="BL181" s="170" t="s">
        <v>1515</v>
      </c>
      <c r="BM181" s="137" t="s">
        <v>1516</v>
      </c>
    </row>
    <row r="182" spans="2:65" s="241" customFormat="1" ht="16.5" customHeight="1">
      <c r="B182" s="197"/>
      <c r="C182" s="307" t="s">
        <v>511</v>
      </c>
      <c r="D182" s="307" t="s">
        <v>174</v>
      </c>
      <c r="E182" s="308" t="s">
        <v>1517</v>
      </c>
      <c r="F182" s="309" t="s">
        <v>1518</v>
      </c>
      <c r="G182" s="310" t="s">
        <v>556</v>
      </c>
      <c r="H182" s="311">
        <v>40</v>
      </c>
      <c r="I182" s="299"/>
      <c r="J182" s="312">
        <f>ROUND(I182*H182,2)</f>
        <v>0</v>
      </c>
      <c r="K182" s="129" t="s">
        <v>1309</v>
      </c>
      <c r="L182" s="171"/>
      <c r="M182" s="133" t="s">
        <v>1</v>
      </c>
      <c r="N182" s="134"/>
      <c r="O182" s="198">
        <v>1</v>
      </c>
      <c r="P182" s="198">
        <f>O182*H182</f>
        <v>40</v>
      </c>
      <c r="Q182" s="198">
        <v>0</v>
      </c>
      <c r="R182" s="198">
        <f>Q182*H182</f>
        <v>0</v>
      </c>
      <c r="S182" s="198">
        <v>0</v>
      </c>
      <c r="T182" s="136">
        <f>S182*H182</f>
        <v>0</v>
      </c>
      <c r="AR182" s="137" t="s">
        <v>1515</v>
      </c>
      <c r="AT182" s="137" t="s">
        <v>174</v>
      </c>
      <c r="AU182" s="137" t="s">
        <v>19</v>
      </c>
      <c r="AY182" s="170" t="s">
        <v>171</v>
      </c>
      <c r="BE182" s="199">
        <f>IF(N182="základní",J182,0)</f>
        <v>0</v>
      </c>
      <c r="BF182" s="199">
        <f>IF(N182="snížená",J182,0)</f>
        <v>0</v>
      </c>
      <c r="BG182" s="199">
        <f>IF(N182="zákl. přenesená",J182,0)</f>
        <v>0</v>
      </c>
      <c r="BH182" s="199">
        <f>IF(N182="sníž. přenesená",J182,0)</f>
        <v>0</v>
      </c>
      <c r="BI182" s="199">
        <f>IF(N182="nulová",J182,0)</f>
        <v>0</v>
      </c>
      <c r="BJ182" s="170" t="s">
        <v>19</v>
      </c>
      <c r="BK182" s="199">
        <f>ROUND(I182*H182,2)</f>
        <v>0</v>
      </c>
      <c r="BL182" s="170" t="s">
        <v>1515</v>
      </c>
      <c r="BM182" s="137" t="s">
        <v>1519</v>
      </c>
    </row>
    <row r="183" spans="2:65" s="241" customFormat="1" ht="24" customHeight="1">
      <c r="B183" s="197"/>
      <c r="C183" s="307" t="s">
        <v>515</v>
      </c>
      <c r="D183" s="307" t="s">
        <v>174</v>
      </c>
      <c r="E183" s="308" t="s">
        <v>1520</v>
      </c>
      <c r="F183" s="309" t="s">
        <v>1521</v>
      </c>
      <c r="G183" s="310" t="s">
        <v>556</v>
      </c>
      <c r="H183" s="311">
        <v>40</v>
      </c>
      <c r="I183" s="299"/>
      <c r="J183" s="312">
        <f>ROUND(I183*H183,2)</f>
        <v>0</v>
      </c>
      <c r="K183" s="129" t="s">
        <v>1309</v>
      </c>
      <c r="L183" s="171"/>
      <c r="M183" s="133" t="s">
        <v>1</v>
      </c>
      <c r="N183" s="134"/>
      <c r="O183" s="198">
        <v>1</v>
      </c>
      <c r="P183" s="198">
        <f>O183*H183</f>
        <v>40</v>
      </c>
      <c r="Q183" s="198">
        <v>0</v>
      </c>
      <c r="R183" s="198">
        <f>Q183*H183</f>
        <v>0</v>
      </c>
      <c r="S183" s="198">
        <v>0</v>
      </c>
      <c r="T183" s="136">
        <f>S183*H183</f>
        <v>0</v>
      </c>
      <c r="AR183" s="137" t="s">
        <v>1515</v>
      </c>
      <c r="AT183" s="137" t="s">
        <v>174</v>
      </c>
      <c r="AU183" s="137" t="s">
        <v>19</v>
      </c>
      <c r="AY183" s="170" t="s">
        <v>171</v>
      </c>
      <c r="BE183" s="199">
        <f>IF(N183="základní",J183,0)</f>
        <v>0</v>
      </c>
      <c r="BF183" s="199">
        <f>IF(N183="snížená",J183,0)</f>
        <v>0</v>
      </c>
      <c r="BG183" s="199">
        <f>IF(N183="zákl. přenesená",J183,0)</f>
        <v>0</v>
      </c>
      <c r="BH183" s="199">
        <f>IF(N183="sníž. přenesená",J183,0)</f>
        <v>0</v>
      </c>
      <c r="BI183" s="199">
        <f>IF(N183="nulová",J183,0)</f>
        <v>0</v>
      </c>
      <c r="BJ183" s="170" t="s">
        <v>19</v>
      </c>
      <c r="BK183" s="199">
        <f>ROUND(I183*H183,2)</f>
        <v>0</v>
      </c>
      <c r="BL183" s="170" t="s">
        <v>1515</v>
      </c>
      <c r="BM183" s="137" t="s">
        <v>1522</v>
      </c>
    </row>
    <row r="184" spans="2:65" s="241" customFormat="1" ht="16.5" customHeight="1">
      <c r="B184" s="197"/>
      <c r="C184" s="307" t="s">
        <v>519</v>
      </c>
      <c r="D184" s="307" t="s">
        <v>174</v>
      </c>
      <c r="E184" s="308" t="s">
        <v>1523</v>
      </c>
      <c r="F184" s="309" t="s">
        <v>1524</v>
      </c>
      <c r="G184" s="310" t="s">
        <v>556</v>
      </c>
      <c r="H184" s="311">
        <v>8</v>
      </c>
      <c r="I184" s="299"/>
      <c r="J184" s="312">
        <f>ROUND(I184*H184,2)</f>
        <v>0</v>
      </c>
      <c r="K184" s="129" t="s">
        <v>1309</v>
      </c>
      <c r="L184" s="171"/>
      <c r="M184" s="200" t="s">
        <v>1</v>
      </c>
      <c r="N184" s="134"/>
      <c r="O184" s="201">
        <v>1</v>
      </c>
      <c r="P184" s="201">
        <f>O184*H184</f>
        <v>8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AR184" s="137" t="s">
        <v>1515</v>
      </c>
      <c r="AT184" s="137" t="s">
        <v>174</v>
      </c>
      <c r="AU184" s="137" t="s">
        <v>19</v>
      </c>
      <c r="AY184" s="170" t="s">
        <v>171</v>
      </c>
      <c r="BE184" s="199">
        <f>IF(N184="základní",J184,0)</f>
        <v>0</v>
      </c>
      <c r="BF184" s="199">
        <f>IF(N184="snížená",J184,0)</f>
        <v>0</v>
      </c>
      <c r="BG184" s="199">
        <f>IF(N184="zákl. přenesená",J184,0)</f>
        <v>0</v>
      </c>
      <c r="BH184" s="199">
        <f>IF(N184="sníž. přenesená",J184,0)</f>
        <v>0</v>
      </c>
      <c r="BI184" s="199">
        <f>IF(N184="nulová",J184,0)</f>
        <v>0</v>
      </c>
      <c r="BJ184" s="170" t="s">
        <v>19</v>
      </c>
      <c r="BK184" s="199">
        <f>ROUND(I184*H184,2)</f>
        <v>0</v>
      </c>
      <c r="BL184" s="170" t="s">
        <v>1515</v>
      </c>
      <c r="BM184" s="137" t="s">
        <v>1525</v>
      </c>
    </row>
    <row r="185" spans="2:14" s="241" customFormat="1" ht="6.95" customHeight="1">
      <c r="B185" s="180"/>
      <c r="C185" s="181"/>
      <c r="D185" s="181"/>
      <c r="E185" s="181"/>
      <c r="F185" s="181"/>
      <c r="G185" s="181"/>
      <c r="H185" s="181"/>
      <c r="I185" s="181"/>
      <c r="J185" s="181"/>
      <c r="K185" s="181"/>
      <c r="L185" s="171"/>
      <c r="N185" s="244"/>
    </row>
    <row r="186" ht="12">
      <c r="N186" s="247"/>
    </row>
    <row r="187" ht="12">
      <c r="N187" s="247"/>
    </row>
    <row r="188" ht="12">
      <c r="N188" s="247"/>
    </row>
    <row r="189" ht="12">
      <c r="N189" s="247"/>
    </row>
  </sheetData>
  <sheetProtection algorithmName="SHA-512" hashValue="ZD5x3/KnoHO7MYOKtIw850kdrz7naxO2rZJmBfJCDKKTfV3B75Q4SlXyWYJ+nKU9thBfkt5aWdib3aoNccopNg==" saltValue="XRNTaAffp85h0GVu7tV3Fg==" spinCount="100000" sheet="1" objects="1" scenarios="1"/>
  <autoFilter ref="C76:K184"/>
  <mergeCells count="5">
    <mergeCell ref="L2:V2"/>
    <mergeCell ref="E7:H7"/>
    <mergeCell ref="E23:H23"/>
    <mergeCell ref="E44:H44"/>
    <mergeCell ref="E69:H69"/>
  </mergeCells>
  <hyperlinks>
    <hyperlink ref="F82" r:id="rId1" display="https://podminky.urs.cz/item/CS_URS_2022_01/742210002"/>
    <hyperlink ref="F85" r:id="rId2" display="https://podminky.urs.cz/item/CS_URS_2022_01/742210002"/>
    <hyperlink ref="F91" r:id="rId3" display="https://podminky.urs.cz/item/CS_URS_2022_01/742210002"/>
    <hyperlink ref="F94" r:id="rId4" display="https://podminky.urs.cz/item/CS_URS_2022_01/742210002"/>
    <hyperlink ref="F96" r:id="rId5" display="https://podminky.urs.cz/item/CS_URS_2022_01/742210002"/>
    <hyperlink ref="F102" r:id="rId6" display="https://podminky.urs.cz/item/CS_URS_2022_01/742210002"/>
    <hyperlink ref="F105" r:id="rId7" display="https://podminky.urs.cz/item/CS_URS_2022_01/742210002"/>
    <hyperlink ref="F109" r:id="rId8" display="https://podminky.urs.cz/item/CS_URS_2022_01/742210002"/>
    <hyperlink ref="F112" r:id="rId9" display="https://podminky.urs.cz/item/CS_URS_2022_01/742210002"/>
    <hyperlink ref="F114" r:id="rId10" display="https://podminky.urs.cz/item/CS_URS_2022_01/742210002"/>
    <hyperlink ref="F116" r:id="rId11" display="https://podminky.urs.cz/item/CS_URS_2022_01/742210002"/>
    <hyperlink ref="F118" r:id="rId12" display="https://podminky.urs.cz/item/CS_URS_2022_01/742210002"/>
    <hyperlink ref="F120" r:id="rId13" display="https://podminky.urs.cz/item/CS_URS_2022_01/742210002"/>
    <hyperlink ref="F122" r:id="rId14" display="https://podminky.urs.cz/item/CS_URS_2022_01/742210002"/>
    <hyperlink ref="F124" r:id="rId15" display="https://podminky.urs.cz/item/CS_URS_2022_01/742210002"/>
    <hyperlink ref="F127" r:id="rId16" display="https://podminky.urs.cz/item/CS_URS_2022_01/742210002"/>
    <hyperlink ref="F131" r:id="rId17" display="https://podminky.urs.cz/item/CS_URS_2022_01/742210002"/>
    <hyperlink ref="F134" r:id="rId18" display="https://podminky.urs.cz/item/CS_URS_2022_01/742210002"/>
    <hyperlink ref="F137" r:id="rId19" display="https://podminky.urs.cz/item/CS_URS_2022_01/742210002"/>
    <hyperlink ref="F140" r:id="rId20" display="https://podminky.urs.cz/item/CS_URS_2022_01/742210002"/>
    <hyperlink ref="F160" r:id="rId21" display="https://podminky.urs.cz/item/CS_URS_2022_01/742210002"/>
    <hyperlink ref="F165" r:id="rId22" display="https://podminky.urs.cz/item/CS_URS_2022_01/742210002"/>
    <hyperlink ref="F173" r:id="rId23" display="https://podminky.urs.cz/item/CS_URS_2022_01/742210002"/>
    <hyperlink ref="F175" r:id="rId24" display="https://podminky.urs.cz/item/CS_URS_2022_01/742210002"/>
    <hyperlink ref="F148" r:id="rId25" display="https://podminky.urs.cz/item/CS_URS_2022_01/742210002"/>
    <hyperlink ref="F150" r:id="rId26" display="https://podminky.urs.cz/item/CS_URS_2022_01/742210002"/>
    <hyperlink ref="F152" r:id="rId27" display="https://podminky.urs.cz/item/CS_URS_2022_01/742210002"/>
    <hyperlink ref="F154" r:id="rId28" display="https://podminky.urs.cz/item/CS_URS_2022_01/742210002"/>
    <hyperlink ref="F170" r:id="rId29" display="https://podminky.urs.cz/item/CS_URS_2022_01/742210002"/>
  </hyperlinks>
  <printOptions/>
  <pageMargins left="0.39375" right="0.39375" top="0.39375" bottom="0.39375" header="0" footer="0"/>
  <pageSetup blackAndWhite="1" fitToHeight="100" fitToWidth="1" horizontalDpi="600" verticalDpi="600" orientation="landscape" paperSize="9" scale="95" r:id="rId31"/>
  <headerFooter>
    <oddFooter>&amp;CStrana &amp;P z &amp;N</oddFooter>
  </headerFooter>
  <drawing r:id="rId3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A98EC-7BB5-45E8-B6AB-923DBF3DA11C}">
  <dimension ref="B2:BE77"/>
  <sheetViews>
    <sheetView showGridLines="0" view="pageBreakPreview" zoomScaleSheetLayoutView="100" workbookViewId="0" topLeftCell="A2">
      <selection activeCell="H17" sqref="H17"/>
    </sheetView>
  </sheetViews>
  <sheetFormatPr defaultColWidth="10.8515625" defaultRowHeight="12"/>
  <cols>
    <col min="1" max="1" width="6.28125" style="248" customWidth="1"/>
    <col min="2" max="2" width="2.00390625" style="248" customWidth="1"/>
    <col min="3" max="3" width="4.8515625" style="248" customWidth="1"/>
    <col min="4" max="4" width="12.140625" style="248" customWidth="1"/>
    <col min="5" max="5" width="104.28125" style="248" customWidth="1"/>
    <col min="6" max="6" width="6.00390625" style="249" customWidth="1"/>
    <col min="7" max="7" width="11.7109375" style="248" customWidth="1"/>
    <col min="8" max="8" width="15.421875" style="248" customWidth="1"/>
    <col min="9" max="9" width="25.00390625" style="248" customWidth="1"/>
    <col min="10" max="10" width="6.00390625" style="248" customWidth="1"/>
    <col min="11" max="11" width="9.421875" style="248" customWidth="1"/>
    <col min="12" max="12" width="34.7109375" style="248" hidden="1" customWidth="1"/>
    <col min="13" max="13" width="19.00390625" style="248" hidden="1" customWidth="1"/>
    <col min="14" max="14" width="14.28125" style="248" hidden="1" customWidth="1"/>
    <col min="15" max="15" width="19.00390625" style="248" hidden="1" customWidth="1"/>
    <col min="16" max="16" width="14.140625" style="248" hidden="1" customWidth="1"/>
    <col min="17" max="17" width="17.421875" style="248" hidden="1" customWidth="1"/>
    <col min="18" max="18" width="12.8515625" style="248" hidden="1" customWidth="1"/>
    <col min="19" max="19" width="17.421875" style="248" hidden="1" customWidth="1"/>
    <col min="20" max="20" width="19.00390625" style="248" hidden="1" customWidth="1"/>
    <col min="21" max="21" width="12.8515625" style="248" customWidth="1"/>
    <col min="22" max="22" width="17.421875" style="248" customWidth="1"/>
    <col min="23" max="23" width="19.00390625" style="248" customWidth="1"/>
    <col min="24" max="256" width="10.8515625" style="248" customWidth="1"/>
    <col min="257" max="257" width="6.28125" style="248" customWidth="1"/>
    <col min="258" max="258" width="2.00390625" style="248" customWidth="1"/>
    <col min="259" max="259" width="4.8515625" style="248" customWidth="1"/>
    <col min="260" max="260" width="12.140625" style="248" customWidth="1"/>
    <col min="261" max="261" width="104.28125" style="248" customWidth="1"/>
    <col min="262" max="262" width="6.00390625" style="248" customWidth="1"/>
    <col min="263" max="263" width="11.7109375" style="248" customWidth="1"/>
    <col min="264" max="264" width="15.421875" style="248" customWidth="1"/>
    <col min="265" max="265" width="25.00390625" style="248" customWidth="1"/>
    <col min="266" max="266" width="6.00390625" style="248" customWidth="1"/>
    <col min="267" max="267" width="9.421875" style="248" customWidth="1"/>
    <col min="268" max="276" width="10.8515625" style="248" hidden="1" customWidth="1"/>
    <col min="277" max="277" width="12.8515625" style="248" customWidth="1"/>
    <col min="278" max="278" width="17.421875" style="248" customWidth="1"/>
    <col min="279" max="279" width="19.00390625" style="248" customWidth="1"/>
    <col min="280" max="512" width="10.8515625" style="248" customWidth="1"/>
    <col min="513" max="513" width="6.28125" style="248" customWidth="1"/>
    <col min="514" max="514" width="2.00390625" style="248" customWidth="1"/>
    <col min="515" max="515" width="4.8515625" style="248" customWidth="1"/>
    <col min="516" max="516" width="12.140625" style="248" customWidth="1"/>
    <col min="517" max="517" width="104.28125" style="248" customWidth="1"/>
    <col min="518" max="518" width="6.00390625" style="248" customWidth="1"/>
    <col min="519" max="519" width="11.7109375" style="248" customWidth="1"/>
    <col min="520" max="520" width="15.421875" style="248" customWidth="1"/>
    <col min="521" max="521" width="25.00390625" style="248" customWidth="1"/>
    <col min="522" max="522" width="6.00390625" style="248" customWidth="1"/>
    <col min="523" max="523" width="9.421875" style="248" customWidth="1"/>
    <col min="524" max="532" width="10.8515625" style="248" hidden="1" customWidth="1"/>
    <col min="533" max="533" width="12.8515625" style="248" customWidth="1"/>
    <col min="534" max="534" width="17.421875" style="248" customWidth="1"/>
    <col min="535" max="535" width="19.00390625" style="248" customWidth="1"/>
    <col min="536" max="768" width="10.8515625" style="248" customWidth="1"/>
    <col min="769" max="769" width="6.28125" style="248" customWidth="1"/>
    <col min="770" max="770" width="2.00390625" style="248" customWidth="1"/>
    <col min="771" max="771" width="4.8515625" style="248" customWidth="1"/>
    <col min="772" max="772" width="12.140625" style="248" customWidth="1"/>
    <col min="773" max="773" width="104.28125" style="248" customWidth="1"/>
    <col min="774" max="774" width="6.00390625" style="248" customWidth="1"/>
    <col min="775" max="775" width="11.7109375" style="248" customWidth="1"/>
    <col min="776" max="776" width="15.421875" style="248" customWidth="1"/>
    <col min="777" max="777" width="25.00390625" style="248" customWidth="1"/>
    <col min="778" max="778" width="6.00390625" style="248" customWidth="1"/>
    <col min="779" max="779" width="9.421875" style="248" customWidth="1"/>
    <col min="780" max="788" width="10.8515625" style="248" hidden="1" customWidth="1"/>
    <col min="789" max="789" width="12.8515625" style="248" customWidth="1"/>
    <col min="790" max="790" width="17.421875" style="248" customWidth="1"/>
    <col min="791" max="791" width="19.00390625" style="248" customWidth="1"/>
    <col min="792" max="1024" width="10.8515625" style="248" customWidth="1"/>
    <col min="1025" max="1025" width="6.28125" style="248" customWidth="1"/>
    <col min="1026" max="1026" width="2.00390625" style="248" customWidth="1"/>
    <col min="1027" max="1027" width="4.8515625" style="248" customWidth="1"/>
    <col min="1028" max="1028" width="12.140625" style="248" customWidth="1"/>
    <col min="1029" max="1029" width="104.28125" style="248" customWidth="1"/>
    <col min="1030" max="1030" width="6.00390625" style="248" customWidth="1"/>
    <col min="1031" max="1031" width="11.7109375" style="248" customWidth="1"/>
    <col min="1032" max="1032" width="15.421875" style="248" customWidth="1"/>
    <col min="1033" max="1033" width="25.00390625" style="248" customWidth="1"/>
    <col min="1034" max="1034" width="6.00390625" style="248" customWidth="1"/>
    <col min="1035" max="1035" width="9.421875" style="248" customWidth="1"/>
    <col min="1036" max="1044" width="10.8515625" style="248" hidden="1" customWidth="1"/>
    <col min="1045" max="1045" width="12.8515625" style="248" customWidth="1"/>
    <col min="1046" max="1046" width="17.421875" style="248" customWidth="1"/>
    <col min="1047" max="1047" width="19.00390625" style="248" customWidth="1"/>
    <col min="1048" max="1280" width="10.8515625" style="248" customWidth="1"/>
    <col min="1281" max="1281" width="6.28125" style="248" customWidth="1"/>
    <col min="1282" max="1282" width="2.00390625" style="248" customWidth="1"/>
    <col min="1283" max="1283" width="4.8515625" style="248" customWidth="1"/>
    <col min="1284" max="1284" width="12.140625" style="248" customWidth="1"/>
    <col min="1285" max="1285" width="104.28125" style="248" customWidth="1"/>
    <col min="1286" max="1286" width="6.00390625" style="248" customWidth="1"/>
    <col min="1287" max="1287" width="11.7109375" style="248" customWidth="1"/>
    <col min="1288" max="1288" width="15.421875" style="248" customWidth="1"/>
    <col min="1289" max="1289" width="25.00390625" style="248" customWidth="1"/>
    <col min="1290" max="1290" width="6.00390625" style="248" customWidth="1"/>
    <col min="1291" max="1291" width="9.421875" style="248" customWidth="1"/>
    <col min="1292" max="1300" width="10.8515625" style="248" hidden="1" customWidth="1"/>
    <col min="1301" max="1301" width="12.8515625" style="248" customWidth="1"/>
    <col min="1302" max="1302" width="17.421875" style="248" customWidth="1"/>
    <col min="1303" max="1303" width="19.00390625" style="248" customWidth="1"/>
    <col min="1304" max="1536" width="10.8515625" style="248" customWidth="1"/>
    <col min="1537" max="1537" width="6.28125" style="248" customWidth="1"/>
    <col min="1538" max="1538" width="2.00390625" style="248" customWidth="1"/>
    <col min="1539" max="1539" width="4.8515625" style="248" customWidth="1"/>
    <col min="1540" max="1540" width="12.140625" style="248" customWidth="1"/>
    <col min="1541" max="1541" width="104.28125" style="248" customWidth="1"/>
    <col min="1542" max="1542" width="6.00390625" style="248" customWidth="1"/>
    <col min="1543" max="1543" width="11.7109375" style="248" customWidth="1"/>
    <col min="1544" max="1544" width="15.421875" style="248" customWidth="1"/>
    <col min="1545" max="1545" width="25.00390625" style="248" customWidth="1"/>
    <col min="1546" max="1546" width="6.00390625" style="248" customWidth="1"/>
    <col min="1547" max="1547" width="9.421875" style="248" customWidth="1"/>
    <col min="1548" max="1556" width="10.8515625" style="248" hidden="1" customWidth="1"/>
    <col min="1557" max="1557" width="12.8515625" style="248" customWidth="1"/>
    <col min="1558" max="1558" width="17.421875" style="248" customWidth="1"/>
    <col min="1559" max="1559" width="19.00390625" style="248" customWidth="1"/>
    <col min="1560" max="1792" width="10.8515625" style="248" customWidth="1"/>
    <col min="1793" max="1793" width="6.28125" style="248" customWidth="1"/>
    <col min="1794" max="1794" width="2.00390625" style="248" customWidth="1"/>
    <col min="1795" max="1795" width="4.8515625" style="248" customWidth="1"/>
    <col min="1796" max="1796" width="12.140625" style="248" customWidth="1"/>
    <col min="1797" max="1797" width="104.28125" style="248" customWidth="1"/>
    <col min="1798" max="1798" width="6.00390625" style="248" customWidth="1"/>
    <col min="1799" max="1799" width="11.7109375" style="248" customWidth="1"/>
    <col min="1800" max="1800" width="15.421875" style="248" customWidth="1"/>
    <col min="1801" max="1801" width="25.00390625" style="248" customWidth="1"/>
    <col min="1802" max="1802" width="6.00390625" style="248" customWidth="1"/>
    <col min="1803" max="1803" width="9.421875" style="248" customWidth="1"/>
    <col min="1804" max="1812" width="10.8515625" style="248" hidden="1" customWidth="1"/>
    <col min="1813" max="1813" width="12.8515625" style="248" customWidth="1"/>
    <col min="1814" max="1814" width="17.421875" style="248" customWidth="1"/>
    <col min="1815" max="1815" width="19.00390625" style="248" customWidth="1"/>
    <col min="1816" max="2048" width="10.8515625" style="248" customWidth="1"/>
    <col min="2049" max="2049" width="6.28125" style="248" customWidth="1"/>
    <col min="2050" max="2050" width="2.00390625" style="248" customWidth="1"/>
    <col min="2051" max="2051" width="4.8515625" style="248" customWidth="1"/>
    <col min="2052" max="2052" width="12.140625" style="248" customWidth="1"/>
    <col min="2053" max="2053" width="104.28125" style="248" customWidth="1"/>
    <col min="2054" max="2054" width="6.00390625" style="248" customWidth="1"/>
    <col min="2055" max="2055" width="11.7109375" style="248" customWidth="1"/>
    <col min="2056" max="2056" width="15.421875" style="248" customWidth="1"/>
    <col min="2057" max="2057" width="25.00390625" style="248" customWidth="1"/>
    <col min="2058" max="2058" width="6.00390625" style="248" customWidth="1"/>
    <col min="2059" max="2059" width="9.421875" style="248" customWidth="1"/>
    <col min="2060" max="2068" width="10.8515625" style="248" hidden="1" customWidth="1"/>
    <col min="2069" max="2069" width="12.8515625" style="248" customWidth="1"/>
    <col min="2070" max="2070" width="17.421875" style="248" customWidth="1"/>
    <col min="2071" max="2071" width="19.00390625" style="248" customWidth="1"/>
    <col min="2072" max="2304" width="10.8515625" style="248" customWidth="1"/>
    <col min="2305" max="2305" width="6.28125" style="248" customWidth="1"/>
    <col min="2306" max="2306" width="2.00390625" style="248" customWidth="1"/>
    <col min="2307" max="2307" width="4.8515625" style="248" customWidth="1"/>
    <col min="2308" max="2308" width="12.140625" style="248" customWidth="1"/>
    <col min="2309" max="2309" width="104.28125" style="248" customWidth="1"/>
    <col min="2310" max="2310" width="6.00390625" style="248" customWidth="1"/>
    <col min="2311" max="2311" width="11.7109375" style="248" customWidth="1"/>
    <col min="2312" max="2312" width="15.421875" style="248" customWidth="1"/>
    <col min="2313" max="2313" width="25.00390625" style="248" customWidth="1"/>
    <col min="2314" max="2314" width="6.00390625" style="248" customWidth="1"/>
    <col min="2315" max="2315" width="9.421875" style="248" customWidth="1"/>
    <col min="2316" max="2324" width="10.8515625" style="248" hidden="1" customWidth="1"/>
    <col min="2325" max="2325" width="12.8515625" style="248" customWidth="1"/>
    <col min="2326" max="2326" width="17.421875" style="248" customWidth="1"/>
    <col min="2327" max="2327" width="19.00390625" style="248" customWidth="1"/>
    <col min="2328" max="2560" width="10.8515625" style="248" customWidth="1"/>
    <col min="2561" max="2561" width="6.28125" style="248" customWidth="1"/>
    <col min="2562" max="2562" width="2.00390625" style="248" customWidth="1"/>
    <col min="2563" max="2563" width="4.8515625" style="248" customWidth="1"/>
    <col min="2564" max="2564" width="12.140625" style="248" customWidth="1"/>
    <col min="2565" max="2565" width="104.28125" style="248" customWidth="1"/>
    <col min="2566" max="2566" width="6.00390625" style="248" customWidth="1"/>
    <col min="2567" max="2567" width="11.7109375" style="248" customWidth="1"/>
    <col min="2568" max="2568" width="15.421875" style="248" customWidth="1"/>
    <col min="2569" max="2569" width="25.00390625" style="248" customWidth="1"/>
    <col min="2570" max="2570" width="6.00390625" style="248" customWidth="1"/>
    <col min="2571" max="2571" width="9.421875" style="248" customWidth="1"/>
    <col min="2572" max="2580" width="10.8515625" style="248" hidden="1" customWidth="1"/>
    <col min="2581" max="2581" width="12.8515625" style="248" customWidth="1"/>
    <col min="2582" max="2582" width="17.421875" style="248" customWidth="1"/>
    <col min="2583" max="2583" width="19.00390625" style="248" customWidth="1"/>
    <col min="2584" max="2816" width="10.8515625" style="248" customWidth="1"/>
    <col min="2817" max="2817" width="6.28125" style="248" customWidth="1"/>
    <col min="2818" max="2818" width="2.00390625" style="248" customWidth="1"/>
    <col min="2819" max="2819" width="4.8515625" style="248" customWidth="1"/>
    <col min="2820" max="2820" width="12.140625" style="248" customWidth="1"/>
    <col min="2821" max="2821" width="104.28125" style="248" customWidth="1"/>
    <col min="2822" max="2822" width="6.00390625" style="248" customWidth="1"/>
    <col min="2823" max="2823" width="11.7109375" style="248" customWidth="1"/>
    <col min="2824" max="2824" width="15.421875" style="248" customWidth="1"/>
    <col min="2825" max="2825" width="25.00390625" style="248" customWidth="1"/>
    <col min="2826" max="2826" width="6.00390625" style="248" customWidth="1"/>
    <col min="2827" max="2827" width="9.421875" style="248" customWidth="1"/>
    <col min="2828" max="2836" width="10.8515625" style="248" hidden="1" customWidth="1"/>
    <col min="2837" max="2837" width="12.8515625" style="248" customWidth="1"/>
    <col min="2838" max="2838" width="17.421875" style="248" customWidth="1"/>
    <col min="2839" max="2839" width="19.00390625" style="248" customWidth="1"/>
    <col min="2840" max="3072" width="10.8515625" style="248" customWidth="1"/>
    <col min="3073" max="3073" width="6.28125" style="248" customWidth="1"/>
    <col min="3074" max="3074" width="2.00390625" style="248" customWidth="1"/>
    <col min="3075" max="3075" width="4.8515625" style="248" customWidth="1"/>
    <col min="3076" max="3076" width="12.140625" style="248" customWidth="1"/>
    <col min="3077" max="3077" width="104.28125" style="248" customWidth="1"/>
    <col min="3078" max="3078" width="6.00390625" style="248" customWidth="1"/>
    <col min="3079" max="3079" width="11.7109375" style="248" customWidth="1"/>
    <col min="3080" max="3080" width="15.421875" style="248" customWidth="1"/>
    <col min="3081" max="3081" width="25.00390625" style="248" customWidth="1"/>
    <col min="3082" max="3082" width="6.00390625" style="248" customWidth="1"/>
    <col min="3083" max="3083" width="9.421875" style="248" customWidth="1"/>
    <col min="3084" max="3092" width="10.8515625" style="248" hidden="1" customWidth="1"/>
    <col min="3093" max="3093" width="12.8515625" style="248" customWidth="1"/>
    <col min="3094" max="3094" width="17.421875" style="248" customWidth="1"/>
    <col min="3095" max="3095" width="19.00390625" style="248" customWidth="1"/>
    <col min="3096" max="3328" width="10.8515625" style="248" customWidth="1"/>
    <col min="3329" max="3329" width="6.28125" style="248" customWidth="1"/>
    <col min="3330" max="3330" width="2.00390625" style="248" customWidth="1"/>
    <col min="3331" max="3331" width="4.8515625" style="248" customWidth="1"/>
    <col min="3332" max="3332" width="12.140625" style="248" customWidth="1"/>
    <col min="3333" max="3333" width="104.28125" style="248" customWidth="1"/>
    <col min="3334" max="3334" width="6.00390625" style="248" customWidth="1"/>
    <col min="3335" max="3335" width="11.7109375" style="248" customWidth="1"/>
    <col min="3336" max="3336" width="15.421875" style="248" customWidth="1"/>
    <col min="3337" max="3337" width="25.00390625" style="248" customWidth="1"/>
    <col min="3338" max="3338" width="6.00390625" style="248" customWidth="1"/>
    <col min="3339" max="3339" width="9.421875" style="248" customWidth="1"/>
    <col min="3340" max="3348" width="10.8515625" style="248" hidden="1" customWidth="1"/>
    <col min="3349" max="3349" width="12.8515625" style="248" customWidth="1"/>
    <col min="3350" max="3350" width="17.421875" style="248" customWidth="1"/>
    <col min="3351" max="3351" width="19.00390625" style="248" customWidth="1"/>
    <col min="3352" max="3584" width="10.8515625" style="248" customWidth="1"/>
    <col min="3585" max="3585" width="6.28125" style="248" customWidth="1"/>
    <col min="3586" max="3586" width="2.00390625" style="248" customWidth="1"/>
    <col min="3587" max="3587" width="4.8515625" style="248" customWidth="1"/>
    <col min="3588" max="3588" width="12.140625" style="248" customWidth="1"/>
    <col min="3589" max="3589" width="104.28125" style="248" customWidth="1"/>
    <col min="3590" max="3590" width="6.00390625" style="248" customWidth="1"/>
    <col min="3591" max="3591" width="11.7109375" style="248" customWidth="1"/>
    <col min="3592" max="3592" width="15.421875" style="248" customWidth="1"/>
    <col min="3593" max="3593" width="25.00390625" style="248" customWidth="1"/>
    <col min="3594" max="3594" width="6.00390625" style="248" customWidth="1"/>
    <col min="3595" max="3595" width="9.421875" style="248" customWidth="1"/>
    <col min="3596" max="3604" width="10.8515625" style="248" hidden="1" customWidth="1"/>
    <col min="3605" max="3605" width="12.8515625" style="248" customWidth="1"/>
    <col min="3606" max="3606" width="17.421875" style="248" customWidth="1"/>
    <col min="3607" max="3607" width="19.00390625" style="248" customWidth="1"/>
    <col min="3608" max="3840" width="10.8515625" style="248" customWidth="1"/>
    <col min="3841" max="3841" width="6.28125" style="248" customWidth="1"/>
    <col min="3842" max="3842" width="2.00390625" style="248" customWidth="1"/>
    <col min="3843" max="3843" width="4.8515625" style="248" customWidth="1"/>
    <col min="3844" max="3844" width="12.140625" style="248" customWidth="1"/>
    <col min="3845" max="3845" width="104.28125" style="248" customWidth="1"/>
    <col min="3846" max="3846" width="6.00390625" style="248" customWidth="1"/>
    <col min="3847" max="3847" width="11.7109375" style="248" customWidth="1"/>
    <col min="3848" max="3848" width="15.421875" style="248" customWidth="1"/>
    <col min="3849" max="3849" width="25.00390625" style="248" customWidth="1"/>
    <col min="3850" max="3850" width="6.00390625" style="248" customWidth="1"/>
    <col min="3851" max="3851" width="9.421875" style="248" customWidth="1"/>
    <col min="3852" max="3860" width="10.8515625" style="248" hidden="1" customWidth="1"/>
    <col min="3861" max="3861" width="12.8515625" style="248" customWidth="1"/>
    <col min="3862" max="3862" width="17.421875" style="248" customWidth="1"/>
    <col min="3863" max="3863" width="19.00390625" style="248" customWidth="1"/>
    <col min="3864" max="4096" width="10.8515625" style="248" customWidth="1"/>
    <col min="4097" max="4097" width="6.28125" style="248" customWidth="1"/>
    <col min="4098" max="4098" width="2.00390625" style="248" customWidth="1"/>
    <col min="4099" max="4099" width="4.8515625" style="248" customWidth="1"/>
    <col min="4100" max="4100" width="12.140625" style="248" customWidth="1"/>
    <col min="4101" max="4101" width="104.28125" style="248" customWidth="1"/>
    <col min="4102" max="4102" width="6.00390625" style="248" customWidth="1"/>
    <col min="4103" max="4103" width="11.7109375" style="248" customWidth="1"/>
    <col min="4104" max="4104" width="15.421875" style="248" customWidth="1"/>
    <col min="4105" max="4105" width="25.00390625" style="248" customWidth="1"/>
    <col min="4106" max="4106" width="6.00390625" style="248" customWidth="1"/>
    <col min="4107" max="4107" width="9.421875" style="248" customWidth="1"/>
    <col min="4108" max="4116" width="10.8515625" style="248" hidden="1" customWidth="1"/>
    <col min="4117" max="4117" width="12.8515625" style="248" customWidth="1"/>
    <col min="4118" max="4118" width="17.421875" style="248" customWidth="1"/>
    <col min="4119" max="4119" width="19.00390625" style="248" customWidth="1"/>
    <col min="4120" max="4352" width="10.8515625" style="248" customWidth="1"/>
    <col min="4353" max="4353" width="6.28125" style="248" customWidth="1"/>
    <col min="4354" max="4354" width="2.00390625" style="248" customWidth="1"/>
    <col min="4355" max="4355" width="4.8515625" style="248" customWidth="1"/>
    <col min="4356" max="4356" width="12.140625" style="248" customWidth="1"/>
    <col min="4357" max="4357" width="104.28125" style="248" customWidth="1"/>
    <col min="4358" max="4358" width="6.00390625" style="248" customWidth="1"/>
    <col min="4359" max="4359" width="11.7109375" style="248" customWidth="1"/>
    <col min="4360" max="4360" width="15.421875" style="248" customWidth="1"/>
    <col min="4361" max="4361" width="25.00390625" style="248" customWidth="1"/>
    <col min="4362" max="4362" width="6.00390625" style="248" customWidth="1"/>
    <col min="4363" max="4363" width="9.421875" style="248" customWidth="1"/>
    <col min="4364" max="4372" width="10.8515625" style="248" hidden="1" customWidth="1"/>
    <col min="4373" max="4373" width="12.8515625" style="248" customWidth="1"/>
    <col min="4374" max="4374" width="17.421875" style="248" customWidth="1"/>
    <col min="4375" max="4375" width="19.00390625" style="248" customWidth="1"/>
    <col min="4376" max="4608" width="10.8515625" style="248" customWidth="1"/>
    <col min="4609" max="4609" width="6.28125" style="248" customWidth="1"/>
    <col min="4610" max="4610" width="2.00390625" style="248" customWidth="1"/>
    <col min="4611" max="4611" width="4.8515625" style="248" customWidth="1"/>
    <col min="4612" max="4612" width="12.140625" style="248" customWidth="1"/>
    <col min="4613" max="4613" width="104.28125" style="248" customWidth="1"/>
    <col min="4614" max="4614" width="6.00390625" style="248" customWidth="1"/>
    <col min="4615" max="4615" width="11.7109375" style="248" customWidth="1"/>
    <col min="4616" max="4616" width="15.421875" style="248" customWidth="1"/>
    <col min="4617" max="4617" width="25.00390625" style="248" customWidth="1"/>
    <col min="4618" max="4618" width="6.00390625" style="248" customWidth="1"/>
    <col min="4619" max="4619" width="9.421875" style="248" customWidth="1"/>
    <col min="4620" max="4628" width="10.8515625" style="248" hidden="1" customWidth="1"/>
    <col min="4629" max="4629" width="12.8515625" style="248" customWidth="1"/>
    <col min="4630" max="4630" width="17.421875" style="248" customWidth="1"/>
    <col min="4631" max="4631" width="19.00390625" style="248" customWidth="1"/>
    <col min="4632" max="4864" width="10.8515625" style="248" customWidth="1"/>
    <col min="4865" max="4865" width="6.28125" style="248" customWidth="1"/>
    <col min="4866" max="4866" width="2.00390625" style="248" customWidth="1"/>
    <col min="4867" max="4867" width="4.8515625" style="248" customWidth="1"/>
    <col min="4868" max="4868" width="12.140625" style="248" customWidth="1"/>
    <col min="4869" max="4869" width="104.28125" style="248" customWidth="1"/>
    <col min="4870" max="4870" width="6.00390625" style="248" customWidth="1"/>
    <col min="4871" max="4871" width="11.7109375" style="248" customWidth="1"/>
    <col min="4872" max="4872" width="15.421875" style="248" customWidth="1"/>
    <col min="4873" max="4873" width="25.00390625" style="248" customWidth="1"/>
    <col min="4874" max="4874" width="6.00390625" style="248" customWidth="1"/>
    <col min="4875" max="4875" width="9.421875" style="248" customWidth="1"/>
    <col min="4876" max="4884" width="10.8515625" style="248" hidden="1" customWidth="1"/>
    <col min="4885" max="4885" width="12.8515625" style="248" customWidth="1"/>
    <col min="4886" max="4886" width="17.421875" style="248" customWidth="1"/>
    <col min="4887" max="4887" width="19.00390625" style="248" customWidth="1"/>
    <col min="4888" max="5120" width="10.8515625" style="248" customWidth="1"/>
    <col min="5121" max="5121" width="6.28125" style="248" customWidth="1"/>
    <col min="5122" max="5122" width="2.00390625" style="248" customWidth="1"/>
    <col min="5123" max="5123" width="4.8515625" style="248" customWidth="1"/>
    <col min="5124" max="5124" width="12.140625" style="248" customWidth="1"/>
    <col min="5125" max="5125" width="104.28125" style="248" customWidth="1"/>
    <col min="5126" max="5126" width="6.00390625" style="248" customWidth="1"/>
    <col min="5127" max="5127" width="11.7109375" style="248" customWidth="1"/>
    <col min="5128" max="5128" width="15.421875" style="248" customWidth="1"/>
    <col min="5129" max="5129" width="25.00390625" style="248" customWidth="1"/>
    <col min="5130" max="5130" width="6.00390625" style="248" customWidth="1"/>
    <col min="5131" max="5131" width="9.421875" style="248" customWidth="1"/>
    <col min="5132" max="5140" width="10.8515625" style="248" hidden="1" customWidth="1"/>
    <col min="5141" max="5141" width="12.8515625" style="248" customWidth="1"/>
    <col min="5142" max="5142" width="17.421875" style="248" customWidth="1"/>
    <col min="5143" max="5143" width="19.00390625" style="248" customWidth="1"/>
    <col min="5144" max="5376" width="10.8515625" style="248" customWidth="1"/>
    <col min="5377" max="5377" width="6.28125" style="248" customWidth="1"/>
    <col min="5378" max="5378" width="2.00390625" style="248" customWidth="1"/>
    <col min="5379" max="5379" width="4.8515625" style="248" customWidth="1"/>
    <col min="5380" max="5380" width="12.140625" style="248" customWidth="1"/>
    <col min="5381" max="5381" width="104.28125" style="248" customWidth="1"/>
    <col min="5382" max="5382" width="6.00390625" style="248" customWidth="1"/>
    <col min="5383" max="5383" width="11.7109375" style="248" customWidth="1"/>
    <col min="5384" max="5384" width="15.421875" style="248" customWidth="1"/>
    <col min="5385" max="5385" width="25.00390625" style="248" customWidth="1"/>
    <col min="5386" max="5386" width="6.00390625" style="248" customWidth="1"/>
    <col min="5387" max="5387" width="9.421875" style="248" customWidth="1"/>
    <col min="5388" max="5396" width="10.8515625" style="248" hidden="1" customWidth="1"/>
    <col min="5397" max="5397" width="12.8515625" style="248" customWidth="1"/>
    <col min="5398" max="5398" width="17.421875" style="248" customWidth="1"/>
    <col min="5399" max="5399" width="19.00390625" style="248" customWidth="1"/>
    <col min="5400" max="5632" width="10.8515625" style="248" customWidth="1"/>
    <col min="5633" max="5633" width="6.28125" style="248" customWidth="1"/>
    <col min="5634" max="5634" width="2.00390625" style="248" customWidth="1"/>
    <col min="5635" max="5635" width="4.8515625" style="248" customWidth="1"/>
    <col min="5636" max="5636" width="12.140625" style="248" customWidth="1"/>
    <col min="5637" max="5637" width="104.28125" style="248" customWidth="1"/>
    <col min="5638" max="5638" width="6.00390625" style="248" customWidth="1"/>
    <col min="5639" max="5639" width="11.7109375" style="248" customWidth="1"/>
    <col min="5640" max="5640" width="15.421875" style="248" customWidth="1"/>
    <col min="5641" max="5641" width="25.00390625" style="248" customWidth="1"/>
    <col min="5642" max="5642" width="6.00390625" style="248" customWidth="1"/>
    <col min="5643" max="5643" width="9.421875" style="248" customWidth="1"/>
    <col min="5644" max="5652" width="10.8515625" style="248" hidden="1" customWidth="1"/>
    <col min="5653" max="5653" width="12.8515625" style="248" customWidth="1"/>
    <col min="5654" max="5654" width="17.421875" style="248" customWidth="1"/>
    <col min="5655" max="5655" width="19.00390625" style="248" customWidth="1"/>
    <col min="5656" max="5888" width="10.8515625" style="248" customWidth="1"/>
    <col min="5889" max="5889" width="6.28125" style="248" customWidth="1"/>
    <col min="5890" max="5890" width="2.00390625" style="248" customWidth="1"/>
    <col min="5891" max="5891" width="4.8515625" style="248" customWidth="1"/>
    <col min="5892" max="5892" width="12.140625" style="248" customWidth="1"/>
    <col min="5893" max="5893" width="104.28125" style="248" customWidth="1"/>
    <col min="5894" max="5894" width="6.00390625" style="248" customWidth="1"/>
    <col min="5895" max="5895" width="11.7109375" style="248" customWidth="1"/>
    <col min="5896" max="5896" width="15.421875" style="248" customWidth="1"/>
    <col min="5897" max="5897" width="25.00390625" style="248" customWidth="1"/>
    <col min="5898" max="5898" width="6.00390625" style="248" customWidth="1"/>
    <col min="5899" max="5899" width="9.421875" style="248" customWidth="1"/>
    <col min="5900" max="5908" width="10.8515625" style="248" hidden="1" customWidth="1"/>
    <col min="5909" max="5909" width="12.8515625" style="248" customWidth="1"/>
    <col min="5910" max="5910" width="17.421875" style="248" customWidth="1"/>
    <col min="5911" max="5911" width="19.00390625" style="248" customWidth="1"/>
    <col min="5912" max="6144" width="10.8515625" style="248" customWidth="1"/>
    <col min="6145" max="6145" width="6.28125" style="248" customWidth="1"/>
    <col min="6146" max="6146" width="2.00390625" style="248" customWidth="1"/>
    <col min="6147" max="6147" width="4.8515625" style="248" customWidth="1"/>
    <col min="6148" max="6148" width="12.140625" style="248" customWidth="1"/>
    <col min="6149" max="6149" width="104.28125" style="248" customWidth="1"/>
    <col min="6150" max="6150" width="6.00390625" style="248" customWidth="1"/>
    <col min="6151" max="6151" width="11.7109375" style="248" customWidth="1"/>
    <col min="6152" max="6152" width="15.421875" style="248" customWidth="1"/>
    <col min="6153" max="6153" width="25.00390625" style="248" customWidth="1"/>
    <col min="6154" max="6154" width="6.00390625" style="248" customWidth="1"/>
    <col min="6155" max="6155" width="9.421875" style="248" customWidth="1"/>
    <col min="6156" max="6164" width="10.8515625" style="248" hidden="1" customWidth="1"/>
    <col min="6165" max="6165" width="12.8515625" style="248" customWidth="1"/>
    <col min="6166" max="6166" width="17.421875" style="248" customWidth="1"/>
    <col min="6167" max="6167" width="19.00390625" style="248" customWidth="1"/>
    <col min="6168" max="6400" width="10.8515625" style="248" customWidth="1"/>
    <col min="6401" max="6401" width="6.28125" style="248" customWidth="1"/>
    <col min="6402" max="6402" width="2.00390625" style="248" customWidth="1"/>
    <col min="6403" max="6403" width="4.8515625" style="248" customWidth="1"/>
    <col min="6404" max="6404" width="12.140625" style="248" customWidth="1"/>
    <col min="6405" max="6405" width="104.28125" style="248" customWidth="1"/>
    <col min="6406" max="6406" width="6.00390625" style="248" customWidth="1"/>
    <col min="6407" max="6407" width="11.7109375" style="248" customWidth="1"/>
    <col min="6408" max="6408" width="15.421875" style="248" customWidth="1"/>
    <col min="6409" max="6409" width="25.00390625" style="248" customWidth="1"/>
    <col min="6410" max="6410" width="6.00390625" style="248" customWidth="1"/>
    <col min="6411" max="6411" width="9.421875" style="248" customWidth="1"/>
    <col min="6412" max="6420" width="10.8515625" style="248" hidden="1" customWidth="1"/>
    <col min="6421" max="6421" width="12.8515625" style="248" customWidth="1"/>
    <col min="6422" max="6422" width="17.421875" style="248" customWidth="1"/>
    <col min="6423" max="6423" width="19.00390625" style="248" customWidth="1"/>
    <col min="6424" max="6656" width="10.8515625" style="248" customWidth="1"/>
    <col min="6657" max="6657" width="6.28125" style="248" customWidth="1"/>
    <col min="6658" max="6658" width="2.00390625" style="248" customWidth="1"/>
    <col min="6659" max="6659" width="4.8515625" style="248" customWidth="1"/>
    <col min="6660" max="6660" width="12.140625" style="248" customWidth="1"/>
    <col min="6661" max="6661" width="104.28125" style="248" customWidth="1"/>
    <col min="6662" max="6662" width="6.00390625" style="248" customWidth="1"/>
    <col min="6663" max="6663" width="11.7109375" style="248" customWidth="1"/>
    <col min="6664" max="6664" width="15.421875" style="248" customWidth="1"/>
    <col min="6665" max="6665" width="25.00390625" style="248" customWidth="1"/>
    <col min="6666" max="6666" width="6.00390625" style="248" customWidth="1"/>
    <col min="6667" max="6667" width="9.421875" style="248" customWidth="1"/>
    <col min="6668" max="6676" width="10.8515625" style="248" hidden="1" customWidth="1"/>
    <col min="6677" max="6677" width="12.8515625" style="248" customWidth="1"/>
    <col min="6678" max="6678" width="17.421875" style="248" customWidth="1"/>
    <col min="6679" max="6679" width="19.00390625" style="248" customWidth="1"/>
    <col min="6680" max="6912" width="10.8515625" style="248" customWidth="1"/>
    <col min="6913" max="6913" width="6.28125" style="248" customWidth="1"/>
    <col min="6914" max="6914" width="2.00390625" style="248" customWidth="1"/>
    <col min="6915" max="6915" width="4.8515625" style="248" customWidth="1"/>
    <col min="6916" max="6916" width="12.140625" style="248" customWidth="1"/>
    <col min="6917" max="6917" width="104.28125" style="248" customWidth="1"/>
    <col min="6918" max="6918" width="6.00390625" style="248" customWidth="1"/>
    <col min="6919" max="6919" width="11.7109375" style="248" customWidth="1"/>
    <col min="6920" max="6920" width="15.421875" style="248" customWidth="1"/>
    <col min="6921" max="6921" width="25.00390625" style="248" customWidth="1"/>
    <col min="6922" max="6922" width="6.00390625" style="248" customWidth="1"/>
    <col min="6923" max="6923" width="9.421875" style="248" customWidth="1"/>
    <col min="6924" max="6932" width="10.8515625" style="248" hidden="1" customWidth="1"/>
    <col min="6933" max="6933" width="12.8515625" style="248" customWidth="1"/>
    <col min="6934" max="6934" width="17.421875" style="248" customWidth="1"/>
    <col min="6935" max="6935" width="19.00390625" style="248" customWidth="1"/>
    <col min="6936" max="7168" width="10.8515625" style="248" customWidth="1"/>
    <col min="7169" max="7169" width="6.28125" style="248" customWidth="1"/>
    <col min="7170" max="7170" width="2.00390625" style="248" customWidth="1"/>
    <col min="7171" max="7171" width="4.8515625" style="248" customWidth="1"/>
    <col min="7172" max="7172" width="12.140625" style="248" customWidth="1"/>
    <col min="7173" max="7173" width="104.28125" style="248" customWidth="1"/>
    <col min="7174" max="7174" width="6.00390625" style="248" customWidth="1"/>
    <col min="7175" max="7175" width="11.7109375" style="248" customWidth="1"/>
    <col min="7176" max="7176" width="15.421875" style="248" customWidth="1"/>
    <col min="7177" max="7177" width="25.00390625" style="248" customWidth="1"/>
    <col min="7178" max="7178" width="6.00390625" style="248" customWidth="1"/>
    <col min="7179" max="7179" width="9.421875" style="248" customWidth="1"/>
    <col min="7180" max="7188" width="10.8515625" style="248" hidden="1" customWidth="1"/>
    <col min="7189" max="7189" width="12.8515625" style="248" customWidth="1"/>
    <col min="7190" max="7190" width="17.421875" style="248" customWidth="1"/>
    <col min="7191" max="7191" width="19.00390625" style="248" customWidth="1"/>
    <col min="7192" max="7424" width="10.8515625" style="248" customWidth="1"/>
    <col min="7425" max="7425" width="6.28125" style="248" customWidth="1"/>
    <col min="7426" max="7426" width="2.00390625" style="248" customWidth="1"/>
    <col min="7427" max="7427" width="4.8515625" style="248" customWidth="1"/>
    <col min="7428" max="7428" width="12.140625" style="248" customWidth="1"/>
    <col min="7429" max="7429" width="104.28125" style="248" customWidth="1"/>
    <col min="7430" max="7430" width="6.00390625" style="248" customWidth="1"/>
    <col min="7431" max="7431" width="11.7109375" style="248" customWidth="1"/>
    <col min="7432" max="7432" width="15.421875" style="248" customWidth="1"/>
    <col min="7433" max="7433" width="25.00390625" style="248" customWidth="1"/>
    <col min="7434" max="7434" width="6.00390625" style="248" customWidth="1"/>
    <col min="7435" max="7435" width="9.421875" style="248" customWidth="1"/>
    <col min="7436" max="7444" width="10.8515625" style="248" hidden="1" customWidth="1"/>
    <col min="7445" max="7445" width="12.8515625" style="248" customWidth="1"/>
    <col min="7446" max="7446" width="17.421875" style="248" customWidth="1"/>
    <col min="7447" max="7447" width="19.00390625" style="248" customWidth="1"/>
    <col min="7448" max="7680" width="10.8515625" style="248" customWidth="1"/>
    <col min="7681" max="7681" width="6.28125" style="248" customWidth="1"/>
    <col min="7682" max="7682" width="2.00390625" style="248" customWidth="1"/>
    <col min="7683" max="7683" width="4.8515625" style="248" customWidth="1"/>
    <col min="7684" max="7684" width="12.140625" style="248" customWidth="1"/>
    <col min="7685" max="7685" width="104.28125" style="248" customWidth="1"/>
    <col min="7686" max="7686" width="6.00390625" style="248" customWidth="1"/>
    <col min="7687" max="7687" width="11.7109375" style="248" customWidth="1"/>
    <col min="7688" max="7688" width="15.421875" style="248" customWidth="1"/>
    <col min="7689" max="7689" width="25.00390625" style="248" customWidth="1"/>
    <col min="7690" max="7690" width="6.00390625" style="248" customWidth="1"/>
    <col min="7691" max="7691" width="9.421875" style="248" customWidth="1"/>
    <col min="7692" max="7700" width="10.8515625" style="248" hidden="1" customWidth="1"/>
    <col min="7701" max="7701" width="12.8515625" style="248" customWidth="1"/>
    <col min="7702" max="7702" width="17.421875" style="248" customWidth="1"/>
    <col min="7703" max="7703" width="19.00390625" style="248" customWidth="1"/>
    <col min="7704" max="7936" width="10.8515625" style="248" customWidth="1"/>
    <col min="7937" max="7937" width="6.28125" style="248" customWidth="1"/>
    <col min="7938" max="7938" width="2.00390625" style="248" customWidth="1"/>
    <col min="7939" max="7939" width="4.8515625" style="248" customWidth="1"/>
    <col min="7940" max="7940" width="12.140625" style="248" customWidth="1"/>
    <col min="7941" max="7941" width="104.28125" style="248" customWidth="1"/>
    <col min="7942" max="7942" width="6.00390625" style="248" customWidth="1"/>
    <col min="7943" max="7943" width="11.7109375" style="248" customWidth="1"/>
    <col min="7944" max="7944" width="15.421875" style="248" customWidth="1"/>
    <col min="7945" max="7945" width="25.00390625" style="248" customWidth="1"/>
    <col min="7946" max="7946" width="6.00390625" style="248" customWidth="1"/>
    <col min="7947" max="7947" width="9.421875" style="248" customWidth="1"/>
    <col min="7948" max="7956" width="10.8515625" style="248" hidden="1" customWidth="1"/>
    <col min="7957" max="7957" width="12.8515625" style="248" customWidth="1"/>
    <col min="7958" max="7958" width="17.421875" style="248" customWidth="1"/>
    <col min="7959" max="7959" width="19.00390625" style="248" customWidth="1"/>
    <col min="7960" max="8192" width="10.8515625" style="248" customWidth="1"/>
    <col min="8193" max="8193" width="6.28125" style="248" customWidth="1"/>
    <col min="8194" max="8194" width="2.00390625" style="248" customWidth="1"/>
    <col min="8195" max="8195" width="4.8515625" style="248" customWidth="1"/>
    <col min="8196" max="8196" width="12.140625" style="248" customWidth="1"/>
    <col min="8197" max="8197" width="104.28125" style="248" customWidth="1"/>
    <col min="8198" max="8198" width="6.00390625" style="248" customWidth="1"/>
    <col min="8199" max="8199" width="11.7109375" style="248" customWidth="1"/>
    <col min="8200" max="8200" width="15.421875" style="248" customWidth="1"/>
    <col min="8201" max="8201" width="25.00390625" style="248" customWidth="1"/>
    <col min="8202" max="8202" width="6.00390625" style="248" customWidth="1"/>
    <col min="8203" max="8203" width="9.421875" style="248" customWidth="1"/>
    <col min="8204" max="8212" width="10.8515625" style="248" hidden="1" customWidth="1"/>
    <col min="8213" max="8213" width="12.8515625" style="248" customWidth="1"/>
    <col min="8214" max="8214" width="17.421875" style="248" customWidth="1"/>
    <col min="8215" max="8215" width="19.00390625" style="248" customWidth="1"/>
    <col min="8216" max="8448" width="10.8515625" style="248" customWidth="1"/>
    <col min="8449" max="8449" width="6.28125" style="248" customWidth="1"/>
    <col min="8450" max="8450" width="2.00390625" style="248" customWidth="1"/>
    <col min="8451" max="8451" width="4.8515625" style="248" customWidth="1"/>
    <col min="8452" max="8452" width="12.140625" style="248" customWidth="1"/>
    <col min="8453" max="8453" width="104.28125" style="248" customWidth="1"/>
    <col min="8454" max="8454" width="6.00390625" style="248" customWidth="1"/>
    <col min="8455" max="8455" width="11.7109375" style="248" customWidth="1"/>
    <col min="8456" max="8456" width="15.421875" style="248" customWidth="1"/>
    <col min="8457" max="8457" width="25.00390625" style="248" customWidth="1"/>
    <col min="8458" max="8458" width="6.00390625" style="248" customWidth="1"/>
    <col min="8459" max="8459" width="9.421875" style="248" customWidth="1"/>
    <col min="8460" max="8468" width="10.8515625" style="248" hidden="1" customWidth="1"/>
    <col min="8469" max="8469" width="12.8515625" style="248" customWidth="1"/>
    <col min="8470" max="8470" width="17.421875" style="248" customWidth="1"/>
    <col min="8471" max="8471" width="19.00390625" style="248" customWidth="1"/>
    <col min="8472" max="8704" width="10.8515625" style="248" customWidth="1"/>
    <col min="8705" max="8705" width="6.28125" style="248" customWidth="1"/>
    <col min="8706" max="8706" width="2.00390625" style="248" customWidth="1"/>
    <col min="8707" max="8707" width="4.8515625" style="248" customWidth="1"/>
    <col min="8708" max="8708" width="12.140625" style="248" customWidth="1"/>
    <col min="8709" max="8709" width="104.28125" style="248" customWidth="1"/>
    <col min="8710" max="8710" width="6.00390625" style="248" customWidth="1"/>
    <col min="8711" max="8711" width="11.7109375" style="248" customWidth="1"/>
    <col min="8712" max="8712" width="15.421875" style="248" customWidth="1"/>
    <col min="8713" max="8713" width="25.00390625" style="248" customWidth="1"/>
    <col min="8714" max="8714" width="6.00390625" style="248" customWidth="1"/>
    <col min="8715" max="8715" width="9.421875" style="248" customWidth="1"/>
    <col min="8716" max="8724" width="10.8515625" style="248" hidden="1" customWidth="1"/>
    <col min="8725" max="8725" width="12.8515625" style="248" customWidth="1"/>
    <col min="8726" max="8726" width="17.421875" style="248" customWidth="1"/>
    <col min="8727" max="8727" width="19.00390625" style="248" customWidth="1"/>
    <col min="8728" max="8960" width="10.8515625" style="248" customWidth="1"/>
    <col min="8961" max="8961" width="6.28125" style="248" customWidth="1"/>
    <col min="8962" max="8962" width="2.00390625" style="248" customWidth="1"/>
    <col min="8963" max="8963" width="4.8515625" style="248" customWidth="1"/>
    <col min="8964" max="8964" width="12.140625" style="248" customWidth="1"/>
    <col min="8965" max="8965" width="104.28125" style="248" customWidth="1"/>
    <col min="8966" max="8966" width="6.00390625" style="248" customWidth="1"/>
    <col min="8967" max="8967" width="11.7109375" style="248" customWidth="1"/>
    <col min="8968" max="8968" width="15.421875" style="248" customWidth="1"/>
    <col min="8969" max="8969" width="25.00390625" style="248" customWidth="1"/>
    <col min="8970" max="8970" width="6.00390625" style="248" customWidth="1"/>
    <col min="8971" max="8971" width="9.421875" style="248" customWidth="1"/>
    <col min="8972" max="8980" width="10.8515625" style="248" hidden="1" customWidth="1"/>
    <col min="8981" max="8981" width="12.8515625" style="248" customWidth="1"/>
    <col min="8982" max="8982" width="17.421875" style="248" customWidth="1"/>
    <col min="8983" max="8983" width="19.00390625" style="248" customWidth="1"/>
    <col min="8984" max="9216" width="10.8515625" style="248" customWidth="1"/>
    <col min="9217" max="9217" width="6.28125" style="248" customWidth="1"/>
    <col min="9218" max="9218" width="2.00390625" style="248" customWidth="1"/>
    <col min="9219" max="9219" width="4.8515625" style="248" customWidth="1"/>
    <col min="9220" max="9220" width="12.140625" style="248" customWidth="1"/>
    <col min="9221" max="9221" width="104.28125" style="248" customWidth="1"/>
    <col min="9222" max="9222" width="6.00390625" style="248" customWidth="1"/>
    <col min="9223" max="9223" width="11.7109375" style="248" customWidth="1"/>
    <col min="9224" max="9224" width="15.421875" style="248" customWidth="1"/>
    <col min="9225" max="9225" width="25.00390625" style="248" customWidth="1"/>
    <col min="9226" max="9226" width="6.00390625" style="248" customWidth="1"/>
    <col min="9227" max="9227" width="9.421875" style="248" customWidth="1"/>
    <col min="9228" max="9236" width="10.8515625" style="248" hidden="1" customWidth="1"/>
    <col min="9237" max="9237" width="12.8515625" style="248" customWidth="1"/>
    <col min="9238" max="9238" width="17.421875" style="248" customWidth="1"/>
    <col min="9239" max="9239" width="19.00390625" style="248" customWidth="1"/>
    <col min="9240" max="9472" width="10.8515625" style="248" customWidth="1"/>
    <col min="9473" max="9473" width="6.28125" style="248" customWidth="1"/>
    <col min="9474" max="9474" width="2.00390625" style="248" customWidth="1"/>
    <col min="9475" max="9475" width="4.8515625" style="248" customWidth="1"/>
    <col min="9476" max="9476" width="12.140625" style="248" customWidth="1"/>
    <col min="9477" max="9477" width="104.28125" style="248" customWidth="1"/>
    <col min="9478" max="9478" width="6.00390625" style="248" customWidth="1"/>
    <col min="9479" max="9479" width="11.7109375" style="248" customWidth="1"/>
    <col min="9480" max="9480" width="15.421875" style="248" customWidth="1"/>
    <col min="9481" max="9481" width="25.00390625" style="248" customWidth="1"/>
    <col min="9482" max="9482" width="6.00390625" style="248" customWidth="1"/>
    <col min="9483" max="9483" width="9.421875" style="248" customWidth="1"/>
    <col min="9484" max="9492" width="10.8515625" style="248" hidden="1" customWidth="1"/>
    <col min="9493" max="9493" width="12.8515625" style="248" customWidth="1"/>
    <col min="9494" max="9494" width="17.421875" style="248" customWidth="1"/>
    <col min="9495" max="9495" width="19.00390625" style="248" customWidth="1"/>
    <col min="9496" max="9728" width="10.8515625" style="248" customWidth="1"/>
    <col min="9729" max="9729" width="6.28125" style="248" customWidth="1"/>
    <col min="9730" max="9730" width="2.00390625" style="248" customWidth="1"/>
    <col min="9731" max="9731" width="4.8515625" style="248" customWidth="1"/>
    <col min="9732" max="9732" width="12.140625" style="248" customWidth="1"/>
    <col min="9733" max="9733" width="104.28125" style="248" customWidth="1"/>
    <col min="9734" max="9734" width="6.00390625" style="248" customWidth="1"/>
    <col min="9735" max="9735" width="11.7109375" style="248" customWidth="1"/>
    <col min="9736" max="9736" width="15.421875" style="248" customWidth="1"/>
    <col min="9737" max="9737" width="25.00390625" style="248" customWidth="1"/>
    <col min="9738" max="9738" width="6.00390625" style="248" customWidth="1"/>
    <col min="9739" max="9739" width="9.421875" style="248" customWidth="1"/>
    <col min="9740" max="9748" width="10.8515625" style="248" hidden="1" customWidth="1"/>
    <col min="9749" max="9749" width="12.8515625" style="248" customWidth="1"/>
    <col min="9750" max="9750" width="17.421875" style="248" customWidth="1"/>
    <col min="9751" max="9751" width="19.00390625" style="248" customWidth="1"/>
    <col min="9752" max="9984" width="10.8515625" style="248" customWidth="1"/>
    <col min="9985" max="9985" width="6.28125" style="248" customWidth="1"/>
    <col min="9986" max="9986" width="2.00390625" style="248" customWidth="1"/>
    <col min="9987" max="9987" width="4.8515625" style="248" customWidth="1"/>
    <col min="9988" max="9988" width="12.140625" style="248" customWidth="1"/>
    <col min="9989" max="9989" width="104.28125" style="248" customWidth="1"/>
    <col min="9990" max="9990" width="6.00390625" style="248" customWidth="1"/>
    <col min="9991" max="9991" width="11.7109375" style="248" customWidth="1"/>
    <col min="9992" max="9992" width="15.421875" style="248" customWidth="1"/>
    <col min="9993" max="9993" width="25.00390625" style="248" customWidth="1"/>
    <col min="9994" max="9994" width="6.00390625" style="248" customWidth="1"/>
    <col min="9995" max="9995" width="9.421875" style="248" customWidth="1"/>
    <col min="9996" max="10004" width="10.8515625" style="248" hidden="1" customWidth="1"/>
    <col min="10005" max="10005" width="12.8515625" style="248" customWidth="1"/>
    <col min="10006" max="10006" width="17.421875" style="248" customWidth="1"/>
    <col min="10007" max="10007" width="19.00390625" style="248" customWidth="1"/>
    <col min="10008" max="10240" width="10.8515625" style="248" customWidth="1"/>
    <col min="10241" max="10241" width="6.28125" style="248" customWidth="1"/>
    <col min="10242" max="10242" width="2.00390625" style="248" customWidth="1"/>
    <col min="10243" max="10243" width="4.8515625" style="248" customWidth="1"/>
    <col min="10244" max="10244" width="12.140625" style="248" customWidth="1"/>
    <col min="10245" max="10245" width="104.28125" style="248" customWidth="1"/>
    <col min="10246" max="10246" width="6.00390625" style="248" customWidth="1"/>
    <col min="10247" max="10247" width="11.7109375" style="248" customWidth="1"/>
    <col min="10248" max="10248" width="15.421875" style="248" customWidth="1"/>
    <col min="10249" max="10249" width="25.00390625" style="248" customWidth="1"/>
    <col min="10250" max="10250" width="6.00390625" style="248" customWidth="1"/>
    <col min="10251" max="10251" width="9.421875" style="248" customWidth="1"/>
    <col min="10252" max="10260" width="10.8515625" style="248" hidden="1" customWidth="1"/>
    <col min="10261" max="10261" width="12.8515625" style="248" customWidth="1"/>
    <col min="10262" max="10262" width="17.421875" style="248" customWidth="1"/>
    <col min="10263" max="10263" width="19.00390625" style="248" customWidth="1"/>
    <col min="10264" max="10496" width="10.8515625" style="248" customWidth="1"/>
    <col min="10497" max="10497" width="6.28125" style="248" customWidth="1"/>
    <col min="10498" max="10498" width="2.00390625" style="248" customWidth="1"/>
    <col min="10499" max="10499" width="4.8515625" style="248" customWidth="1"/>
    <col min="10500" max="10500" width="12.140625" style="248" customWidth="1"/>
    <col min="10501" max="10501" width="104.28125" style="248" customWidth="1"/>
    <col min="10502" max="10502" width="6.00390625" style="248" customWidth="1"/>
    <col min="10503" max="10503" width="11.7109375" style="248" customWidth="1"/>
    <col min="10504" max="10504" width="15.421875" style="248" customWidth="1"/>
    <col min="10505" max="10505" width="25.00390625" style="248" customWidth="1"/>
    <col min="10506" max="10506" width="6.00390625" style="248" customWidth="1"/>
    <col min="10507" max="10507" width="9.421875" style="248" customWidth="1"/>
    <col min="10508" max="10516" width="10.8515625" style="248" hidden="1" customWidth="1"/>
    <col min="10517" max="10517" width="12.8515625" style="248" customWidth="1"/>
    <col min="10518" max="10518" width="17.421875" style="248" customWidth="1"/>
    <col min="10519" max="10519" width="19.00390625" style="248" customWidth="1"/>
    <col min="10520" max="10752" width="10.8515625" style="248" customWidth="1"/>
    <col min="10753" max="10753" width="6.28125" style="248" customWidth="1"/>
    <col min="10754" max="10754" width="2.00390625" style="248" customWidth="1"/>
    <col min="10755" max="10755" width="4.8515625" style="248" customWidth="1"/>
    <col min="10756" max="10756" width="12.140625" style="248" customWidth="1"/>
    <col min="10757" max="10757" width="104.28125" style="248" customWidth="1"/>
    <col min="10758" max="10758" width="6.00390625" style="248" customWidth="1"/>
    <col min="10759" max="10759" width="11.7109375" style="248" customWidth="1"/>
    <col min="10760" max="10760" width="15.421875" style="248" customWidth="1"/>
    <col min="10761" max="10761" width="25.00390625" style="248" customWidth="1"/>
    <col min="10762" max="10762" width="6.00390625" style="248" customWidth="1"/>
    <col min="10763" max="10763" width="9.421875" style="248" customWidth="1"/>
    <col min="10764" max="10772" width="10.8515625" style="248" hidden="1" customWidth="1"/>
    <col min="10773" max="10773" width="12.8515625" style="248" customWidth="1"/>
    <col min="10774" max="10774" width="17.421875" style="248" customWidth="1"/>
    <col min="10775" max="10775" width="19.00390625" style="248" customWidth="1"/>
    <col min="10776" max="11008" width="10.8515625" style="248" customWidth="1"/>
    <col min="11009" max="11009" width="6.28125" style="248" customWidth="1"/>
    <col min="11010" max="11010" width="2.00390625" style="248" customWidth="1"/>
    <col min="11011" max="11011" width="4.8515625" style="248" customWidth="1"/>
    <col min="11012" max="11012" width="12.140625" style="248" customWidth="1"/>
    <col min="11013" max="11013" width="104.28125" style="248" customWidth="1"/>
    <col min="11014" max="11014" width="6.00390625" style="248" customWidth="1"/>
    <col min="11015" max="11015" width="11.7109375" style="248" customWidth="1"/>
    <col min="11016" max="11016" width="15.421875" style="248" customWidth="1"/>
    <col min="11017" max="11017" width="25.00390625" style="248" customWidth="1"/>
    <col min="11018" max="11018" width="6.00390625" style="248" customWidth="1"/>
    <col min="11019" max="11019" width="9.421875" style="248" customWidth="1"/>
    <col min="11020" max="11028" width="10.8515625" style="248" hidden="1" customWidth="1"/>
    <col min="11029" max="11029" width="12.8515625" style="248" customWidth="1"/>
    <col min="11030" max="11030" width="17.421875" style="248" customWidth="1"/>
    <col min="11031" max="11031" width="19.00390625" style="248" customWidth="1"/>
    <col min="11032" max="11264" width="10.8515625" style="248" customWidth="1"/>
    <col min="11265" max="11265" width="6.28125" style="248" customWidth="1"/>
    <col min="11266" max="11266" width="2.00390625" style="248" customWidth="1"/>
    <col min="11267" max="11267" width="4.8515625" style="248" customWidth="1"/>
    <col min="11268" max="11268" width="12.140625" style="248" customWidth="1"/>
    <col min="11269" max="11269" width="104.28125" style="248" customWidth="1"/>
    <col min="11270" max="11270" width="6.00390625" style="248" customWidth="1"/>
    <col min="11271" max="11271" width="11.7109375" style="248" customWidth="1"/>
    <col min="11272" max="11272" width="15.421875" style="248" customWidth="1"/>
    <col min="11273" max="11273" width="25.00390625" style="248" customWidth="1"/>
    <col min="11274" max="11274" width="6.00390625" style="248" customWidth="1"/>
    <col min="11275" max="11275" width="9.421875" style="248" customWidth="1"/>
    <col min="11276" max="11284" width="10.8515625" style="248" hidden="1" customWidth="1"/>
    <col min="11285" max="11285" width="12.8515625" style="248" customWidth="1"/>
    <col min="11286" max="11286" width="17.421875" style="248" customWidth="1"/>
    <col min="11287" max="11287" width="19.00390625" style="248" customWidth="1"/>
    <col min="11288" max="11520" width="10.8515625" style="248" customWidth="1"/>
    <col min="11521" max="11521" width="6.28125" style="248" customWidth="1"/>
    <col min="11522" max="11522" width="2.00390625" style="248" customWidth="1"/>
    <col min="11523" max="11523" width="4.8515625" style="248" customWidth="1"/>
    <col min="11524" max="11524" width="12.140625" style="248" customWidth="1"/>
    <col min="11525" max="11525" width="104.28125" style="248" customWidth="1"/>
    <col min="11526" max="11526" width="6.00390625" style="248" customWidth="1"/>
    <col min="11527" max="11527" width="11.7109375" style="248" customWidth="1"/>
    <col min="11528" max="11528" width="15.421875" style="248" customWidth="1"/>
    <col min="11529" max="11529" width="25.00390625" style="248" customWidth="1"/>
    <col min="11530" max="11530" width="6.00390625" style="248" customWidth="1"/>
    <col min="11531" max="11531" width="9.421875" style="248" customWidth="1"/>
    <col min="11532" max="11540" width="10.8515625" style="248" hidden="1" customWidth="1"/>
    <col min="11541" max="11541" width="12.8515625" style="248" customWidth="1"/>
    <col min="11542" max="11542" width="17.421875" style="248" customWidth="1"/>
    <col min="11543" max="11543" width="19.00390625" style="248" customWidth="1"/>
    <col min="11544" max="11776" width="10.8515625" style="248" customWidth="1"/>
    <col min="11777" max="11777" width="6.28125" style="248" customWidth="1"/>
    <col min="11778" max="11778" width="2.00390625" style="248" customWidth="1"/>
    <col min="11779" max="11779" width="4.8515625" style="248" customWidth="1"/>
    <col min="11780" max="11780" width="12.140625" style="248" customWidth="1"/>
    <col min="11781" max="11781" width="104.28125" style="248" customWidth="1"/>
    <col min="11782" max="11782" width="6.00390625" style="248" customWidth="1"/>
    <col min="11783" max="11783" width="11.7109375" style="248" customWidth="1"/>
    <col min="11784" max="11784" width="15.421875" style="248" customWidth="1"/>
    <col min="11785" max="11785" width="25.00390625" style="248" customWidth="1"/>
    <col min="11786" max="11786" width="6.00390625" style="248" customWidth="1"/>
    <col min="11787" max="11787" width="9.421875" style="248" customWidth="1"/>
    <col min="11788" max="11796" width="10.8515625" style="248" hidden="1" customWidth="1"/>
    <col min="11797" max="11797" width="12.8515625" style="248" customWidth="1"/>
    <col min="11798" max="11798" width="17.421875" style="248" customWidth="1"/>
    <col min="11799" max="11799" width="19.00390625" style="248" customWidth="1"/>
    <col min="11800" max="12032" width="10.8515625" style="248" customWidth="1"/>
    <col min="12033" max="12033" width="6.28125" style="248" customWidth="1"/>
    <col min="12034" max="12034" width="2.00390625" style="248" customWidth="1"/>
    <col min="12035" max="12035" width="4.8515625" style="248" customWidth="1"/>
    <col min="12036" max="12036" width="12.140625" style="248" customWidth="1"/>
    <col min="12037" max="12037" width="104.28125" style="248" customWidth="1"/>
    <col min="12038" max="12038" width="6.00390625" style="248" customWidth="1"/>
    <col min="12039" max="12039" width="11.7109375" style="248" customWidth="1"/>
    <col min="12040" max="12040" width="15.421875" style="248" customWidth="1"/>
    <col min="12041" max="12041" width="25.00390625" style="248" customWidth="1"/>
    <col min="12042" max="12042" width="6.00390625" style="248" customWidth="1"/>
    <col min="12043" max="12043" width="9.421875" style="248" customWidth="1"/>
    <col min="12044" max="12052" width="10.8515625" style="248" hidden="1" customWidth="1"/>
    <col min="12053" max="12053" width="12.8515625" style="248" customWidth="1"/>
    <col min="12054" max="12054" width="17.421875" style="248" customWidth="1"/>
    <col min="12055" max="12055" width="19.00390625" style="248" customWidth="1"/>
    <col min="12056" max="12288" width="10.8515625" style="248" customWidth="1"/>
    <col min="12289" max="12289" width="6.28125" style="248" customWidth="1"/>
    <col min="12290" max="12290" width="2.00390625" style="248" customWidth="1"/>
    <col min="12291" max="12291" width="4.8515625" style="248" customWidth="1"/>
    <col min="12292" max="12292" width="12.140625" style="248" customWidth="1"/>
    <col min="12293" max="12293" width="104.28125" style="248" customWidth="1"/>
    <col min="12294" max="12294" width="6.00390625" style="248" customWidth="1"/>
    <col min="12295" max="12295" width="11.7109375" style="248" customWidth="1"/>
    <col min="12296" max="12296" width="15.421875" style="248" customWidth="1"/>
    <col min="12297" max="12297" width="25.00390625" style="248" customWidth="1"/>
    <col min="12298" max="12298" width="6.00390625" style="248" customWidth="1"/>
    <col min="12299" max="12299" width="9.421875" style="248" customWidth="1"/>
    <col min="12300" max="12308" width="10.8515625" style="248" hidden="1" customWidth="1"/>
    <col min="12309" max="12309" width="12.8515625" style="248" customWidth="1"/>
    <col min="12310" max="12310" width="17.421875" style="248" customWidth="1"/>
    <col min="12311" max="12311" width="19.00390625" style="248" customWidth="1"/>
    <col min="12312" max="12544" width="10.8515625" style="248" customWidth="1"/>
    <col min="12545" max="12545" width="6.28125" style="248" customWidth="1"/>
    <col min="12546" max="12546" width="2.00390625" style="248" customWidth="1"/>
    <col min="12547" max="12547" width="4.8515625" style="248" customWidth="1"/>
    <col min="12548" max="12548" width="12.140625" style="248" customWidth="1"/>
    <col min="12549" max="12549" width="104.28125" style="248" customWidth="1"/>
    <col min="12550" max="12550" width="6.00390625" style="248" customWidth="1"/>
    <col min="12551" max="12551" width="11.7109375" style="248" customWidth="1"/>
    <col min="12552" max="12552" width="15.421875" style="248" customWidth="1"/>
    <col min="12553" max="12553" width="25.00390625" style="248" customWidth="1"/>
    <col min="12554" max="12554" width="6.00390625" style="248" customWidth="1"/>
    <col min="12555" max="12555" width="9.421875" style="248" customWidth="1"/>
    <col min="12556" max="12564" width="10.8515625" style="248" hidden="1" customWidth="1"/>
    <col min="12565" max="12565" width="12.8515625" style="248" customWidth="1"/>
    <col min="12566" max="12566" width="17.421875" style="248" customWidth="1"/>
    <col min="12567" max="12567" width="19.00390625" style="248" customWidth="1"/>
    <col min="12568" max="12800" width="10.8515625" style="248" customWidth="1"/>
    <col min="12801" max="12801" width="6.28125" style="248" customWidth="1"/>
    <col min="12802" max="12802" width="2.00390625" style="248" customWidth="1"/>
    <col min="12803" max="12803" width="4.8515625" style="248" customWidth="1"/>
    <col min="12804" max="12804" width="12.140625" style="248" customWidth="1"/>
    <col min="12805" max="12805" width="104.28125" style="248" customWidth="1"/>
    <col min="12806" max="12806" width="6.00390625" style="248" customWidth="1"/>
    <col min="12807" max="12807" width="11.7109375" style="248" customWidth="1"/>
    <col min="12808" max="12808" width="15.421875" style="248" customWidth="1"/>
    <col min="12809" max="12809" width="25.00390625" style="248" customWidth="1"/>
    <col min="12810" max="12810" width="6.00390625" style="248" customWidth="1"/>
    <col min="12811" max="12811" width="9.421875" style="248" customWidth="1"/>
    <col min="12812" max="12820" width="10.8515625" style="248" hidden="1" customWidth="1"/>
    <col min="12821" max="12821" width="12.8515625" style="248" customWidth="1"/>
    <col min="12822" max="12822" width="17.421875" style="248" customWidth="1"/>
    <col min="12823" max="12823" width="19.00390625" style="248" customWidth="1"/>
    <col min="12824" max="13056" width="10.8515625" style="248" customWidth="1"/>
    <col min="13057" max="13057" width="6.28125" style="248" customWidth="1"/>
    <col min="13058" max="13058" width="2.00390625" style="248" customWidth="1"/>
    <col min="13059" max="13059" width="4.8515625" style="248" customWidth="1"/>
    <col min="13060" max="13060" width="12.140625" style="248" customWidth="1"/>
    <col min="13061" max="13061" width="104.28125" style="248" customWidth="1"/>
    <col min="13062" max="13062" width="6.00390625" style="248" customWidth="1"/>
    <col min="13063" max="13063" width="11.7109375" style="248" customWidth="1"/>
    <col min="13064" max="13064" width="15.421875" style="248" customWidth="1"/>
    <col min="13065" max="13065" width="25.00390625" style="248" customWidth="1"/>
    <col min="13066" max="13066" width="6.00390625" style="248" customWidth="1"/>
    <col min="13067" max="13067" width="9.421875" style="248" customWidth="1"/>
    <col min="13068" max="13076" width="10.8515625" style="248" hidden="1" customWidth="1"/>
    <col min="13077" max="13077" width="12.8515625" style="248" customWidth="1"/>
    <col min="13078" max="13078" width="17.421875" style="248" customWidth="1"/>
    <col min="13079" max="13079" width="19.00390625" style="248" customWidth="1"/>
    <col min="13080" max="13312" width="10.8515625" style="248" customWidth="1"/>
    <col min="13313" max="13313" width="6.28125" style="248" customWidth="1"/>
    <col min="13314" max="13314" width="2.00390625" style="248" customWidth="1"/>
    <col min="13315" max="13315" width="4.8515625" style="248" customWidth="1"/>
    <col min="13316" max="13316" width="12.140625" style="248" customWidth="1"/>
    <col min="13317" max="13317" width="104.28125" style="248" customWidth="1"/>
    <col min="13318" max="13318" width="6.00390625" style="248" customWidth="1"/>
    <col min="13319" max="13319" width="11.7109375" style="248" customWidth="1"/>
    <col min="13320" max="13320" width="15.421875" style="248" customWidth="1"/>
    <col min="13321" max="13321" width="25.00390625" style="248" customWidth="1"/>
    <col min="13322" max="13322" width="6.00390625" style="248" customWidth="1"/>
    <col min="13323" max="13323" width="9.421875" style="248" customWidth="1"/>
    <col min="13324" max="13332" width="10.8515625" style="248" hidden="1" customWidth="1"/>
    <col min="13333" max="13333" width="12.8515625" style="248" customWidth="1"/>
    <col min="13334" max="13334" width="17.421875" style="248" customWidth="1"/>
    <col min="13335" max="13335" width="19.00390625" style="248" customWidth="1"/>
    <col min="13336" max="13568" width="10.8515625" style="248" customWidth="1"/>
    <col min="13569" max="13569" width="6.28125" style="248" customWidth="1"/>
    <col min="13570" max="13570" width="2.00390625" style="248" customWidth="1"/>
    <col min="13571" max="13571" width="4.8515625" style="248" customWidth="1"/>
    <col min="13572" max="13572" width="12.140625" style="248" customWidth="1"/>
    <col min="13573" max="13573" width="104.28125" style="248" customWidth="1"/>
    <col min="13574" max="13574" width="6.00390625" style="248" customWidth="1"/>
    <col min="13575" max="13575" width="11.7109375" style="248" customWidth="1"/>
    <col min="13576" max="13576" width="15.421875" style="248" customWidth="1"/>
    <col min="13577" max="13577" width="25.00390625" style="248" customWidth="1"/>
    <col min="13578" max="13578" width="6.00390625" style="248" customWidth="1"/>
    <col min="13579" max="13579" width="9.421875" style="248" customWidth="1"/>
    <col min="13580" max="13588" width="10.8515625" style="248" hidden="1" customWidth="1"/>
    <col min="13589" max="13589" width="12.8515625" style="248" customWidth="1"/>
    <col min="13590" max="13590" width="17.421875" style="248" customWidth="1"/>
    <col min="13591" max="13591" width="19.00390625" style="248" customWidth="1"/>
    <col min="13592" max="13824" width="10.8515625" style="248" customWidth="1"/>
    <col min="13825" max="13825" width="6.28125" style="248" customWidth="1"/>
    <col min="13826" max="13826" width="2.00390625" style="248" customWidth="1"/>
    <col min="13827" max="13827" width="4.8515625" style="248" customWidth="1"/>
    <col min="13828" max="13828" width="12.140625" style="248" customWidth="1"/>
    <col min="13829" max="13829" width="104.28125" style="248" customWidth="1"/>
    <col min="13830" max="13830" width="6.00390625" style="248" customWidth="1"/>
    <col min="13831" max="13831" width="11.7109375" style="248" customWidth="1"/>
    <col min="13832" max="13832" width="15.421875" style="248" customWidth="1"/>
    <col min="13833" max="13833" width="25.00390625" style="248" customWidth="1"/>
    <col min="13834" max="13834" width="6.00390625" style="248" customWidth="1"/>
    <col min="13835" max="13835" width="9.421875" style="248" customWidth="1"/>
    <col min="13836" max="13844" width="10.8515625" style="248" hidden="1" customWidth="1"/>
    <col min="13845" max="13845" width="12.8515625" style="248" customWidth="1"/>
    <col min="13846" max="13846" width="17.421875" style="248" customWidth="1"/>
    <col min="13847" max="13847" width="19.00390625" style="248" customWidth="1"/>
    <col min="13848" max="14080" width="10.8515625" style="248" customWidth="1"/>
    <col min="14081" max="14081" width="6.28125" style="248" customWidth="1"/>
    <col min="14082" max="14082" width="2.00390625" style="248" customWidth="1"/>
    <col min="14083" max="14083" width="4.8515625" style="248" customWidth="1"/>
    <col min="14084" max="14084" width="12.140625" style="248" customWidth="1"/>
    <col min="14085" max="14085" width="104.28125" style="248" customWidth="1"/>
    <col min="14086" max="14086" width="6.00390625" style="248" customWidth="1"/>
    <col min="14087" max="14087" width="11.7109375" style="248" customWidth="1"/>
    <col min="14088" max="14088" width="15.421875" style="248" customWidth="1"/>
    <col min="14089" max="14089" width="25.00390625" style="248" customWidth="1"/>
    <col min="14090" max="14090" width="6.00390625" style="248" customWidth="1"/>
    <col min="14091" max="14091" width="9.421875" style="248" customWidth="1"/>
    <col min="14092" max="14100" width="10.8515625" style="248" hidden="1" customWidth="1"/>
    <col min="14101" max="14101" width="12.8515625" style="248" customWidth="1"/>
    <col min="14102" max="14102" width="17.421875" style="248" customWidth="1"/>
    <col min="14103" max="14103" width="19.00390625" style="248" customWidth="1"/>
    <col min="14104" max="14336" width="10.8515625" style="248" customWidth="1"/>
    <col min="14337" max="14337" width="6.28125" style="248" customWidth="1"/>
    <col min="14338" max="14338" width="2.00390625" style="248" customWidth="1"/>
    <col min="14339" max="14339" width="4.8515625" style="248" customWidth="1"/>
    <col min="14340" max="14340" width="12.140625" style="248" customWidth="1"/>
    <col min="14341" max="14341" width="104.28125" style="248" customWidth="1"/>
    <col min="14342" max="14342" width="6.00390625" style="248" customWidth="1"/>
    <col min="14343" max="14343" width="11.7109375" style="248" customWidth="1"/>
    <col min="14344" max="14344" width="15.421875" style="248" customWidth="1"/>
    <col min="14345" max="14345" width="25.00390625" style="248" customWidth="1"/>
    <col min="14346" max="14346" width="6.00390625" style="248" customWidth="1"/>
    <col min="14347" max="14347" width="9.421875" style="248" customWidth="1"/>
    <col min="14348" max="14356" width="10.8515625" style="248" hidden="1" customWidth="1"/>
    <col min="14357" max="14357" width="12.8515625" style="248" customWidth="1"/>
    <col min="14358" max="14358" width="17.421875" style="248" customWidth="1"/>
    <col min="14359" max="14359" width="19.00390625" style="248" customWidth="1"/>
    <col min="14360" max="14592" width="10.8515625" style="248" customWidth="1"/>
    <col min="14593" max="14593" width="6.28125" style="248" customWidth="1"/>
    <col min="14594" max="14594" width="2.00390625" style="248" customWidth="1"/>
    <col min="14595" max="14595" width="4.8515625" style="248" customWidth="1"/>
    <col min="14596" max="14596" width="12.140625" style="248" customWidth="1"/>
    <col min="14597" max="14597" width="104.28125" style="248" customWidth="1"/>
    <col min="14598" max="14598" width="6.00390625" style="248" customWidth="1"/>
    <col min="14599" max="14599" width="11.7109375" style="248" customWidth="1"/>
    <col min="14600" max="14600" width="15.421875" style="248" customWidth="1"/>
    <col min="14601" max="14601" width="25.00390625" style="248" customWidth="1"/>
    <col min="14602" max="14602" width="6.00390625" style="248" customWidth="1"/>
    <col min="14603" max="14603" width="9.421875" style="248" customWidth="1"/>
    <col min="14604" max="14612" width="10.8515625" style="248" hidden="1" customWidth="1"/>
    <col min="14613" max="14613" width="12.8515625" style="248" customWidth="1"/>
    <col min="14614" max="14614" width="17.421875" style="248" customWidth="1"/>
    <col min="14615" max="14615" width="19.00390625" style="248" customWidth="1"/>
    <col min="14616" max="14848" width="10.8515625" style="248" customWidth="1"/>
    <col min="14849" max="14849" width="6.28125" style="248" customWidth="1"/>
    <col min="14850" max="14850" width="2.00390625" style="248" customWidth="1"/>
    <col min="14851" max="14851" width="4.8515625" style="248" customWidth="1"/>
    <col min="14852" max="14852" width="12.140625" style="248" customWidth="1"/>
    <col min="14853" max="14853" width="104.28125" style="248" customWidth="1"/>
    <col min="14854" max="14854" width="6.00390625" style="248" customWidth="1"/>
    <col min="14855" max="14855" width="11.7109375" style="248" customWidth="1"/>
    <col min="14856" max="14856" width="15.421875" style="248" customWidth="1"/>
    <col min="14857" max="14857" width="25.00390625" style="248" customWidth="1"/>
    <col min="14858" max="14858" width="6.00390625" style="248" customWidth="1"/>
    <col min="14859" max="14859" width="9.421875" style="248" customWidth="1"/>
    <col min="14860" max="14868" width="10.8515625" style="248" hidden="1" customWidth="1"/>
    <col min="14869" max="14869" width="12.8515625" style="248" customWidth="1"/>
    <col min="14870" max="14870" width="17.421875" style="248" customWidth="1"/>
    <col min="14871" max="14871" width="19.00390625" style="248" customWidth="1"/>
    <col min="14872" max="15104" width="10.8515625" style="248" customWidth="1"/>
    <col min="15105" max="15105" width="6.28125" style="248" customWidth="1"/>
    <col min="15106" max="15106" width="2.00390625" style="248" customWidth="1"/>
    <col min="15107" max="15107" width="4.8515625" style="248" customWidth="1"/>
    <col min="15108" max="15108" width="12.140625" style="248" customWidth="1"/>
    <col min="15109" max="15109" width="104.28125" style="248" customWidth="1"/>
    <col min="15110" max="15110" width="6.00390625" style="248" customWidth="1"/>
    <col min="15111" max="15111" width="11.7109375" style="248" customWidth="1"/>
    <col min="15112" max="15112" width="15.421875" style="248" customWidth="1"/>
    <col min="15113" max="15113" width="25.00390625" style="248" customWidth="1"/>
    <col min="15114" max="15114" width="6.00390625" style="248" customWidth="1"/>
    <col min="15115" max="15115" width="9.421875" style="248" customWidth="1"/>
    <col min="15116" max="15124" width="10.8515625" style="248" hidden="1" customWidth="1"/>
    <col min="15125" max="15125" width="12.8515625" style="248" customWidth="1"/>
    <col min="15126" max="15126" width="17.421875" style="248" customWidth="1"/>
    <col min="15127" max="15127" width="19.00390625" style="248" customWidth="1"/>
    <col min="15128" max="15360" width="10.8515625" style="248" customWidth="1"/>
    <col min="15361" max="15361" width="6.28125" style="248" customWidth="1"/>
    <col min="15362" max="15362" width="2.00390625" style="248" customWidth="1"/>
    <col min="15363" max="15363" width="4.8515625" style="248" customWidth="1"/>
    <col min="15364" max="15364" width="12.140625" style="248" customWidth="1"/>
    <col min="15365" max="15365" width="104.28125" style="248" customWidth="1"/>
    <col min="15366" max="15366" width="6.00390625" style="248" customWidth="1"/>
    <col min="15367" max="15367" width="11.7109375" style="248" customWidth="1"/>
    <col min="15368" max="15368" width="15.421875" style="248" customWidth="1"/>
    <col min="15369" max="15369" width="25.00390625" style="248" customWidth="1"/>
    <col min="15370" max="15370" width="6.00390625" style="248" customWidth="1"/>
    <col min="15371" max="15371" width="9.421875" style="248" customWidth="1"/>
    <col min="15372" max="15380" width="10.8515625" style="248" hidden="1" customWidth="1"/>
    <col min="15381" max="15381" width="12.8515625" style="248" customWidth="1"/>
    <col min="15382" max="15382" width="17.421875" style="248" customWidth="1"/>
    <col min="15383" max="15383" width="19.00390625" style="248" customWidth="1"/>
    <col min="15384" max="15616" width="10.8515625" style="248" customWidth="1"/>
    <col min="15617" max="15617" width="6.28125" style="248" customWidth="1"/>
    <col min="15618" max="15618" width="2.00390625" style="248" customWidth="1"/>
    <col min="15619" max="15619" width="4.8515625" style="248" customWidth="1"/>
    <col min="15620" max="15620" width="12.140625" style="248" customWidth="1"/>
    <col min="15621" max="15621" width="104.28125" style="248" customWidth="1"/>
    <col min="15622" max="15622" width="6.00390625" style="248" customWidth="1"/>
    <col min="15623" max="15623" width="11.7109375" style="248" customWidth="1"/>
    <col min="15624" max="15624" width="15.421875" style="248" customWidth="1"/>
    <col min="15625" max="15625" width="25.00390625" style="248" customWidth="1"/>
    <col min="15626" max="15626" width="6.00390625" style="248" customWidth="1"/>
    <col min="15627" max="15627" width="9.421875" style="248" customWidth="1"/>
    <col min="15628" max="15636" width="10.8515625" style="248" hidden="1" customWidth="1"/>
    <col min="15637" max="15637" width="12.8515625" style="248" customWidth="1"/>
    <col min="15638" max="15638" width="17.421875" style="248" customWidth="1"/>
    <col min="15639" max="15639" width="19.00390625" style="248" customWidth="1"/>
    <col min="15640" max="15872" width="10.8515625" style="248" customWidth="1"/>
    <col min="15873" max="15873" width="6.28125" style="248" customWidth="1"/>
    <col min="15874" max="15874" width="2.00390625" style="248" customWidth="1"/>
    <col min="15875" max="15875" width="4.8515625" style="248" customWidth="1"/>
    <col min="15876" max="15876" width="12.140625" style="248" customWidth="1"/>
    <col min="15877" max="15877" width="104.28125" style="248" customWidth="1"/>
    <col min="15878" max="15878" width="6.00390625" style="248" customWidth="1"/>
    <col min="15879" max="15879" width="11.7109375" style="248" customWidth="1"/>
    <col min="15880" max="15880" width="15.421875" style="248" customWidth="1"/>
    <col min="15881" max="15881" width="25.00390625" style="248" customWidth="1"/>
    <col min="15882" max="15882" width="6.00390625" style="248" customWidth="1"/>
    <col min="15883" max="15883" width="9.421875" style="248" customWidth="1"/>
    <col min="15884" max="15892" width="10.8515625" style="248" hidden="1" customWidth="1"/>
    <col min="15893" max="15893" width="12.8515625" style="248" customWidth="1"/>
    <col min="15894" max="15894" width="17.421875" style="248" customWidth="1"/>
    <col min="15895" max="15895" width="19.00390625" style="248" customWidth="1"/>
    <col min="15896" max="16128" width="10.8515625" style="248" customWidth="1"/>
    <col min="16129" max="16129" width="6.28125" style="248" customWidth="1"/>
    <col min="16130" max="16130" width="2.00390625" style="248" customWidth="1"/>
    <col min="16131" max="16131" width="4.8515625" style="248" customWidth="1"/>
    <col min="16132" max="16132" width="12.140625" style="248" customWidth="1"/>
    <col min="16133" max="16133" width="104.28125" style="248" customWidth="1"/>
    <col min="16134" max="16134" width="6.00390625" style="248" customWidth="1"/>
    <col min="16135" max="16135" width="11.7109375" style="248" customWidth="1"/>
    <col min="16136" max="16136" width="15.421875" style="248" customWidth="1"/>
    <col min="16137" max="16137" width="25.00390625" style="248" customWidth="1"/>
    <col min="16138" max="16138" width="6.00390625" style="248" customWidth="1"/>
    <col min="16139" max="16139" width="9.421875" style="248" customWidth="1"/>
    <col min="16140" max="16148" width="10.8515625" style="248" hidden="1" customWidth="1"/>
    <col min="16149" max="16149" width="12.8515625" style="248" customWidth="1"/>
    <col min="16150" max="16150" width="17.421875" style="248" customWidth="1"/>
    <col min="16151" max="16151" width="19.00390625" style="248" customWidth="1"/>
    <col min="16152" max="16384" width="10.8515625" style="248" customWidth="1"/>
  </cols>
  <sheetData>
    <row r="1" ht="7.5" customHeight="1"/>
    <row r="2" s="250" customFormat="1" ht="6.95" customHeight="1">
      <c r="F2" s="251"/>
    </row>
    <row r="3" spans="3:9" s="250" customFormat="1" ht="21">
      <c r="C3" s="536" t="s">
        <v>1529</v>
      </c>
      <c r="D3" s="537"/>
      <c r="E3" s="537"/>
      <c r="F3" s="537"/>
      <c r="G3" s="537"/>
      <c r="H3" s="537"/>
      <c r="I3" s="537"/>
    </row>
    <row r="4" s="250" customFormat="1" ht="6.95" customHeight="1">
      <c r="F4" s="251"/>
    </row>
    <row r="5" spans="3:9" s="250" customFormat="1" ht="36.95" customHeight="1">
      <c r="C5" s="252" t="s">
        <v>1530</v>
      </c>
      <c r="E5" s="538" t="s">
        <v>1531</v>
      </c>
      <c r="F5" s="537"/>
      <c r="G5" s="537"/>
      <c r="H5" s="537"/>
      <c r="I5" s="537"/>
    </row>
    <row r="6" spans="3:6" s="250" customFormat="1" ht="18">
      <c r="C6" s="252" t="s">
        <v>1532</v>
      </c>
      <c r="E6" s="253" t="s">
        <v>1533</v>
      </c>
      <c r="F6" s="251"/>
    </row>
    <row r="7" spans="3:9" s="250" customFormat="1" ht="18">
      <c r="C7" s="252" t="s">
        <v>1534</v>
      </c>
      <c r="E7" s="538" t="s">
        <v>1535</v>
      </c>
      <c r="F7" s="537"/>
      <c r="G7" s="537"/>
      <c r="H7" s="537"/>
      <c r="I7" s="537"/>
    </row>
    <row r="8" spans="3:9" s="250" customFormat="1" ht="15">
      <c r="C8" s="254"/>
      <c r="E8" s="254" t="s">
        <v>28</v>
      </c>
      <c r="F8" s="251"/>
      <c r="G8" s="254" t="s">
        <v>22</v>
      </c>
      <c r="I8" s="255">
        <v>44517</v>
      </c>
    </row>
    <row r="9" s="250" customFormat="1" ht="12">
      <c r="F9" s="251"/>
    </row>
    <row r="10" spans="3:9" s="250" customFormat="1" ht="15">
      <c r="C10" s="254" t="s">
        <v>1536</v>
      </c>
      <c r="E10" s="254" t="s">
        <v>1537</v>
      </c>
      <c r="F10" s="251"/>
      <c r="G10" s="254" t="s">
        <v>31</v>
      </c>
      <c r="H10" s="254"/>
      <c r="I10" s="254" t="s">
        <v>1538</v>
      </c>
    </row>
    <row r="11" spans="3:9" s="250" customFormat="1" ht="15">
      <c r="C11" s="254" t="s">
        <v>30</v>
      </c>
      <c r="E11" s="254" t="s">
        <v>1539</v>
      </c>
      <c r="F11" s="251"/>
      <c r="G11" s="254" t="s">
        <v>34</v>
      </c>
      <c r="H11" s="254"/>
      <c r="I11" s="254" t="s">
        <v>1538</v>
      </c>
    </row>
    <row r="12" s="250" customFormat="1" ht="10.35" customHeight="1">
      <c r="F12" s="251"/>
    </row>
    <row r="13" spans="3:19" s="256" customFormat="1" ht="29.25" customHeight="1">
      <c r="C13" s="257" t="s">
        <v>157</v>
      </c>
      <c r="D13" s="257" t="s">
        <v>58</v>
      </c>
      <c r="E13" s="257" t="s">
        <v>59</v>
      </c>
      <c r="F13" s="257" t="s">
        <v>158</v>
      </c>
      <c r="G13" s="257" t="s">
        <v>159</v>
      </c>
      <c r="H13" s="258" t="s">
        <v>160</v>
      </c>
      <c r="I13" s="257" t="s">
        <v>126</v>
      </c>
      <c r="L13" s="259" t="s">
        <v>1540</v>
      </c>
      <c r="M13" s="260" t="s">
        <v>41</v>
      </c>
      <c r="N13" s="260" t="s">
        <v>162</v>
      </c>
      <c r="O13" s="260" t="s">
        <v>163</v>
      </c>
      <c r="P13" s="260" t="s">
        <v>1541</v>
      </c>
      <c r="Q13" s="260" t="s">
        <v>1542</v>
      </c>
      <c r="R13" s="260" t="s">
        <v>166</v>
      </c>
      <c r="S13" s="261" t="s">
        <v>167</v>
      </c>
    </row>
    <row r="14" spans="3:55" s="250" customFormat="1" ht="29.25" customHeight="1">
      <c r="C14" s="262" t="s">
        <v>1543</v>
      </c>
      <c r="F14" s="251"/>
      <c r="I14" s="263">
        <f>I15+I60</f>
        <v>0</v>
      </c>
      <c r="L14" s="264"/>
      <c r="M14" s="265"/>
      <c r="N14" s="265"/>
      <c r="O14" s="266" t="e">
        <f>O15+#REF!+#REF!+#REF!+#REF!+#REF!+#REF!+#REF!+#REF!+#REF!+#REF!+#REF!+#REF!+#REF!+#REF!+#REF!+#REF!+#REF!+#REF!+#REF!</f>
        <v>#REF!</v>
      </c>
      <c r="P14" s="265"/>
      <c r="Q14" s="266" t="e">
        <f>Q15+#REF!+#REF!+#REF!+#REF!+#REF!+#REF!+#REF!+#REF!+#REF!+#REF!+#REF!+#REF!+#REF!+#REF!+#REF!+#REF!+#REF!+#REF!+#REF!</f>
        <v>#REF!</v>
      </c>
      <c r="R14" s="265"/>
      <c r="S14" s="267" t="e">
        <f>S15+#REF!+#REF!+#REF!+#REF!+#REF!+#REF!+#REF!+#REF!+#REF!+#REF!+#REF!+#REF!+#REF!+#REF!+#REF!+#REF!+#REF!+#REF!+#REF!</f>
        <v>#REF!</v>
      </c>
      <c r="AL14" s="268"/>
      <c r="AM14" s="268"/>
      <c r="BC14" s="269"/>
    </row>
    <row r="15" spans="3:55" s="270" customFormat="1" ht="18">
      <c r="C15" s="353"/>
      <c r="D15" s="353" t="s">
        <v>1544</v>
      </c>
      <c r="E15" s="353"/>
      <c r="F15" s="354"/>
      <c r="G15" s="353"/>
      <c r="H15" s="353"/>
      <c r="I15" s="355">
        <f>SUM(I16:I59)</f>
        <v>0</v>
      </c>
      <c r="L15" s="271"/>
      <c r="O15" s="272">
        <f>SUM(O16:O59)</f>
        <v>0</v>
      </c>
      <c r="Q15" s="272">
        <f>SUM(Q16:Q59)</f>
        <v>0</v>
      </c>
      <c r="S15" s="273">
        <f>SUM(S16:S59)</f>
        <v>0</v>
      </c>
      <c r="AJ15" s="274"/>
      <c r="AL15" s="275"/>
      <c r="AM15" s="275"/>
      <c r="AQ15" s="274"/>
      <c r="BC15" s="276"/>
    </row>
    <row r="16" spans="2:57" s="278" customFormat="1" ht="156">
      <c r="B16" s="277"/>
      <c r="C16" s="356">
        <v>1</v>
      </c>
      <c r="D16" s="357" t="s">
        <v>1545</v>
      </c>
      <c r="E16" s="358" t="s">
        <v>1546</v>
      </c>
      <c r="F16" s="359" t="s">
        <v>1218</v>
      </c>
      <c r="G16" s="360">
        <v>1</v>
      </c>
      <c r="H16" s="378"/>
      <c r="I16" s="361">
        <f aca="true" t="shared" si="0" ref="I16:I50">G16*H16</f>
        <v>0</v>
      </c>
      <c r="J16" s="277"/>
      <c r="L16" s="279" t="s">
        <v>1</v>
      </c>
      <c r="M16" s="280" t="s">
        <v>42</v>
      </c>
      <c r="N16" s="281">
        <v>0</v>
      </c>
      <c r="O16" s="281">
        <f>N16*G16</f>
        <v>0</v>
      </c>
      <c r="P16" s="281">
        <v>0</v>
      </c>
      <c r="Q16" s="281">
        <f>P16*G16</f>
        <v>0</v>
      </c>
      <c r="R16" s="281">
        <v>0</v>
      </c>
      <c r="S16" s="282">
        <f>R16*G16</f>
        <v>0</v>
      </c>
      <c r="AJ16" s="283"/>
      <c r="AL16" s="283"/>
      <c r="AM16" s="283"/>
      <c r="AQ16" s="283"/>
      <c r="AW16" s="284"/>
      <c r="AX16" s="284"/>
      <c r="AY16" s="284"/>
      <c r="AZ16" s="284"/>
      <c r="BA16" s="284"/>
      <c r="BB16" s="283"/>
      <c r="BC16" s="284"/>
      <c r="BD16" s="283"/>
      <c r="BE16" s="283"/>
    </row>
    <row r="17" spans="2:57" s="286" customFormat="1" ht="15">
      <c r="B17" s="285"/>
      <c r="C17" s="356">
        <v>2</v>
      </c>
      <c r="D17" s="357" t="s">
        <v>1547</v>
      </c>
      <c r="E17" s="362" t="s">
        <v>1548</v>
      </c>
      <c r="F17" s="363" t="s">
        <v>1218</v>
      </c>
      <c r="G17" s="364">
        <v>1</v>
      </c>
      <c r="H17" s="350"/>
      <c r="I17" s="361">
        <f t="shared" si="0"/>
        <v>0</v>
      </c>
      <c r="J17" s="285"/>
      <c r="L17" s="287"/>
      <c r="M17" s="288"/>
      <c r="N17" s="289"/>
      <c r="O17" s="289"/>
      <c r="P17" s="289"/>
      <c r="Q17" s="289"/>
      <c r="R17" s="289"/>
      <c r="S17" s="290"/>
      <c r="AJ17" s="254"/>
      <c r="AL17" s="254"/>
      <c r="AM17" s="254"/>
      <c r="AQ17" s="254"/>
      <c r="AW17" s="291"/>
      <c r="AX17" s="291"/>
      <c r="AY17" s="291"/>
      <c r="AZ17" s="291"/>
      <c r="BA17" s="291"/>
      <c r="BB17" s="254"/>
      <c r="BC17" s="291"/>
      <c r="BD17" s="254"/>
      <c r="BE17" s="254"/>
    </row>
    <row r="18" spans="2:57" s="286" customFormat="1" ht="15">
      <c r="B18" s="285"/>
      <c r="C18" s="356">
        <v>3</v>
      </c>
      <c r="D18" s="357" t="s">
        <v>1549</v>
      </c>
      <c r="E18" s="362" t="s">
        <v>1550</v>
      </c>
      <c r="F18" s="359" t="s">
        <v>1218</v>
      </c>
      <c r="G18" s="360">
        <v>1</v>
      </c>
      <c r="H18" s="378"/>
      <c r="I18" s="361">
        <f t="shared" si="0"/>
        <v>0</v>
      </c>
      <c r="J18" s="285"/>
      <c r="L18" s="287"/>
      <c r="M18" s="288"/>
      <c r="N18" s="289"/>
      <c r="O18" s="289"/>
      <c r="P18" s="289"/>
      <c r="Q18" s="289"/>
      <c r="R18" s="289"/>
      <c r="S18" s="290"/>
      <c r="AJ18" s="254"/>
      <c r="AL18" s="254"/>
      <c r="AM18" s="254"/>
      <c r="AQ18" s="254"/>
      <c r="AW18" s="291"/>
      <c r="AX18" s="291"/>
      <c r="AY18" s="291"/>
      <c r="AZ18" s="291"/>
      <c r="BA18" s="291"/>
      <c r="BB18" s="254"/>
      <c r="BC18" s="291"/>
      <c r="BD18" s="254"/>
      <c r="BE18" s="254"/>
    </row>
    <row r="19" spans="2:57" s="286" customFormat="1" ht="15">
      <c r="B19" s="285"/>
      <c r="C19" s="356">
        <v>4</v>
      </c>
      <c r="D19" s="357" t="s">
        <v>1551</v>
      </c>
      <c r="E19" s="362" t="s">
        <v>1552</v>
      </c>
      <c r="F19" s="363" t="s">
        <v>1218</v>
      </c>
      <c r="G19" s="364">
        <v>1</v>
      </c>
      <c r="H19" s="379"/>
      <c r="I19" s="365">
        <f t="shared" si="0"/>
        <v>0</v>
      </c>
      <c r="J19" s="285"/>
      <c r="L19" s="287"/>
      <c r="M19" s="288"/>
      <c r="N19" s="289"/>
      <c r="O19" s="289"/>
      <c r="P19" s="289"/>
      <c r="Q19" s="289"/>
      <c r="R19" s="289"/>
      <c r="S19" s="290"/>
      <c r="AJ19" s="254"/>
      <c r="AL19" s="254"/>
      <c r="AM19" s="254"/>
      <c r="AQ19" s="254"/>
      <c r="AW19" s="291"/>
      <c r="AX19" s="291"/>
      <c r="AY19" s="291"/>
      <c r="AZ19" s="291"/>
      <c r="BA19" s="291"/>
      <c r="BB19" s="254"/>
      <c r="BC19" s="291"/>
      <c r="BD19" s="254"/>
      <c r="BE19" s="254"/>
    </row>
    <row r="20" spans="2:57" s="286" customFormat="1" ht="28.5" customHeight="1">
      <c r="B20" s="285"/>
      <c r="C20" s="356">
        <v>5</v>
      </c>
      <c r="D20" s="357" t="s">
        <v>1553</v>
      </c>
      <c r="E20" s="362" t="s">
        <v>1554</v>
      </c>
      <c r="F20" s="363" t="s">
        <v>1218</v>
      </c>
      <c r="G20" s="364">
        <v>2</v>
      </c>
      <c r="H20" s="379"/>
      <c r="I20" s="361">
        <f t="shared" si="0"/>
        <v>0</v>
      </c>
      <c r="J20" s="285"/>
      <c r="L20" s="287" t="s">
        <v>1</v>
      </c>
      <c r="M20" s="288" t="s">
        <v>42</v>
      </c>
      <c r="N20" s="289">
        <v>0</v>
      </c>
      <c r="O20" s="289">
        <f>N20*G20</f>
        <v>0</v>
      </c>
      <c r="P20" s="289">
        <v>0</v>
      </c>
      <c r="Q20" s="289">
        <f>P20*G20</f>
        <v>0</v>
      </c>
      <c r="R20" s="289">
        <v>0</v>
      </c>
      <c r="S20" s="290">
        <f>R20*G20</f>
        <v>0</v>
      </c>
      <c r="AJ20" s="254"/>
      <c r="AL20" s="254"/>
      <c r="AM20" s="254"/>
      <c r="AQ20" s="254"/>
      <c r="AW20" s="291"/>
      <c r="AX20" s="291"/>
      <c r="AY20" s="291"/>
      <c r="AZ20" s="291"/>
      <c r="BA20" s="291"/>
      <c r="BB20" s="254"/>
      <c r="BC20" s="291"/>
      <c r="BD20" s="254"/>
      <c r="BE20" s="254"/>
    </row>
    <row r="21" spans="2:57" s="286" customFormat="1" ht="15">
      <c r="B21" s="285"/>
      <c r="C21" s="356">
        <v>6</v>
      </c>
      <c r="D21" s="357" t="s">
        <v>1555</v>
      </c>
      <c r="E21" s="362" t="s">
        <v>1556</v>
      </c>
      <c r="F21" s="359" t="s">
        <v>1284</v>
      </c>
      <c r="G21" s="360">
        <v>20</v>
      </c>
      <c r="H21" s="378"/>
      <c r="I21" s="361">
        <f t="shared" si="0"/>
        <v>0</v>
      </c>
      <c r="J21" s="285"/>
      <c r="L21" s="287" t="s">
        <v>1</v>
      </c>
      <c r="M21" s="288" t="s">
        <v>42</v>
      </c>
      <c r="N21" s="289">
        <v>0</v>
      </c>
      <c r="O21" s="289">
        <f>N21*G21</f>
        <v>0</v>
      </c>
      <c r="P21" s="289">
        <v>0</v>
      </c>
      <c r="Q21" s="289">
        <f>P21*G21</f>
        <v>0</v>
      </c>
      <c r="R21" s="289">
        <v>0</v>
      </c>
      <c r="S21" s="290">
        <f>R21*G21</f>
        <v>0</v>
      </c>
      <c r="AJ21" s="254"/>
      <c r="AL21" s="254"/>
      <c r="AM21" s="254"/>
      <c r="AQ21" s="254"/>
      <c r="AW21" s="291"/>
      <c r="AX21" s="291"/>
      <c r="AY21" s="291"/>
      <c r="AZ21" s="291"/>
      <c r="BA21" s="291"/>
      <c r="BB21" s="254"/>
      <c r="BC21" s="291"/>
      <c r="BD21" s="254"/>
      <c r="BE21" s="254"/>
    </row>
    <row r="22" spans="2:57" s="286" customFormat="1" ht="15">
      <c r="B22" s="285"/>
      <c r="C22" s="356">
        <v>7</v>
      </c>
      <c r="D22" s="357" t="s">
        <v>1557</v>
      </c>
      <c r="E22" s="362" t="s">
        <v>1558</v>
      </c>
      <c r="F22" s="363" t="s">
        <v>1118</v>
      </c>
      <c r="G22" s="364">
        <v>2</v>
      </c>
      <c r="H22" s="379"/>
      <c r="I22" s="361">
        <f t="shared" si="0"/>
        <v>0</v>
      </c>
      <c r="J22" s="285"/>
      <c r="L22" s="287"/>
      <c r="M22" s="288"/>
      <c r="N22" s="289"/>
      <c r="O22" s="289"/>
      <c r="P22" s="289"/>
      <c r="Q22" s="289"/>
      <c r="R22" s="289"/>
      <c r="S22" s="290"/>
      <c r="AJ22" s="254"/>
      <c r="AL22" s="254"/>
      <c r="AM22" s="254"/>
      <c r="AQ22" s="254"/>
      <c r="AW22" s="291"/>
      <c r="AX22" s="291"/>
      <c r="AY22" s="291"/>
      <c r="AZ22" s="291"/>
      <c r="BA22" s="291"/>
      <c r="BB22" s="254"/>
      <c r="BC22" s="291"/>
      <c r="BD22" s="254"/>
      <c r="BE22" s="254"/>
    </row>
    <row r="23" spans="2:57" s="286" customFormat="1" ht="15">
      <c r="B23" s="285"/>
      <c r="C23" s="356">
        <v>8</v>
      </c>
      <c r="D23" s="357" t="s">
        <v>1559</v>
      </c>
      <c r="E23" s="362" t="s">
        <v>1560</v>
      </c>
      <c r="F23" s="359" t="s">
        <v>184</v>
      </c>
      <c r="G23" s="360">
        <v>2</v>
      </c>
      <c r="H23" s="378"/>
      <c r="I23" s="361">
        <f t="shared" si="0"/>
        <v>0</v>
      </c>
      <c r="J23" s="285"/>
      <c r="L23" s="287"/>
      <c r="M23" s="288"/>
      <c r="N23" s="289"/>
      <c r="O23" s="289"/>
      <c r="P23" s="289"/>
      <c r="Q23" s="289"/>
      <c r="R23" s="289"/>
      <c r="S23" s="290"/>
      <c r="AJ23" s="254"/>
      <c r="AL23" s="254"/>
      <c r="AM23" s="254"/>
      <c r="AQ23" s="254"/>
      <c r="AW23" s="291"/>
      <c r="AX23" s="291"/>
      <c r="AY23" s="291"/>
      <c r="AZ23" s="291"/>
      <c r="BA23" s="291"/>
      <c r="BB23" s="254"/>
      <c r="BC23" s="291"/>
      <c r="BD23" s="254"/>
      <c r="BE23" s="254"/>
    </row>
    <row r="24" spans="2:57" s="286" customFormat="1" ht="48">
      <c r="B24" s="285"/>
      <c r="C24" s="356">
        <v>9</v>
      </c>
      <c r="D24" s="357" t="s">
        <v>1561</v>
      </c>
      <c r="E24" s="362" t="s">
        <v>1562</v>
      </c>
      <c r="F24" s="359" t="s">
        <v>1118</v>
      </c>
      <c r="G24" s="360">
        <v>1</v>
      </c>
      <c r="H24" s="378"/>
      <c r="I24" s="365">
        <f t="shared" si="0"/>
        <v>0</v>
      </c>
      <c r="J24" s="285"/>
      <c r="L24" s="287"/>
      <c r="M24" s="288"/>
      <c r="N24" s="289"/>
      <c r="O24" s="289"/>
      <c r="P24" s="289"/>
      <c r="Q24" s="289"/>
      <c r="R24" s="289"/>
      <c r="S24" s="290"/>
      <c r="AJ24" s="254"/>
      <c r="AL24" s="254"/>
      <c r="AM24" s="254"/>
      <c r="AQ24" s="254"/>
      <c r="AW24" s="291"/>
      <c r="AX24" s="291"/>
      <c r="AY24" s="291"/>
      <c r="AZ24" s="291"/>
      <c r="BA24" s="291"/>
      <c r="BB24" s="254"/>
      <c r="BC24" s="291"/>
      <c r="BD24" s="254"/>
      <c r="BE24" s="254"/>
    </row>
    <row r="25" spans="2:57" s="286" customFormat="1" ht="24">
      <c r="B25" s="285"/>
      <c r="C25" s="356">
        <v>10</v>
      </c>
      <c r="D25" s="357" t="s">
        <v>1563</v>
      </c>
      <c r="E25" s="366" t="s">
        <v>1564</v>
      </c>
      <c r="F25" s="359" t="s">
        <v>1218</v>
      </c>
      <c r="G25" s="360">
        <v>1</v>
      </c>
      <c r="H25" s="378"/>
      <c r="I25" s="361">
        <f t="shared" si="0"/>
        <v>0</v>
      </c>
      <c r="J25" s="285"/>
      <c r="L25" s="287"/>
      <c r="M25" s="288"/>
      <c r="N25" s="289"/>
      <c r="O25" s="289"/>
      <c r="P25" s="289"/>
      <c r="Q25" s="289"/>
      <c r="R25" s="289"/>
      <c r="S25" s="290"/>
      <c r="AJ25" s="254"/>
      <c r="AL25" s="254"/>
      <c r="AM25" s="254"/>
      <c r="AQ25" s="254"/>
      <c r="AW25" s="291"/>
      <c r="AX25" s="291"/>
      <c r="AY25" s="291"/>
      <c r="AZ25" s="291"/>
      <c r="BA25" s="291"/>
      <c r="BB25" s="254"/>
      <c r="BC25" s="291"/>
      <c r="BD25" s="254"/>
      <c r="BE25" s="254"/>
    </row>
    <row r="26" spans="2:57" s="286" customFormat="1" ht="24">
      <c r="B26" s="285"/>
      <c r="C26" s="356">
        <v>11</v>
      </c>
      <c r="D26" s="357" t="s">
        <v>1565</v>
      </c>
      <c r="E26" s="366" t="s">
        <v>1566</v>
      </c>
      <c r="F26" s="359" t="s">
        <v>1218</v>
      </c>
      <c r="G26" s="360">
        <v>1</v>
      </c>
      <c r="H26" s="378"/>
      <c r="I26" s="361">
        <f t="shared" si="0"/>
        <v>0</v>
      </c>
      <c r="J26" s="285"/>
      <c r="L26" s="287"/>
      <c r="M26" s="288"/>
      <c r="N26" s="289"/>
      <c r="O26" s="289"/>
      <c r="P26" s="289"/>
      <c r="Q26" s="289"/>
      <c r="R26" s="289"/>
      <c r="S26" s="290"/>
      <c r="AJ26" s="254"/>
      <c r="AL26" s="254"/>
      <c r="AM26" s="254"/>
      <c r="AQ26" s="254"/>
      <c r="AW26" s="291"/>
      <c r="AX26" s="291"/>
      <c r="AY26" s="291"/>
      <c r="AZ26" s="291"/>
      <c r="BA26" s="291"/>
      <c r="BB26" s="254"/>
      <c r="BC26" s="291"/>
      <c r="BD26" s="254"/>
      <c r="BE26" s="254"/>
    </row>
    <row r="27" spans="2:57" s="286" customFormat="1" ht="15">
      <c r="B27" s="285"/>
      <c r="C27" s="356">
        <v>12</v>
      </c>
      <c r="D27" s="357" t="s">
        <v>1567</v>
      </c>
      <c r="E27" s="362" t="s">
        <v>1568</v>
      </c>
      <c r="F27" s="363" t="s">
        <v>1218</v>
      </c>
      <c r="G27" s="364">
        <v>4</v>
      </c>
      <c r="H27" s="379"/>
      <c r="I27" s="365">
        <f t="shared" si="0"/>
        <v>0</v>
      </c>
      <c r="J27" s="285"/>
      <c r="L27" s="287"/>
      <c r="M27" s="288"/>
      <c r="N27" s="289"/>
      <c r="O27" s="289"/>
      <c r="P27" s="289"/>
      <c r="Q27" s="289"/>
      <c r="R27" s="289"/>
      <c r="S27" s="290"/>
      <c r="AJ27" s="254"/>
      <c r="AL27" s="254"/>
      <c r="AM27" s="254"/>
      <c r="AQ27" s="254"/>
      <c r="AW27" s="291"/>
      <c r="AX27" s="291"/>
      <c r="AY27" s="291"/>
      <c r="AZ27" s="291"/>
      <c r="BA27" s="291"/>
      <c r="BB27" s="254"/>
      <c r="BC27" s="291"/>
      <c r="BD27" s="254"/>
      <c r="BE27" s="254"/>
    </row>
    <row r="28" spans="2:57" s="286" customFormat="1" ht="15">
      <c r="B28" s="285"/>
      <c r="C28" s="356">
        <v>13</v>
      </c>
      <c r="D28" s="357" t="s">
        <v>1569</v>
      </c>
      <c r="E28" s="366" t="s">
        <v>1570</v>
      </c>
      <c r="F28" s="363" t="s">
        <v>1218</v>
      </c>
      <c r="G28" s="364">
        <v>2</v>
      </c>
      <c r="H28" s="379"/>
      <c r="I28" s="365">
        <f t="shared" si="0"/>
        <v>0</v>
      </c>
      <c r="J28" s="285"/>
      <c r="L28" s="287"/>
      <c r="M28" s="288"/>
      <c r="N28" s="289"/>
      <c r="O28" s="289"/>
      <c r="P28" s="289"/>
      <c r="Q28" s="289"/>
      <c r="R28" s="289"/>
      <c r="S28" s="290"/>
      <c r="AJ28" s="254"/>
      <c r="AL28" s="254"/>
      <c r="AM28" s="254"/>
      <c r="AQ28" s="254"/>
      <c r="AW28" s="291"/>
      <c r="AX28" s="291"/>
      <c r="AY28" s="291"/>
      <c r="AZ28" s="291"/>
      <c r="BA28" s="291"/>
      <c r="BB28" s="254"/>
      <c r="BC28" s="291"/>
      <c r="BD28" s="254"/>
      <c r="BE28" s="254"/>
    </row>
    <row r="29" spans="2:57" s="286" customFormat="1" ht="15">
      <c r="B29" s="285"/>
      <c r="C29" s="356">
        <v>14</v>
      </c>
      <c r="D29" s="357" t="s">
        <v>1571</v>
      </c>
      <c r="E29" s="366" t="s">
        <v>1572</v>
      </c>
      <c r="F29" s="363" t="s">
        <v>1218</v>
      </c>
      <c r="G29" s="364">
        <v>3</v>
      </c>
      <c r="H29" s="379"/>
      <c r="I29" s="365">
        <f t="shared" si="0"/>
        <v>0</v>
      </c>
      <c r="J29" s="285"/>
      <c r="L29" s="287"/>
      <c r="M29" s="288"/>
      <c r="N29" s="289"/>
      <c r="O29" s="289"/>
      <c r="P29" s="289"/>
      <c r="Q29" s="289"/>
      <c r="R29" s="289"/>
      <c r="S29" s="290"/>
      <c r="AJ29" s="254"/>
      <c r="AL29" s="254"/>
      <c r="AM29" s="254"/>
      <c r="AQ29" s="254"/>
      <c r="AW29" s="291"/>
      <c r="AX29" s="291"/>
      <c r="AY29" s="291"/>
      <c r="AZ29" s="291"/>
      <c r="BA29" s="291"/>
      <c r="BB29" s="254"/>
      <c r="BC29" s="291"/>
      <c r="BD29" s="254"/>
      <c r="BE29" s="254"/>
    </row>
    <row r="30" spans="2:57" s="286" customFormat="1" ht="15">
      <c r="B30" s="285"/>
      <c r="C30" s="356">
        <v>15</v>
      </c>
      <c r="D30" s="357" t="s">
        <v>1573</v>
      </c>
      <c r="E30" s="366" t="s">
        <v>1574</v>
      </c>
      <c r="F30" s="363" t="s">
        <v>1218</v>
      </c>
      <c r="G30" s="364">
        <v>4</v>
      </c>
      <c r="H30" s="379"/>
      <c r="I30" s="365">
        <f t="shared" si="0"/>
        <v>0</v>
      </c>
      <c r="J30" s="285"/>
      <c r="L30" s="287"/>
      <c r="M30" s="288"/>
      <c r="N30" s="289"/>
      <c r="O30" s="289"/>
      <c r="P30" s="289"/>
      <c r="Q30" s="289"/>
      <c r="R30" s="289"/>
      <c r="S30" s="290"/>
      <c r="AJ30" s="254"/>
      <c r="AL30" s="254"/>
      <c r="AM30" s="254"/>
      <c r="AQ30" s="254"/>
      <c r="AW30" s="291"/>
      <c r="AX30" s="291"/>
      <c r="AY30" s="291"/>
      <c r="AZ30" s="291"/>
      <c r="BA30" s="291"/>
      <c r="BB30" s="254"/>
      <c r="BC30" s="291"/>
      <c r="BD30" s="254"/>
      <c r="BE30" s="254"/>
    </row>
    <row r="31" spans="2:57" s="286" customFormat="1" ht="15">
      <c r="B31" s="285"/>
      <c r="C31" s="356">
        <v>16</v>
      </c>
      <c r="D31" s="357" t="s">
        <v>1575</v>
      </c>
      <c r="E31" s="366" t="s">
        <v>1576</v>
      </c>
      <c r="F31" s="363" t="s">
        <v>1218</v>
      </c>
      <c r="G31" s="364">
        <v>3</v>
      </c>
      <c r="H31" s="379"/>
      <c r="I31" s="365">
        <f t="shared" si="0"/>
        <v>0</v>
      </c>
      <c r="J31" s="285"/>
      <c r="L31" s="287"/>
      <c r="M31" s="288"/>
      <c r="N31" s="289"/>
      <c r="O31" s="289"/>
      <c r="P31" s="289"/>
      <c r="Q31" s="289"/>
      <c r="R31" s="289"/>
      <c r="S31" s="290"/>
      <c r="AJ31" s="254"/>
      <c r="AL31" s="254"/>
      <c r="AM31" s="254"/>
      <c r="AQ31" s="254"/>
      <c r="AW31" s="291"/>
      <c r="AX31" s="291"/>
      <c r="AY31" s="291"/>
      <c r="AZ31" s="291"/>
      <c r="BA31" s="291"/>
      <c r="BB31" s="254"/>
      <c r="BC31" s="291"/>
      <c r="BD31" s="254"/>
      <c r="BE31" s="254"/>
    </row>
    <row r="32" spans="2:57" s="286" customFormat="1" ht="15">
      <c r="B32" s="285"/>
      <c r="C32" s="356">
        <v>17</v>
      </c>
      <c r="D32" s="357" t="s">
        <v>1577</v>
      </c>
      <c r="E32" s="366" t="s">
        <v>1578</v>
      </c>
      <c r="F32" s="363" t="s">
        <v>1218</v>
      </c>
      <c r="G32" s="364">
        <v>1</v>
      </c>
      <c r="H32" s="379"/>
      <c r="I32" s="365">
        <f t="shared" si="0"/>
        <v>0</v>
      </c>
      <c r="J32" s="285"/>
      <c r="L32" s="287"/>
      <c r="M32" s="288"/>
      <c r="N32" s="289"/>
      <c r="O32" s="289"/>
      <c r="P32" s="289"/>
      <c r="Q32" s="289"/>
      <c r="R32" s="289"/>
      <c r="S32" s="290"/>
      <c r="AJ32" s="254"/>
      <c r="AL32" s="254"/>
      <c r="AM32" s="254"/>
      <c r="AQ32" s="254"/>
      <c r="AW32" s="291"/>
      <c r="AX32" s="291"/>
      <c r="AY32" s="291"/>
      <c r="AZ32" s="291"/>
      <c r="BA32" s="291"/>
      <c r="BB32" s="254"/>
      <c r="BC32" s="291"/>
      <c r="BD32" s="254"/>
      <c r="BE32" s="254"/>
    </row>
    <row r="33" spans="2:57" s="286" customFormat="1" ht="15">
      <c r="B33" s="285"/>
      <c r="C33" s="356">
        <v>18</v>
      </c>
      <c r="D33" s="357" t="s">
        <v>1579</v>
      </c>
      <c r="E33" s="366" t="s">
        <v>1580</v>
      </c>
      <c r="F33" s="363" t="s">
        <v>1218</v>
      </c>
      <c r="G33" s="364">
        <v>2</v>
      </c>
      <c r="H33" s="379"/>
      <c r="I33" s="365">
        <f t="shared" si="0"/>
        <v>0</v>
      </c>
      <c r="J33" s="285"/>
      <c r="L33" s="287"/>
      <c r="M33" s="288"/>
      <c r="N33" s="289"/>
      <c r="O33" s="289"/>
      <c r="P33" s="289"/>
      <c r="Q33" s="289"/>
      <c r="R33" s="289"/>
      <c r="S33" s="290"/>
      <c r="AJ33" s="254"/>
      <c r="AL33" s="254"/>
      <c r="AM33" s="254"/>
      <c r="AQ33" s="254"/>
      <c r="AW33" s="291"/>
      <c r="AX33" s="291"/>
      <c r="AY33" s="291"/>
      <c r="AZ33" s="291"/>
      <c r="BA33" s="291"/>
      <c r="BB33" s="254"/>
      <c r="BC33" s="291"/>
      <c r="BD33" s="254"/>
      <c r="BE33" s="254"/>
    </row>
    <row r="34" spans="2:57" s="286" customFormat="1" ht="15">
      <c r="B34" s="285"/>
      <c r="C34" s="356">
        <v>19</v>
      </c>
      <c r="D34" s="357" t="s">
        <v>1581</v>
      </c>
      <c r="E34" s="366" t="s">
        <v>1582</v>
      </c>
      <c r="F34" s="363" t="s">
        <v>1218</v>
      </c>
      <c r="G34" s="364">
        <v>1</v>
      </c>
      <c r="H34" s="379"/>
      <c r="I34" s="365">
        <f t="shared" si="0"/>
        <v>0</v>
      </c>
      <c r="J34" s="285"/>
      <c r="L34" s="287"/>
      <c r="M34" s="288"/>
      <c r="N34" s="289"/>
      <c r="O34" s="289"/>
      <c r="P34" s="289"/>
      <c r="Q34" s="289"/>
      <c r="R34" s="289"/>
      <c r="S34" s="290"/>
      <c r="AJ34" s="254"/>
      <c r="AL34" s="254"/>
      <c r="AM34" s="254"/>
      <c r="AQ34" s="254"/>
      <c r="AW34" s="291"/>
      <c r="AX34" s="291"/>
      <c r="AY34" s="291"/>
      <c r="AZ34" s="291"/>
      <c r="BA34" s="291"/>
      <c r="BB34" s="254"/>
      <c r="BC34" s="291"/>
      <c r="BD34" s="254"/>
      <c r="BE34" s="254"/>
    </row>
    <row r="35" spans="2:57" s="286" customFormat="1" ht="15">
      <c r="B35" s="285"/>
      <c r="C35" s="356">
        <v>20</v>
      </c>
      <c r="D35" s="357" t="s">
        <v>1583</v>
      </c>
      <c r="E35" s="366" t="s">
        <v>1584</v>
      </c>
      <c r="F35" s="363" t="s">
        <v>1218</v>
      </c>
      <c r="G35" s="364">
        <v>2</v>
      </c>
      <c r="H35" s="379"/>
      <c r="I35" s="365">
        <f t="shared" si="0"/>
        <v>0</v>
      </c>
      <c r="J35" s="285"/>
      <c r="L35" s="287"/>
      <c r="M35" s="288"/>
      <c r="N35" s="289"/>
      <c r="O35" s="289"/>
      <c r="P35" s="289"/>
      <c r="Q35" s="289"/>
      <c r="R35" s="289"/>
      <c r="S35" s="290"/>
      <c r="AJ35" s="254"/>
      <c r="AL35" s="254"/>
      <c r="AM35" s="254"/>
      <c r="AQ35" s="254"/>
      <c r="AW35" s="291"/>
      <c r="AX35" s="291"/>
      <c r="AY35" s="291"/>
      <c r="AZ35" s="291"/>
      <c r="BA35" s="291"/>
      <c r="BB35" s="254"/>
      <c r="BC35" s="291"/>
      <c r="BD35" s="254"/>
      <c r="BE35" s="254"/>
    </row>
    <row r="36" spans="2:57" s="286" customFormat="1" ht="15">
      <c r="B36" s="285"/>
      <c r="C36" s="356">
        <v>21</v>
      </c>
      <c r="D36" s="357" t="s">
        <v>1585</v>
      </c>
      <c r="E36" s="366" t="s">
        <v>1586</v>
      </c>
      <c r="F36" s="363" t="s">
        <v>1218</v>
      </c>
      <c r="G36" s="364">
        <v>4</v>
      </c>
      <c r="H36" s="379"/>
      <c r="I36" s="365">
        <f t="shared" si="0"/>
        <v>0</v>
      </c>
      <c r="J36" s="285"/>
      <c r="L36" s="287"/>
      <c r="M36" s="288"/>
      <c r="N36" s="289"/>
      <c r="O36" s="289"/>
      <c r="P36" s="289"/>
      <c r="Q36" s="289"/>
      <c r="R36" s="289"/>
      <c r="S36" s="290"/>
      <c r="AJ36" s="254"/>
      <c r="AL36" s="254"/>
      <c r="AM36" s="254"/>
      <c r="AQ36" s="254"/>
      <c r="AW36" s="291"/>
      <c r="AX36" s="291"/>
      <c r="AY36" s="291"/>
      <c r="AZ36" s="291"/>
      <c r="BA36" s="291"/>
      <c r="BB36" s="254"/>
      <c r="BC36" s="291"/>
      <c r="BD36" s="254"/>
      <c r="BE36" s="254"/>
    </row>
    <row r="37" spans="2:57" s="286" customFormat="1" ht="15">
      <c r="B37" s="285"/>
      <c r="C37" s="356">
        <v>22</v>
      </c>
      <c r="D37" s="357" t="s">
        <v>1587</v>
      </c>
      <c r="E37" s="366" t="s">
        <v>1588</v>
      </c>
      <c r="F37" s="363" t="s">
        <v>1218</v>
      </c>
      <c r="G37" s="364">
        <v>2</v>
      </c>
      <c r="H37" s="379"/>
      <c r="I37" s="365">
        <f t="shared" si="0"/>
        <v>0</v>
      </c>
      <c r="J37" s="285"/>
      <c r="L37" s="287"/>
      <c r="M37" s="288"/>
      <c r="N37" s="289"/>
      <c r="O37" s="289"/>
      <c r="P37" s="289"/>
      <c r="Q37" s="289"/>
      <c r="R37" s="289"/>
      <c r="S37" s="290"/>
      <c r="AJ37" s="254"/>
      <c r="AL37" s="254"/>
      <c r="AM37" s="254"/>
      <c r="AQ37" s="254"/>
      <c r="AW37" s="291"/>
      <c r="AX37" s="291"/>
      <c r="AY37" s="291"/>
      <c r="AZ37" s="291"/>
      <c r="BA37" s="291"/>
      <c r="BB37" s="254"/>
      <c r="BC37" s="291"/>
      <c r="BD37" s="254"/>
      <c r="BE37" s="254"/>
    </row>
    <row r="38" spans="2:57" s="286" customFormat="1" ht="15">
      <c r="B38" s="285"/>
      <c r="C38" s="356">
        <v>23</v>
      </c>
      <c r="D38" s="357" t="s">
        <v>1589</v>
      </c>
      <c r="E38" s="366" t="s">
        <v>1590</v>
      </c>
      <c r="F38" s="363" t="s">
        <v>1218</v>
      </c>
      <c r="G38" s="364">
        <v>1</v>
      </c>
      <c r="H38" s="379"/>
      <c r="I38" s="365">
        <f t="shared" si="0"/>
        <v>0</v>
      </c>
      <c r="J38" s="285"/>
      <c r="L38" s="287"/>
      <c r="M38" s="288"/>
      <c r="N38" s="289"/>
      <c r="O38" s="289"/>
      <c r="P38" s="289"/>
      <c r="Q38" s="289"/>
      <c r="R38" s="289"/>
      <c r="S38" s="290"/>
      <c r="AJ38" s="254"/>
      <c r="AL38" s="254"/>
      <c r="AM38" s="254"/>
      <c r="AQ38" s="254"/>
      <c r="AW38" s="291"/>
      <c r="AX38" s="291"/>
      <c r="AY38" s="291"/>
      <c r="AZ38" s="291"/>
      <c r="BA38" s="291"/>
      <c r="BB38" s="254"/>
      <c r="BC38" s="291"/>
      <c r="BD38" s="254"/>
      <c r="BE38" s="254"/>
    </row>
    <row r="39" spans="2:57" s="286" customFormat="1" ht="24">
      <c r="B39" s="285"/>
      <c r="C39" s="356">
        <v>24</v>
      </c>
      <c r="D39" s="357" t="s">
        <v>1591</v>
      </c>
      <c r="E39" s="366" t="s">
        <v>1592</v>
      </c>
      <c r="F39" s="363" t="s">
        <v>1218</v>
      </c>
      <c r="G39" s="364">
        <v>1</v>
      </c>
      <c r="H39" s="379"/>
      <c r="I39" s="365">
        <f t="shared" si="0"/>
        <v>0</v>
      </c>
      <c r="J39" s="285"/>
      <c r="L39" s="287"/>
      <c r="M39" s="288"/>
      <c r="N39" s="289"/>
      <c r="O39" s="289"/>
      <c r="P39" s="289"/>
      <c r="Q39" s="289"/>
      <c r="R39" s="289"/>
      <c r="S39" s="290"/>
      <c r="AJ39" s="254"/>
      <c r="AL39" s="254"/>
      <c r="AM39" s="254"/>
      <c r="AQ39" s="254"/>
      <c r="AW39" s="291"/>
      <c r="AX39" s="291"/>
      <c r="AY39" s="291"/>
      <c r="AZ39" s="291"/>
      <c r="BA39" s="291"/>
      <c r="BB39" s="254"/>
      <c r="BC39" s="291"/>
      <c r="BD39" s="254"/>
      <c r="BE39" s="254"/>
    </row>
    <row r="40" spans="2:57" s="286" customFormat="1" ht="24">
      <c r="B40" s="285"/>
      <c r="C40" s="356">
        <v>25</v>
      </c>
      <c r="D40" s="357" t="s">
        <v>1593</v>
      </c>
      <c r="E40" s="366" t="s">
        <v>1594</v>
      </c>
      <c r="F40" s="363" t="s">
        <v>1218</v>
      </c>
      <c r="G40" s="364">
        <v>1</v>
      </c>
      <c r="H40" s="378"/>
      <c r="I40" s="365">
        <f t="shared" si="0"/>
        <v>0</v>
      </c>
      <c r="J40" s="285"/>
      <c r="L40" s="287"/>
      <c r="M40" s="288"/>
      <c r="N40" s="289"/>
      <c r="O40" s="289"/>
      <c r="P40" s="289"/>
      <c r="Q40" s="289"/>
      <c r="R40" s="289"/>
      <c r="S40" s="290"/>
      <c r="AJ40" s="254"/>
      <c r="AL40" s="254"/>
      <c r="AM40" s="254"/>
      <c r="AQ40" s="254"/>
      <c r="AW40" s="291"/>
      <c r="AX40" s="291"/>
      <c r="AY40" s="291"/>
      <c r="AZ40" s="291"/>
      <c r="BA40" s="291"/>
      <c r="BB40" s="254"/>
      <c r="BC40" s="291"/>
      <c r="BD40" s="254"/>
      <c r="BE40" s="254"/>
    </row>
    <row r="41" spans="2:57" s="286" customFormat="1" ht="24">
      <c r="B41" s="285"/>
      <c r="C41" s="356">
        <v>26</v>
      </c>
      <c r="D41" s="357" t="s">
        <v>1595</v>
      </c>
      <c r="E41" s="366" t="s">
        <v>1596</v>
      </c>
      <c r="F41" s="363" t="s">
        <v>1218</v>
      </c>
      <c r="G41" s="364">
        <v>2</v>
      </c>
      <c r="H41" s="378"/>
      <c r="I41" s="365">
        <f t="shared" si="0"/>
        <v>0</v>
      </c>
      <c r="J41" s="285"/>
      <c r="L41" s="287"/>
      <c r="M41" s="288"/>
      <c r="N41" s="289"/>
      <c r="O41" s="289"/>
      <c r="P41" s="289"/>
      <c r="Q41" s="289"/>
      <c r="R41" s="289"/>
      <c r="S41" s="290"/>
      <c r="AJ41" s="254"/>
      <c r="AL41" s="254"/>
      <c r="AM41" s="254"/>
      <c r="AQ41" s="254"/>
      <c r="AW41" s="291"/>
      <c r="AX41" s="291"/>
      <c r="AY41" s="291"/>
      <c r="AZ41" s="291"/>
      <c r="BA41" s="291"/>
      <c r="BB41" s="254"/>
      <c r="BC41" s="291"/>
      <c r="BD41" s="254"/>
      <c r="BE41" s="254"/>
    </row>
    <row r="42" spans="2:57" s="286" customFormat="1" ht="24">
      <c r="B42" s="285"/>
      <c r="C42" s="356">
        <v>27</v>
      </c>
      <c r="D42" s="357" t="s">
        <v>1597</v>
      </c>
      <c r="E42" s="366" t="s">
        <v>1598</v>
      </c>
      <c r="F42" s="363" t="s">
        <v>1218</v>
      </c>
      <c r="G42" s="364">
        <v>1</v>
      </c>
      <c r="H42" s="379"/>
      <c r="I42" s="365">
        <f t="shared" si="0"/>
        <v>0</v>
      </c>
      <c r="J42" s="285"/>
      <c r="L42" s="287"/>
      <c r="M42" s="288"/>
      <c r="N42" s="289"/>
      <c r="O42" s="289"/>
      <c r="P42" s="289"/>
      <c r="Q42" s="289"/>
      <c r="R42" s="289"/>
      <c r="S42" s="290"/>
      <c r="AJ42" s="254"/>
      <c r="AL42" s="254"/>
      <c r="AM42" s="254"/>
      <c r="AQ42" s="254"/>
      <c r="AW42" s="291"/>
      <c r="AX42" s="291"/>
      <c r="AY42" s="291"/>
      <c r="AZ42" s="291"/>
      <c r="BA42" s="291"/>
      <c r="BB42" s="254"/>
      <c r="BC42" s="291"/>
      <c r="BD42" s="254"/>
      <c r="BE42" s="254"/>
    </row>
    <row r="43" spans="2:57" s="286" customFormat="1" ht="24">
      <c r="B43" s="285"/>
      <c r="C43" s="356">
        <v>28</v>
      </c>
      <c r="D43" s="357" t="s">
        <v>1599</v>
      </c>
      <c r="E43" s="366" t="s">
        <v>1600</v>
      </c>
      <c r="F43" s="363" t="s">
        <v>1218</v>
      </c>
      <c r="G43" s="364">
        <v>2</v>
      </c>
      <c r="H43" s="379"/>
      <c r="I43" s="365">
        <f t="shared" si="0"/>
        <v>0</v>
      </c>
      <c r="J43" s="285"/>
      <c r="L43" s="287"/>
      <c r="M43" s="288"/>
      <c r="N43" s="289"/>
      <c r="O43" s="289"/>
      <c r="P43" s="289"/>
      <c r="Q43" s="289"/>
      <c r="R43" s="289"/>
      <c r="S43" s="290"/>
      <c r="AJ43" s="254"/>
      <c r="AL43" s="254"/>
      <c r="AM43" s="254"/>
      <c r="AQ43" s="254"/>
      <c r="AW43" s="291"/>
      <c r="AX43" s="291"/>
      <c r="AY43" s="291"/>
      <c r="AZ43" s="291"/>
      <c r="BA43" s="291"/>
      <c r="BB43" s="254"/>
      <c r="BC43" s="291"/>
      <c r="BD43" s="254"/>
      <c r="BE43" s="254"/>
    </row>
    <row r="44" spans="2:57" s="286" customFormat="1" ht="24">
      <c r="B44" s="285"/>
      <c r="C44" s="356">
        <v>29</v>
      </c>
      <c r="D44" s="357" t="s">
        <v>1601</v>
      </c>
      <c r="E44" s="366" t="s">
        <v>1602</v>
      </c>
      <c r="F44" s="363" t="s">
        <v>1218</v>
      </c>
      <c r="G44" s="364">
        <v>4</v>
      </c>
      <c r="H44" s="379"/>
      <c r="I44" s="365">
        <f t="shared" si="0"/>
        <v>0</v>
      </c>
      <c r="J44" s="285"/>
      <c r="L44" s="287"/>
      <c r="M44" s="288"/>
      <c r="N44" s="289"/>
      <c r="O44" s="289"/>
      <c r="P44" s="289"/>
      <c r="Q44" s="289"/>
      <c r="R44" s="289"/>
      <c r="S44" s="290"/>
      <c r="AJ44" s="254"/>
      <c r="AL44" s="254"/>
      <c r="AM44" s="254"/>
      <c r="AQ44" s="254"/>
      <c r="AW44" s="291"/>
      <c r="AX44" s="291"/>
      <c r="AY44" s="291"/>
      <c r="AZ44" s="291"/>
      <c r="BA44" s="291"/>
      <c r="BB44" s="254"/>
      <c r="BC44" s="291"/>
      <c r="BD44" s="254"/>
      <c r="BE44" s="254"/>
    </row>
    <row r="45" spans="2:57" s="286" customFormat="1" ht="15">
      <c r="B45" s="285"/>
      <c r="C45" s="356">
        <v>30</v>
      </c>
      <c r="D45" s="357" t="s">
        <v>1603</v>
      </c>
      <c r="E45" s="366" t="s">
        <v>1604</v>
      </c>
      <c r="F45" s="363" t="s">
        <v>1218</v>
      </c>
      <c r="G45" s="364">
        <v>1</v>
      </c>
      <c r="H45" s="379"/>
      <c r="I45" s="365">
        <f t="shared" si="0"/>
        <v>0</v>
      </c>
      <c r="J45" s="285"/>
      <c r="L45" s="287"/>
      <c r="M45" s="288"/>
      <c r="N45" s="289"/>
      <c r="O45" s="289"/>
      <c r="P45" s="289"/>
      <c r="Q45" s="289"/>
      <c r="R45" s="289"/>
      <c r="S45" s="290"/>
      <c r="AJ45" s="254"/>
      <c r="AL45" s="254"/>
      <c r="AM45" s="254"/>
      <c r="AQ45" s="254"/>
      <c r="AW45" s="291"/>
      <c r="AX45" s="291"/>
      <c r="AY45" s="291"/>
      <c r="AZ45" s="291"/>
      <c r="BA45" s="291"/>
      <c r="BB45" s="254"/>
      <c r="BC45" s="291"/>
      <c r="BD45" s="254"/>
      <c r="BE45" s="254"/>
    </row>
    <row r="46" spans="2:57" s="286" customFormat="1" ht="15">
      <c r="B46" s="285"/>
      <c r="C46" s="356">
        <v>31</v>
      </c>
      <c r="D46" s="357" t="s">
        <v>1605</v>
      </c>
      <c r="E46" s="366" t="s">
        <v>1606</v>
      </c>
      <c r="F46" s="363" t="s">
        <v>1218</v>
      </c>
      <c r="G46" s="364">
        <v>1</v>
      </c>
      <c r="H46" s="379"/>
      <c r="I46" s="365">
        <f>G46*H46</f>
        <v>0</v>
      </c>
      <c r="J46" s="285"/>
      <c r="L46" s="287"/>
      <c r="M46" s="288"/>
      <c r="N46" s="289"/>
      <c r="O46" s="289"/>
      <c r="P46" s="289"/>
      <c r="Q46" s="289"/>
      <c r="R46" s="289"/>
      <c r="S46" s="290"/>
      <c r="AJ46" s="254"/>
      <c r="AL46" s="254"/>
      <c r="AM46" s="254"/>
      <c r="AQ46" s="254"/>
      <c r="AW46" s="291"/>
      <c r="AX46" s="291"/>
      <c r="AY46" s="291"/>
      <c r="AZ46" s="291"/>
      <c r="BA46" s="291"/>
      <c r="BB46" s="254"/>
      <c r="BC46" s="291"/>
      <c r="BD46" s="254"/>
      <c r="BE46" s="254"/>
    </row>
    <row r="47" spans="2:57" s="286" customFormat="1" ht="15">
      <c r="B47" s="285"/>
      <c r="C47" s="356">
        <v>32</v>
      </c>
      <c r="D47" s="357" t="s">
        <v>1607</v>
      </c>
      <c r="E47" s="366" t="s">
        <v>1608</v>
      </c>
      <c r="F47" s="363" t="s">
        <v>1118</v>
      </c>
      <c r="G47" s="364">
        <v>1</v>
      </c>
      <c r="H47" s="379"/>
      <c r="I47" s="365">
        <f>G47*H47</f>
        <v>0</v>
      </c>
      <c r="J47" s="285"/>
      <c r="L47" s="287"/>
      <c r="M47" s="288"/>
      <c r="N47" s="289"/>
      <c r="O47" s="289"/>
      <c r="P47" s="289"/>
      <c r="Q47" s="289"/>
      <c r="R47" s="289"/>
      <c r="S47" s="290"/>
      <c r="AJ47" s="254"/>
      <c r="AL47" s="254"/>
      <c r="AM47" s="254"/>
      <c r="AQ47" s="254"/>
      <c r="AW47" s="291"/>
      <c r="AX47" s="291"/>
      <c r="AY47" s="291"/>
      <c r="AZ47" s="291"/>
      <c r="BA47" s="291"/>
      <c r="BB47" s="254"/>
      <c r="BC47" s="291"/>
      <c r="BD47" s="254"/>
      <c r="BE47" s="254"/>
    </row>
    <row r="48" spans="2:57" s="286" customFormat="1" ht="15">
      <c r="B48" s="285"/>
      <c r="C48" s="356">
        <v>33</v>
      </c>
      <c r="D48" s="357" t="s">
        <v>1609</v>
      </c>
      <c r="E48" s="366" t="s">
        <v>1610</v>
      </c>
      <c r="F48" s="363" t="s">
        <v>1284</v>
      </c>
      <c r="G48" s="364">
        <v>8</v>
      </c>
      <c r="H48" s="379"/>
      <c r="I48" s="365">
        <f t="shared" si="0"/>
        <v>0</v>
      </c>
      <c r="J48" s="285"/>
      <c r="L48" s="287"/>
      <c r="M48" s="288"/>
      <c r="N48" s="289"/>
      <c r="O48" s="289"/>
      <c r="P48" s="289"/>
      <c r="Q48" s="289"/>
      <c r="R48" s="289"/>
      <c r="S48" s="290"/>
      <c r="AJ48" s="254"/>
      <c r="AL48" s="254"/>
      <c r="AM48" s="254"/>
      <c r="AQ48" s="254"/>
      <c r="AW48" s="291"/>
      <c r="AX48" s="291"/>
      <c r="AY48" s="291"/>
      <c r="AZ48" s="291"/>
      <c r="BA48" s="291"/>
      <c r="BB48" s="254"/>
      <c r="BC48" s="291"/>
      <c r="BD48" s="254"/>
      <c r="BE48" s="254"/>
    </row>
    <row r="49" spans="2:57" s="286" customFormat="1" ht="15">
      <c r="B49" s="285"/>
      <c r="C49" s="356">
        <v>34</v>
      </c>
      <c r="D49" s="357" t="s">
        <v>1611</v>
      </c>
      <c r="E49" s="366" t="s">
        <v>1612</v>
      </c>
      <c r="F49" s="363" t="s">
        <v>1284</v>
      </c>
      <c r="G49" s="364">
        <v>5</v>
      </c>
      <c r="H49" s="379"/>
      <c r="I49" s="365">
        <f t="shared" si="0"/>
        <v>0</v>
      </c>
      <c r="J49" s="285"/>
      <c r="L49" s="287"/>
      <c r="M49" s="288"/>
      <c r="N49" s="289"/>
      <c r="O49" s="289"/>
      <c r="P49" s="289"/>
      <c r="Q49" s="289"/>
      <c r="R49" s="289"/>
      <c r="S49" s="290"/>
      <c r="AJ49" s="254"/>
      <c r="AL49" s="254"/>
      <c r="AM49" s="254"/>
      <c r="AQ49" s="254"/>
      <c r="AW49" s="291"/>
      <c r="AX49" s="291"/>
      <c r="AY49" s="291"/>
      <c r="AZ49" s="291"/>
      <c r="BA49" s="291"/>
      <c r="BB49" s="254"/>
      <c r="BC49" s="291"/>
      <c r="BD49" s="254"/>
      <c r="BE49" s="254"/>
    </row>
    <row r="50" spans="2:57" s="286" customFormat="1" ht="15">
      <c r="B50" s="285"/>
      <c r="C50" s="356">
        <v>35</v>
      </c>
      <c r="D50" s="357" t="s">
        <v>1613</v>
      </c>
      <c r="E50" s="366" t="s">
        <v>1614</v>
      </c>
      <c r="F50" s="363" t="s">
        <v>1284</v>
      </c>
      <c r="G50" s="364">
        <v>6</v>
      </c>
      <c r="H50" s="379"/>
      <c r="I50" s="365">
        <f t="shared" si="0"/>
        <v>0</v>
      </c>
      <c r="J50" s="285"/>
      <c r="L50" s="287"/>
      <c r="M50" s="288"/>
      <c r="N50" s="289"/>
      <c r="O50" s="289"/>
      <c r="P50" s="289"/>
      <c r="Q50" s="289"/>
      <c r="R50" s="289"/>
      <c r="S50" s="290"/>
      <c r="AJ50" s="254"/>
      <c r="AL50" s="254"/>
      <c r="AM50" s="254"/>
      <c r="AQ50" s="254"/>
      <c r="AW50" s="291"/>
      <c r="AX50" s="291"/>
      <c r="AY50" s="291"/>
      <c r="AZ50" s="291"/>
      <c r="BA50" s="291"/>
      <c r="BB50" s="254"/>
      <c r="BC50" s="291"/>
      <c r="BD50" s="254"/>
      <c r="BE50" s="254"/>
    </row>
    <row r="51" spans="2:57" s="286" customFormat="1" ht="15">
      <c r="B51" s="285"/>
      <c r="C51" s="356">
        <v>36</v>
      </c>
      <c r="D51" s="357" t="s">
        <v>1615</v>
      </c>
      <c r="E51" s="366" t="s">
        <v>1616</v>
      </c>
      <c r="F51" s="363" t="s">
        <v>184</v>
      </c>
      <c r="G51" s="364">
        <v>24</v>
      </c>
      <c r="H51" s="350"/>
      <c r="I51" s="361">
        <f>ROUND(H51*G51,2)</f>
        <v>0</v>
      </c>
      <c r="J51" s="285"/>
      <c r="L51" s="287"/>
      <c r="M51" s="288"/>
      <c r="N51" s="289"/>
      <c r="O51" s="289"/>
      <c r="P51" s="289"/>
      <c r="Q51" s="289"/>
      <c r="R51" s="289"/>
      <c r="S51" s="290"/>
      <c r="AJ51" s="254"/>
      <c r="AL51" s="254"/>
      <c r="AM51" s="254"/>
      <c r="AQ51" s="254"/>
      <c r="AW51" s="291"/>
      <c r="AX51" s="291"/>
      <c r="AY51" s="291"/>
      <c r="AZ51" s="291"/>
      <c r="BA51" s="291"/>
      <c r="BB51" s="254"/>
      <c r="BC51" s="291"/>
      <c r="BD51" s="254"/>
      <c r="BE51" s="254"/>
    </row>
    <row r="52" spans="2:57" s="286" customFormat="1" ht="15">
      <c r="B52" s="285"/>
      <c r="C52" s="356">
        <v>37</v>
      </c>
      <c r="D52" s="357" t="s">
        <v>1617</v>
      </c>
      <c r="E52" s="366" t="s">
        <v>1618</v>
      </c>
      <c r="F52" s="363" t="s">
        <v>184</v>
      </c>
      <c r="G52" s="364">
        <v>58</v>
      </c>
      <c r="H52" s="350"/>
      <c r="I52" s="361">
        <f>ROUND(H52*G52,2)</f>
        <v>0</v>
      </c>
      <c r="J52" s="285"/>
      <c r="L52" s="287"/>
      <c r="M52" s="288"/>
      <c r="N52" s="289"/>
      <c r="O52" s="289"/>
      <c r="P52" s="289"/>
      <c r="Q52" s="289"/>
      <c r="R52" s="289"/>
      <c r="S52" s="290"/>
      <c r="AJ52" s="254"/>
      <c r="AL52" s="254"/>
      <c r="AM52" s="254"/>
      <c r="AQ52" s="254"/>
      <c r="AW52" s="291"/>
      <c r="AX52" s="291"/>
      <c r="AY52" s="291"/>
      <c r="AZ52" s="291"/>
      <c r="BA52" s="291"/>
      <c r="BB52" s="254"/>
      <c r="BC52" s="291"/>
      <c r="BD52" s="254"/>
      <c r="BE52" s="254"/>
    </row>
    <row r="53" spans="2:57" s="286" customFormat="1" ht="24">
      <c r="B53" s="285"/>
      <c r="C53" s="356">
        <v>38</v>
      </c>
      <c r="D53" s="357" t="s">
        <v>1619</v>
      </c>
      <c r="E53" s="366" t="s">
        <v>1620</v>
      </c>
      <c r="F53" s="363" t="s">
        <v>184</v>
      </c>
      <c r="G53" s="364">
        <v>8</v>
      </c>
      <c r="H53" s="350"/>
      <c r="I53" s="365">
        <f>ROUND(H53*G53,2)</f>
        <v>0</v>
      </c>
      <c r="J53" s="285"/>
      <c r="L53" s="287"/>
      <c r="M53" s="288"/>
      <c r="N53" s="289"/>
      <c r="O53" s="289"/>
      <c r="P53" s="289"/>
      <c r="Q53" s="289"/>
      <c r="R53" s="289"/>
      <c r="S53" s="290"/>
      <c r="AJ53" s="254"/>
      <c r="AL53" s="254"/>
      <c r="AM53" s="254"/>
      <c r="AQ53" s="254"/>
      <c r="AW53" s="291"/>
      <c r="AX53" s="291"/>
      <c r="AY53" s="291"/>
      <c r="AZ53" s="291"/>
      <c r="BA53" s="291"/>
      <c r="BB53" s="254"/>
      <c r="BC53" s="291"/>
      <c r="BD53" s="254"/>
      <c r="BE53" s="254"/>
    </row>
    <row r="54" spans="2:57" s="286" customFormat="1" ht="24">
      <c r="B54" s="285"/>
      <c r="C54" s="356">
        <v>39</v>
      </c>
      <c r="D54" s="357" t="s">
        <v>1621</v>
      </c>
      <c r="E54" s="367" t="s">
        <v>1622</v>
      </c>
      <c r="F54" s="359" t="s">
        <v>1284</v>
      </c>
      <c r="G54" s="360">
        <v>28</v>
      </c>
      <c r="H54" s="378"/>
      <c r="I54" s="361">
        <f>G54*H54</f>
        <v>0</v>
      </c>
      <c r="J54" s="285"/>
      <c r="L54" s="287"/>
      <c r="M54" s="288"/>
      <c r="N54" s="289"/>
      <c r="O54" s="289"/>
      <c r="P54" s="289"/>
      <c r="Q54" s="289"/>
      <c r="R54" s="289"/>
      <c r="S54" s="290"/>
      <c r="AJ54" s="254"/>
      <c r="AL54" s="254"/>
      <c r="AM54" s="254"/>
      <c r="AQ54" s="254"/>
      <c r="AW54" s="291"/>
      <c r="AX54" s="291"/>
      <c r="AY54" s="291"/>
      <c r="AZ54" s="291"/>
      <c r="BA54" s="291"/>
      <c r="BB54" s="254"/>
      <c r="BC54" s="291"/>
      <c r="BD54" s="254"/>
      <c r="BE54" s="254"/>
    </row>
    <row r="55" spans="2:57" s="286" customFormat="1" ht="24">
      <c r="B55" s="285"/>
      <c r="C55" s="356">
        <v>40</v>
      </c>
      <c r="D55" s="357" t="s">
        <v>1623</v>
      </c>
      <c r="E55" s="367" t="s">
        <v>1624</v>
      </c>
      <c r="F55" s="359" t="s">
        <v>184</v>
      </c>
      <c r="G55" s="360">
        <v>23</v>
      </c>
      <c r="H55" s="378"/>
      <c r="I55" s="361">
        <f>G55*H55</f>
        <v>0</v>
      </c>
      <c r="J55" s="285"/>
      <c r="L55" s="287"/>
      <c r="M55" s="288"/>
      <c r="N55" s="289"/>
      <c r="O55" s="289"/>
      <c r="P55" s="289"/>
      <c r="Q55" s="289"/>
      <c r="R55" s="289"/>
      <c r="S55" s="290"/>
      <c r="AJ55" s="254"/>
      <c r="AL55" s="254"/>
      <c r="AM55" s="254"/>
      <c r="AQ55" s="254"/>
      <c r="AW55" s="291"/>
      <c r="AX55" s="291"/>
      <c r="AY55" s="291"/>
      <c r="AZ55" s="291"/>
      <c r="BA55" s="291"/>
      <c r="BB55" s="254"/>
      <c r="BC55" s="291"/>
      <c r="BD55" s="254"/>
      <c r="BE55" s="254"/>
    </row>
    <row r="56" spans="2:57" s="286" customFormat="1" ht="24">
      <c r="B56" s="285"/>
      <c r="C56" s="356">
        <v>41</v>
      </c>
      <c r="D56" s="357" t="s">
        <v>1625</v>
      </c>
      <c r="E56" s="367" t="s">
        <v>1626</v>
      </c>
      <c r="F56" s="359" t="s">
        <v>184</v>
      </c>
      <c r="G56" s="360">
        <v>60</v>
      </c>
      <c r="H56" s="378"/>
      <c r="I56" s="361">
        <f>G56*H56</f>
        <v>0</v>
      </c>
      <c r="J56" s="285"/>
      <c r="L56" s="287"/>
      <c r="M56" s="288"/>
      <c r="N56" s="289"/>
      <c r="O56" s="289"/>
      <c r="P56" s="289"/>
      <c r="Q56" s="289"/>
      <c r="R56" s="289"/>
      <c r="S56" s="290"/>
      <c r="AJ56" s="254"/>
      <c r="AL56" s="254"/>
      <c r="AM56" s="254"/>
      <c r="AQ56" s="254"/>
      <c r="AW56" s="291"/>
      <c r="AX56" s="291"/>
      <c r="AY56" s="291"/>
      <c r="AZ56" s="291"/>
      <c r="BA56" s="291"/>
      <c r="BB56" s="254"/>
      <c r="BC56" s="291"/>
      <c r="BD56" s="254"/>
      <c r="BE56" s="254"/>
    </row>
    <row r="57" spans="2:57" s="286" customFormat="1" ht="15">
      <c r="B57" s="285"/>
      <c r="C57" s="356">
        <v>42</v>
      </c>
      <c r="D57" s="357" t="s">
        <v>1627</v>
      </c>
      <c r="E57" s="367" t="s">
        <v>1628</v>
      </c>
      <c r="F57" s="359" t="s">
        <v>1284</v>
      </c>
      <c r="G57" s="360">
        <v>2</v>
      </c>
      <c r="H57" s="378"/>
      <c r="I57" s="361">
        <f>G57*H57</f>
        <v>0</v>
      </c>
      <c r="J57" s="285"/>
      <c r="L57" s="287"/>
      <c r="M57" s="288"/>
      <c r="N57" s="289"/>
      <c r="O57" s="289"/>
      <c r="P57" s="289"/>
      <c r="Q57" s="289"/>
      <c r="R57" s="289"/>
      <c r="S57" s="290"/>
      <c r="AJ57" s="254"/>
      <c r="AL57" s="254"/>
      <c r="AM57" s="254"/>
      <c r="AQ57" s="254"/>
      <c r="AW57" s="291"/>
      <c r="AX57" s="291"/>
      <c r="AY57" s="291"/>
      <c r="AZ57" s="291"/>
      <c r="BA57" s="291"/>
      <c r="BB57" s="254"/>
      <c r="BC57" s="291"/>
      <c r="BD57" s="254"/>
      <c r="BE57" s="254"/>
    </row>
    <row r="58" spans="2:57" s="286" customFormat="1" ht="24">
      <c r="B58" s="285"/>
      <c r="C58" s="356">
        <v>43</v>
      </c>
      <c r="D58" s="357" t="s">
        <v>1629</v>
      </c>
      <c r="E58" s="367" t="s">
        <v>1630</v>
      </c>
      <c r="F58" s="359" t="s">
        <v>184</v>
      </c>
      <c r="G58" s="360">
        <v>4</v>
      </c>
      <c r="H58" s="378"/>
      <c r="I58" s="361">
        <f>G58*H58</f>
        <v>0</v>
      </c>
      <c r="J58" s="285"/>
      <c r="L58" s="287"/>
      <c r="M58" s="288"/>
      <c r="N58" s="289"/>
      <c r="O58" s="289"/>
      <c r="P58" s="289"/>
      <c r="Q58" s="289"/>
      <c r="R58" s="289"/>
      <c r="S58" s="290"/>
      <c r="AJ58" s="254"/>
      <c r="AL58" s="254"/>
      <c r="AM58" s="254"/>
      <c r="AQ58" s="254"/>
      <c r="AW58" s="291"/>
      <c r="AX58" s="291"/>
      <c r="AY58" s="291"/>
      <c r="AZ58" s="291"/>
      <c r="BA58" s="291"/>
      <c r="BB58" s="254"/>
      <c r="BC58" s="291"/>
      <c r="BD58" s="254"/>
      <c r="BE58" s="254"/>
    </row>
    <row r="59" spans="2:57" s="286" customFormat="1" ht="15">
      <c r="B59" s="285"/>
      <c r="C59" s="356">
        <v>44</v>
      </c>
      <c r="D59" s="357" t="s">
        <v>1631</v>
      </c>
      <c r="E59" s="368" t="s">
        <v>1632</v>
      </c>
      <c r="F59" s="369" t="s">
        <v>213</v>
      </c>
      <c r="G59" s="370">
        <v>60</v>
      </c>
      <c r="H59" s="351"/>
      <c r="I59" s="361">
        <f>ROUND(H59*G59,2)</f>
        <v>0</v>
      </c>
      <c r="J59" s="285"/>
      <c r="L59" s="287"/>
      <c r="M59" s="288"/>
      <c r="N59" s="289"/>
      <c r="O59" s="289"/>
      <c r="P59" s="289"/>
      <c r="Q59" s="289"/>
      <c r="R59" s="289"/>
      <c r="S59" s="290"/>
      <c r="AJ59" s="254"/>
      <c r="AL59" s="254"/>
      <c r="AM59" s="254"/>
      <c r="AQ59" s="254"/>
      <c r="AW59" s="291"/>
      <c r="AX59" s="291"/>
      <c r="AY59" s="291"/>
      <c r="AZ59" s="291"/>
      <c r="BA59" s="291"/>
      <c r="BB59" s="254"/>
      <c r="BC59" s="291"/>
      <c r="BD59" s="254"/>
      <c r="BE59" s="254"/>
    </row>
    <row r="60" spans="2:57" s="286" customFormat="1" ht="29.25" customHeight="1">
      <c r="B60" s="285"/>
      <c r="C60" s="353" t="s">
        <v>28</v>
      </c>
      <c r="D60" s="353" t="s">
        <v>1633</v>
      </c>
      <c r="E60" s="353"/>
      <c r="F60" s="354"/>
      <c r="G60" s="353"/>
      <c r="H60" s="353"/>
      <c r="I60" s="355">
        <f>SUM(I61:I76)</f>
        <v>0</v>
      </c>
      <c r="J60" s="285"/>
      <c r="L60" s="292"/>
      <c r="M60" s="288"/>
      <c r="N60" s="289"/>
      <c r="O60" s="289"/>
      <c r="P60" s="289"/>
      <c r="Q60" s="289"/>
      <c r="R60" s="289"/>
      <c r="S60" s="290"/>
      <c r="AJ60" s="254"/>
      <c r="AL60" s="254"/>
      <c r="AM60" s="254"/>
      <c r="AQ60" s="254"/>
      <c r="AW60" s="291"/>
      <c r="AX60" s="291"/>
      <c r="AY60" s="291"/>
      <c r="AZ60" s="291"/>
      <c r="BA60" s="291"/>
      <c r="BB60" s="254"/>
      <c r="BC60" s="291"/>
      <c r="BD60" s="254"/>
      <c r="BE60" s="254"/>
    </row>
    <row r="61" spans="2:57" s="286" customFormat="1" ht="15">
      <c r="B61" s="285"/>
      <c r="C61" s="356">
        <v>1</v>
      </c>
      <c r="D61" s="357" t="s">
        <v>1634</v>
      </c>
      <c r="E61" s="371" t="s">
        <v>1635</v>
      </c>
      <c r="F61" s="372" t="s">
        <v>1218</v>
      </c>
      <c r="G61" s="373">
        <v>1</v>
      </c>
      <c r="H61" s="352"/>
      <c r="I61" s="365">
        <f aca="true" t="shared" si="1" ref="I61:I76">G61*H61</f>
        <v>0</v>
      </c>
      <c r="J61" s="285"/>
      <c r="L61" s="292"/>
      <c r="M61" s="288"/>
      <c r="N61" s="289"/>
      <c r="O61" s="289"/>
      <c r="P61" s="289"/>
      <c r="Q61" s="289"/>
      <c r="R61" s="289"/>
      <c r="S61" s="290"/>
      <c r="AJ61" s="254"/>
      <c r="AL61" s="254"/>
      <c r="AM61" s="254"/>
      <c r="AQ61" s="254"/>
      <c r="AW61" s="291"/>
      <c r="AX61" s="291"/>
      <c r="AY61" s="291"/>
      <c r="AZ61" s="291"/>
      <c r="BA61" s="291"/>
      <c r="BB61" s="254"/>
      <c r="BC61" s="291"/>
      <c r="BD61" s="254"/>
      <c r="BE61" s="254"/>
    </row>
    <row r="62" spans="2:57" s="286" customFormat="1" ht="15">
      <c r="B62" s="285"/>
      <c r="C62" s="374">
        <v>2</v>
      </c>
      <c r="D62" s="357" t="s">
        <v>1636</v>
      </c>
      <c r="E62" s="371" t="s">
        <v>1637</v>
      </c>
      <c r="F62" s="372" t="s">
        <v>1218</v>
      </c>
      <c r="G62" s="373">
        <v>1</v>
      </c>
      <c r="H62" s="352"/>
      <c r="I62" s="365">
        <f t="shared" si="1"/>
        <v>0</v>
      </c>
      <c r="J62" s="285"/>
      <c r="L62" s="292"/>
      <c r="M62" s="288"/>
      <c r="N62" s="289"/>
      <c r="O62" s="289"/>
      <c r="P62" s="289"/>
      <c r="Q62" s="289"/>
      <c r="R62" s="289"/>
      <c r="S62" s="290"/>
      <c r="AJ62" s="254"/>
      <c r="AL62" s="254"/>
      <c r="AM62" s="254"/>
      <c r="AQ62" s="254"/>
      <c r="AW62" s="291"/>
      <c r="AX62" s="291"/>
      <c r="AY62" s="291"/>
      <c r="AZ62" s="291"/>
      <c r="BA62" s="291"/>
      <c r="BB62" s="254"/>
      <c r="BC62" s="291"/>
      <c r="BD62" s="254"/>
      <c r="BE62" s="254"/>
    </row>
    <row r="63" spans="2:57" s="286" customFormat="1" ht="15">
      <c r="B63" s="285"/>
      <c r="C63" s="356">
        <v>3</v>
      </c>
      <c r="D63" s="357" t="s">
        <v>1638</v>
      </c>
      <c r="E63" s="371" t="s">
        <v>1639</v>
      </c>
      <c r="F63" s="372" t="s">
        <v>1218</v>
      </c>
      <c r="G63" s="373">
        <v>1</v>
      </c>
      <c r="H63" s="352"/>
      <c r="I63" s="365">
        <f t="shared" si="1"/>
        <v>0</v>
      </c>
      <c r="J63" s="285"/>
      <c r="L63" s="292"/>
      <c r="M63" s="288"/>
      <c r="N63" s="289"/>
      <c r="O63" s="289"/>
      <c r="P63" s="289"/>
      <c r="Q63" s="289"/>
      <c r="R63" s="289"/>
      <c r="S63" s="290"/>
      <c r="AJ63" s="254"/>
      <c r="AL63" s="254"/>
      <c r="AM63" s="254"/>
      <c r="AQ63" s="254"/>
      <c r="AW63" s="291"/>
      <c r="AX63" s="291"/>
      <c r="AY63" s="291"/>
      <c r="AZ63" s="291"/>
      <c r="BA63" s="291"/>
      <c r="BB63" s="254"/>
      <c r="BC63" s="291"/>
      <c r="BD63" s="254"/>
      <c r="BE63" s="254"/>
    </row>
    <row r="64" spans="2:57" s="286" customFormat="1" ht="15">
      <c r="B64" s="285"/>
      <c r="C64" s="356">
        <v>4</v>
      </c>
      <c r="D64" s="357" t="s">
        <v>1640</v>
      </c>
      <c r="E64" s="375" t="s">
        <v>1641</v>
      </c>
      <c r="F64" s="372" t="s">
        <v>556</v>
      </c>
      <c r="G64" s="373">
        <v>40</v>
      </c>
      <c r="H64" s="352"/>
      <c r="I64" s="365">
        <f t="shared" si="1"/>
        <v>0</v>
      </c>
      <c r="J64" s="285"/>
      <c r="L64" s="292"/>
      <c r="M64" s="288"/>
      <c r="N64" s="289"/>
      <c r="O64" s="289"/>
      <c r="P64" s="289"/>
      <c r="Q64" s="289"/>
      <c r="R64" s="289"/>
      <c r="S64" s="290"/>
      <c r="AJ64" s="254"/>
      <c r="AL64" s="254"/>
      <c r="AM64" s="254"/>
      <c r="AQ64" s="254"/>
      <c r="AW64" s="291"/>
      <c r="AX64" s="291"/>
      <c r="AY64" s="291"/>
      <c r="AZ64" s="291"/>
      <c r="BA64" s="291"/>
      <c r="BB64" s="254"/>
      <c r="BC64" s="291"/>
      <c r="BD64" s="254"/>
      <c r="BE64" s="254"/>
    </row>
    <row r="65" spans="2:57" s="286" customFormat="1" ht="15">
      <c r="B65" s="285"/>
      <c r="C65" s="356">
        <v>5</v>
      </c>
      <c r="D65" s="357" t="s">
        <v>1642</v>
      </c>
      <c r="E65" s="371" t="s">
        <v>1643</v>
      </c>
      <c r="F65" s="372" t="s">
        <v>1218</v>
      </c>
      <c r="G65" s="373">
        <v>1</v>
      </c>
      <c r="H65" s="352"/>
      <c r="I65" s="365">
        <f t="shared" si="1"/>
        <v>0</v>
      </c>
      <c r="J65" s="285"/>
      <c r="L65" s="292"/>
      <c r="M65" s="288"/>
      <c r="N65" s="289"/>
      <c r="O65" s="289"/>
      <c r="P65" s="289"/>
      <c r="Q65" s="289"/>
      <c r="R65" s="289"/>
      <c r="S65" s="290"/>
      <c r="AJ65" s="254"/>
      <c r="AL65" s="254"/>
      <c r="AM65" s="254"/>
      <c r="AQ65" s="254"/>
      <c r="AW65" s="291"/>
      <c r="AX65" s="291"/>
      <c r="AY65" s="291"/>
      <c r="AZ65" s="291"/>
      <c r="BA65" s="291"/>
      <c r="BB65" s="254"/>
      <c r="BC65" s="291"/>
      <c r="BD65" s="254"/>
      <c r="BE65" s="254"/>
    </row>
    <row r="66" spans="2:57" s="286" customFormat="1" ht="15">
      <c r="B66" s="285"/>
      <c r="C66" s="356">
        <v>6</v>
      </c>
      <c r="D66" s="357" t="s">
        <v>1644</v>
      </c>
      <c r="E66" s="375" t="s">
        <v>1645</v>
      </c>
      <c r="F66" s="372" t="s">
        <v>556</v>
      </c>
      <c r="G66" s="373">
        <v>40</v>
      </c>
      <c r="H66" s="352"/>
      <c r="I66" s="365">
        <f t="shared" si="1"/>
        <v>0</v>
      </c>
      <c r="J66" s="285"/>
      <c r="L66" s="292"/>
      <c r="M66" s="288"/>
      <c r="N66" s="289"/>
      <c r="O66" s="289"/>
      <c r="P66" s="289"/>
      <c r="Q66" s="289"/>
      <c r="R66" s="289"/>
      <c r="S66" s="290"/>
      <c r="AJ66" s="254"/>
      <c r="AL66" s="254"/>
      <c r="AM66" s="254"/>
      <c r="AQ66" s="254"/>
      <c r="AW66" s="291"/>
      <c r="AX66" s="291"/>
      <c r="AY66" s="291"/>
      <c r="AZ66" s="291"/>
      <c r="BA66" s="291"/>
      <c r="BB66" s="254"/>
      <c r="BC66" s="291"/>
      <c r="BD66" s="254"/>
      <c r="BE66" s="254"/>
    </row>
    <row r="67" spans="2:57" s="286" customFormat="1" ht="15">
      <c r="B67" s="285"/>
      <c r="C67" s="356">
        <v>7</v>
      </c>
      <c r="D67" s="357" t="s">
        <v>1646</v>
      </c>
      <c r="E67" s="375" t="s">
        <v>1647</v>
      </c>
      <c r="F67" s="372" t="s">
        <v>556</v>
      </c>
      <c r="G67" s="373">
        <v>8</v>
      </c>
      <c r="H67" s="352"/>
      <c r="I67" s="365">
        <f t="shared" si="1"/>
        <v>0</v>
      </c>
      <c r="J67" s="285"/>
      <c r="L67" s="292"/>
      <c r="M67" s="288"/>
      <c r="N67" s="289"/>
      <c r="O67" s="289"/>
      <c r="P67" s="289"/>
      <c r="Q67" s="289"/>
      <c r="R67" s="289"/>
      <c r="S67" s="290"/>
      <c r="AJ67" s="254"/>
      <c r="AL67" s="254"/>
      <c r="AM67" s="254"/>
      <c r="AQ67" s="254"/>
      <c r="AW67" s="291"/>
      <c r="AX67" s="291"/>
      <c r="AY67" s="291"/>
      <c r="AZ67" s="291"/>
      <c r="BA67" s="291"/>
      <c r="BB67" s="254"/>
      <c r="BC67" s="291"/>
      <c r="BD67" s="254"/>
      <c r="BE67" s="254"/>
    </row>
    <row r="68" spans="2:57" s="286" customFormat="1" ht="15">
      <c r="B68" s="285"/>
      <c r="C68" s="356">
        <v>8</v>
      </c>
      <c r="D68" s="357" t="s">
        <v>1648</v>
      </c>
      <c r="E68" s="375" t="s">
        <v>1649</v>
      </c>
      <c r="F68" s="372" t="s">
        <v>1218</v>
      </c>
      <c r="G68" s="373">
        <v>1</v>
      </c>
      <c r="H68" s="352"/>
      <c r="I68" s="365">
        <f t="shared" si="1"/>
        <v>0</v>
      </c>
      <c r="J68" s="285"/>
      <c r="L68" s="292"/>
      <c r="M68" s="288"/>
      <c r="N68" s="289"/>
      <c r="O68" s="289"/>
      <c r="P68" s="289"/>
      <c r="Q68" s="289"/>
      <c r="R68" s="289"/>
      <c r="S68" s="290"/>
      <c r="AJ68" s="254"/>
      <c r="AL68" s="254"/>
      <c r="AM68" s="254"/>
      <c r="AQ68" s="254"/>
      <c r="AW68" s="291"/>
      <c r="AX68" s="291"/>
      <c r="AY68" s="291"/>
      <c r="AZ68" s="291"/>
      <c r="BA68" s="291"/>
      <c r="BB68" s="254"/>
      <c r="BC68" s="291"/>
      <c r="BD68" s="254"/>
      <c r="BE68" s="254"/>
    </row>
    <row r="69" spans="2:57" s="286" customFormat="1" ht="15">
      <c r="B69" s="285"/>
      <c r="C69" s="356">
        <v>9</v>
      </c>
      <c r="D69" s="357" t="s">
        <v>1650</v>
      </c>
      <c r="E69" s="375" t="s">
        <v>1651</v>
      </c>
      <c r="F69" s="372" t="s">
        <v>1218</v>
      </c>
      <c r="G69" s="373">
        <v>1</v>
      </c>
      <c r="H69" s="352"/>
      <c r="I69" s="365">
        <f t="shared" si="1"/>
        <v>0</v>
      </c>
      <c r="J69" s="285"/>
      <c r="L69" s="292"/>
      <c r="M69" s="288"/>
      <c r="N69" s="289"/>
      <c r="O69" s="289"/>
      <c r="P69" s="289"/>
      <c r="Q69" s="289"/>
      <c r="R69" s="289"/>
      <c r="S69" s="290"/>
      <c r="AJ69" s="254"/>
      <c r="AL69" s="254"/>
      <c r="AM69" s="254"/>
      <c r="AQ69" s="254"/>
      <c r="AW69" s="291"/>
      <c r="AX69" s="291"/>
      <c r="AY69" s="291"/>
      <c r="AZ69" s="291"/>
      <c r="BA69" s="291"/>
      <c r="BB69" s="254"/>
      <c r="BC69" s="291"/>
      <c r="BD69" s="254"/>
      <c r="BE69" s="254"/>
    </row>
    <row r="70" spans="2:57" s="286" customFormat="1" ht="15">
      <c r="B70" s="285"/>
      <c r="C70" s="356">
        <v>10</v>
      </c>
      <c r="D70" s="357" t="s">
        <v>1652</v>
      </c>
      <c r="E70" s="375" t="s">
        <v>1653</v>
      </c>
      <c r="F70" s="372" t="s">
        <v>1218</v>
      </c>
      <c r="G70" s="373">
        <v>1</v>
      </c>
      <c r="H70" s="352"/>
      <c r="I70" s="365">
        <f t="shared" si="1"/>
        <v>0</v>
      </c>
      <c r="J70" s="285"/>
      <c r="L70" s="292"/>
      <c r="M70" s="288"/>
      <c r="N70" s="289"/>
      <c r="O70" s="289"/>
      <c r="P70" s="289"/>
      <c r="Q70" s="289"/>
      <c r="R70" s="289"/>
      <c r="S70" s="290"/>
      <c r="AJ70" s="254"/>
      <c r="AL70" s="254"/>
      <c r="AM70" s="254"/>
      <c r="AQ70" s="254"/>
      <c r="AW70" s="291"/>
      <c r="AX70" s="291"/>
      <c r="AY70" s="291"/>
      <c r="AZ70" s="291"/>
      <c r="BA70" s="291"/>
      <c r="BB70" s="254"/>
      <c r="BC70" s="291"/>
      <c r="BD70" s="254"/>
      <c r="BE70" s="254"/>
    </row>
    <row r="71" spans="2:57" s="286" customFormat="1" ht="28.5" customHeight="1">
      <c r="B71" s="285"/>
      <c r="C71" s="356">
        <v>11</v>
      </c>
      <c r="D71" s="357" t="s">
        <v>1654</v>
      </c>
      <c r="E71" s="367" t="s">
        <v>1655</v>
      </c>
      <c r="F71" s="359" t="s">
        <v>184</v>
      </c>
      <c r="G71" s="360">
        <v>42</v>
      </c>
      <c r="H71" s="378"/>
      <c r="I71" s="361">
        <f t="shared" si="1"/>
        <v>0</v>
      </c>
      <c r="J71" s="285"/>
      <c r="L71" s="292"/>
      <c r="M71" s="288"/>
      <c r="N71" s="289"/>
      <c r="O71" s="289"/>
      <c r="P71" s="289"/>
      <c r="Q71" s="289"/>
      <c r="R71" s="289"/>
      <c r="S71" s="290"/>
      <c r="AJ71" s="254"/>
      <c r="AL71" s="254"/>
      <c r="AM71" s="254"/>
      <c r="AQ71" s="254"/>
      <c r="AW71" s="291"/>
      <c r="AX71" s="291"/>
      <c r="AY71" s="291"/>
      <c r="AZ71" s="291"/>
      <c r="BA71" s="291"/>
      <c r="BB71" s="254"/>
      <c r="BC71" s="291"/>
      <c r="BD71" s="254"/>
      <c r="BE71" s="254"/>
    </row>
    <row r="72" spans="2:57" s="286" customFormat="1" ht="15">
      <c r="B72" s="285"/>
      <c r="C72" s="356">
        <v>12</v>
      </c>
      <c r="D72" s="357" t="s">
        <v>1656</v>
      </c>
      <c r="E72" s="366" t="s">
        <v>1657</v>
      </c>
      <c r="F72" s="363" t="s">
        <v>1218</v>
      </c>
      <c r="G72" s="364">
        <v>1</v>
      </c>
      <c r="H72" s="352"/>
      <c r="I72" s="365">
        <f t="shared" si="1"/>
        <v>0</v>
      </c>
      <c r="J72" s="285"/>
      <c r="L72" s="292"/>
      <c r="M72" s="288"/>
      <c r="N72" s="289"/>
      <c r="O72" s="289"/>
      <c r="P72" s="289"/>
      <c r="Q72" s="289"/>
      <c r="R72" s="289"/>
      <c r="S72" s="290"/>
      <c r="AJ72" s="254"/>
      <c r="AL72" s="254"/>
      <c r="AM72" s="254"/>
      <c r="AQ72" s="254"/>
      <c r="AW72" s="291"/>
      <c r="AX72" s="291"/>
      <c r="AY72" s="291"/>
      <c r="AZ72" s="291"/>
      <c r="BA72" s="291"/>
      <c r="BB72" s="254"/>
      <c r="BC72" s="291"/>
      <c r="BD72" s="254"/>
      <c r="BE72" s="254"/>
    </row>
    <row r="73" spans="2:57" s="286" customFormat="1" ht="15">
      <c r="B73" s="285"/>
      <c r="C73" s="356">
        <v>13</v>
      </c>
      <c r="D73" s="357" t="s">
        <v>1658</v>
      </c>
      <c r="E73" s="367" t="s">
        <v>1659</v>
      </c>
      <c r="F73" s="359" t="s">
        <v>1218</v>
      </c>
      <c r="G73" s="360">
        <v>1</v>
      </c>
      <c r="H73" s="352"/>
      <c r="I73" s="365">
        <f t="shared" si="1"/>
        <v>0</v>
      </c>
      <c r="J73" s="285"/>
      <c r="L73" s="292"/>
      <c r="M73" s="288"/>
      <c r="N73" s="289"/>
      <c r="O73" s="289"/>
      <c r="P73" s="289"/>
      <c r="Q73" s="289"/>
      <c r="R73" s="289"/>
      <c r="S73" s="290"/>
      <c r="AJ73" s="254"/>
      <c r="AL73" s="254"/>
      <c r="AM73" s="254"/>
      <c r="AQ73" s="254"/>
      <c r="AW73" s="291"/>
      <c r="AX73" s="291"/>
      <c r="AY73" s="291"/>
      <c r="AZ73" s="291"/>
      <c r="BA73" s="291"/>
      <c r="BB73" s="254"/>
      <c r="BC73" s="291"/>
      <c r="BD73" s="254"/>
      <c r="BE73" s="254"/>
    </row>
    <row r="74" spans="2:57" s="286" customFormat="1" ht="15">
      <c r="B74" s="285"/>
      <c r="C74" s="356">
        <v>14</v>
      </c>
      <c r="D74" s="357" t="s">
        <v>1660</v>
      </c>
      <c r="E74" s="367" t="s">
        <v>1661</v>
      </c>
      <c r="F74" s="359" t="s">
        <v>1218</v>
      </c>
      <c r="G74" s="360">
        <v>1</v>
      </c>
      <c r="H74" s="352"/>
      <c r="I74" s="365">
        <f t="shared" si="1"/>
        <v>0</v>
      </c>
      <c r="J74" s="285"/>
      <c r="L74" s="292"/>
      <c r="M74" s="288"/>
      <c r="N74" s="289"/>
      <c r="O74" s="289"/>
      <c r="P74" s="289"/>
      <c r="Q74" s="289"/>
      <c r="R74" s="289"/>
      <c r="S74" s="290"/>
      <c r="AJ74" s="254"/>
      <c r="AL74" s="254"/>
      <c r="AM74" s="254"/>
      <c r="AQ74" s="254"/>
      <c r="AW74" s="291"/>
      <c r="AX74" s="291"/>
      <c r="AY74" s="291"/>
      <c r="AZ74" s="291"/>
      <c r="BA74" s="291"/>
      <c r="BB74" s="254"/>
      <c r="BC74" s="291"/>
      <c r="BD74" s="254"/>
      <c r="BE74" s="254"/>
    </row>
    <row r="75" spans="2:57" s="286" customFormat="1" ht="15">
      <c r="B75" s="285"/>
      <c r="C75" s="356">
        <v>15</v>
      </c>
      <c r="D75" s="357" t="s">
        <v>1662</v>
      </c>
      <c r="E75" s="367" t="s">
        <v>1663</v>
      </c>
      <c r="F75" s="359" t="s">
        <v>1118</v>
      </c>
      <c r="G75" s="360">
        <v>1</v>
      </c>
      <c r="H75" s="378"/>
      <c r="I75" s="361">
        <f t="shared" si="1"/>
        <v>0</v>
      </c>
      <c r="J75" s="285"/>
      <c r="L75" s="292"/>
      <c r="M75" s="288"/>
      <c r="N75" s="289"/>
      <c r="O75" s="289"/>
      <c r="P75" s="289"/>
      <c r="Q75" s="289"/>
      <c r="R75" s="289"/>
      <c r="S75" s="290"/>
      <c r="AJ75" s="254"/>
      <c r="AL75" s="254"/>
      <c r="AM75" s="254"/>
      <c r="AQ75" s="254"/>
      <c r="AW75" s="291"/>
      <c r="AX75" s="291"/>
      <c r="AY75" s="291"/>
      <c r="AZ75" s="291"/>
      <c r="BA75" s="291"/>
      <c r="BB75" s="254"/>
      <c r="BC75" s="291"/>
      <c r="BD75" s="254"/>
      <c r="BE75" s="254"/>
    </row>
    <row r="76" spans="2:57" s="286" customFormat="1" ht="24">
      <c r="B76" s="285"/>
      <c r="C76" s="356">
        <v>16</v>
      </c>
      <c r="D76" s="357" t="s">
        <v>1664</v>
      </c>
      <c r="E76" s="367" t="s">
        <v>1665</v>
      </c>
      <c r="F76" s="359" t="s">
        <v>1218</v>
      </c>
      <c r="G76" s="360">
        <v>1</v>
      </c>
      <c r="H76" s="378"/>
      <c r="I76" s="361">
        <f t="shared" si="1"/>
        <v>0</v>
      </c>
      <c r="J76" s="285"/>
      <c r="L76" s="292"/>
      <c r="M76" s="288"/>
      <c r="N76" s="289"/>
      <c r="O76" s="289"/>
      <c r="P76" s="289"/>
      <c r="Q76" s="289"/>
      <c r="R76" s="289"/>
      <c r="S76" s="290"/>
      <c r="AJ76" s="254"/>
      <c r="AL76" s="254"/>
      <c r="AM76" s="254"/>
      <c r="AQ76" s="254"/>
      <c r="AW76" s="291"/>
      <c r="AX76" s="291"/>
      <c r="AY76" s="291"/>
      <c r="AZ76" s="291"/>
      <c r="BA76" s="291"/>
      <c r="BB76" s="254"/>
      <c r="BC76" s="291"/>
      <c r="BD76" s="254"/>
      <c r="BE76" s="254"/>
    </row>
    <row r="77" spans="3:9" ht="15">
      <c r="C77" s="376"/>
      <c r="D77" s="376"/>
      <c r="E77" s="376"/>
      <c r="F77" s="377"/>
      <c r="G77" s="376"/>
      <c r="H77" s="376"/>
      <c r="I77" s="376"/>
    </row>
  </sheetData>
  <sheetProtection algorithmName="SHA-512" hashValue="jNDZ7I+m5fFHLvimMSSkPKHM5ZVV4QStpRzLLYg2TIT3N3eX3zQ+weQ9FdKEj5aEg+P3NDxnZX4+J4JUH5+XRg==" saltValue="2JNKTT5BozHhJN7polx6bA==" spinCount="100000" sheet="1" objects="1" scenarios="1"/>
  <autoFilter ref="C13:I77"/>
  <mergeCells count="3">
    <mergeCell ref="C3:I3"/>
    <mergeCell ref="E5:I5"/>
    <mergeCell ref="E7:I7"/>
  </mergeCells>
  <printOptions horizontalCentered="1"/>
  <pageMargins left="0.11811023622047245" right="0.2362204724409449" top="0.5118110236220472" bottom="0.6692913385826772" header="0" footer="0.1968503937007874"/>
  <pageSetup blackAndWhite="1" errors="blank" fitToHeight="100" horizontalDpi="600" verticalDpi="600" orientation="landscape" paperSize="9" scale="90" r:id="rId1"/>
  <headerFooter>
    <oddFooter>&amp;C&amp;9Strana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B68A0-F9AE-4582-B747-2EBF57DE588A}">
  <dimension ref="A1:F140"/>
  <sheetViews>
    <sheetView view="pageLayout" zoomScale="150" zoomScaleSheetLayoutView="140" zoomScalePageLayoutView="150" workbookViewId="0" topLeftCell="A34">
      <selection activeCell="E44" sqref="E44"/>
    </sheetView>
  </sheetViews>
  <sheetFormatPr defaultColWidth="9.140625" defaultRowHeight="12" customHeight="1"/>
  <cols>
    <col min="1" max="1" width="22.140625" style="295" customWidth="1"/>
    <col min="2" max="2" width="79.28125" style="297" customWidth="1"/>
    <col min="3" max="3" width="5.7109375" style="294" customWidth="1"/>
    <col min="4" max="4" width="9.140625" style="294" customWidth="1"/>
    <col min="5" max="5" width="13.00390625" style="296" customWidth="1"/>
    <col min="6" max="6" width="19.140625" style="298" customWidth="1"/>
    <col min="7" max="16384" width="9.28125" style="293" customWidth="1"/>
  </cols>
  <sheetData>
    <row r="1" spans="1:6" ht="12.95" customHeight="1">
      <c r="A1" s="380" t="s">
        <v>1667</v>
      </c>
      <c r="B1" s="380" t="s">
        <v>1668</v>
      </c>
      <c r="C1" s="380" t="s">
        <v>158</v>
      </c>
      <c r="D1" s="380" t="s">
        <v>1669</v>
      </c>
      <c r="E1" s="381" t="s">
        <v>1670</v>
      </c>
      <c r="F1" s="381" t="s">
        <v>1671</v>
      </c>
    </row>
    <row r="2" spans="1:6" ht="12.95" customHeight="1">
      <c r="A2" s="384" t="s">
        <v>1672</v>
      </c>
      <c r="B2" s="385" t="s">
        <v>1673</v>
      </c>
      <c r="C2" s="386" t="s">
        <v>1218</v>
      </c>
      <c r="D2" s="383">
        <v>2</v>
      </c>
      <c r="E2" s="382"/>
      <c r="F2" s="387">
        <f aca="true" t="shared" si="0" ref="F2:F13">D2*E2</f>
        <v>0</v>
      </c>
    </row>
    <row r="3" spans="1:6" ht="12.95" customHeight="1">
      <c r="A3" s="388" t="s">
        <v>1674</v>
      </c>
      <c r="B3" s="385" t="s">
        <v>1675</v>
      </c>
      <c r="C3" s="386" t="s">
        <v>1218</v>
      </c>
      <c r="D3" s="383">
        <v>1</v>
      </c>
      <c r="E3" s="382"/>
      <c r="F3" s="387">
        <f t="shared" si="0"/>
        <v>0</v>
      </c>
    </row>
    <row r="4" spans="1:6" ht="12.95" customHeight="1">
      <c r="A4" s="388" t="s">
        <v>1676</v>
      </c>
      <c r="B4" s="385" t="s">
        <v>1677</v>
      </c>
      <c r="C4" s="386" t="s">
        <v>1218</v>
      </c>
      <c r="D4" s="383">
        <v>1</v>
      </c>
      <c r="E4" s="382"/>
      <c r="F4" s="387">
        <f t="shared" si="0"/>
        <v>0</v>
      </c>
    </row>
    <row r="5" spans="1:6" ht="12.95" customHeight="1">
      <c r="A5" s="388" t="s">
        <v>1678</v>
      </c>
      <c r="B5" s="385" t="s">
        <v>1679</v>
      </c>
      <c r="C5" s="386" t="s">
        <v>1218</v>
      </c>
      <c r="D5" s="383">
        <v>2</v>
      </c>
      <c r="E5" s="382"/>
      <c r="F5" s="387">
        <f t="shared" si="0"/>
        <v>0</v>
      </c>
    </row>
    <row r="6" spans="1:6" ht="12.95" customHeight="1">
      <c r="A6" s="388" t="s">
        <v>1680</v>
      </c>
      <c r="B6" s="385" t="s">
        <v>1681</v>
      </c>
      <c r="C6" s="386" t="s">
        <v>1218</v>
      </c>
      <c r="D6" s="383">
        <v>1</v>
      </c>
      <c r="E6" s="382"/>
      <c r="F6" s="387">
        <f t="shared" si="0"/>
        <v>0</v>
      </c>
    </row>
    <row r="7" spans="1:6" ht="12.95" customHeight="1">
      <c r="A7" s="384" t="s">
        <v>1682</v>
      </c>
      <c r="B7" s="389" t="s">
        <v>1683</v>
      </c>
      <c r="C7" s="386" t="s">
        <v>1218</v>
      </c>
      <c r="D7" s="383">
        <v>1</v>
      </c>
      <c r="E7" s="382"/>
      <c r="F7" s="387">
        <f t="shared" si="0"/>
        <v>0</v>
      </c>
    </row>
    <row r="8" spans="1:6" ht="12.95" customHeight="1">
      <c r="A8" s="388" t="s">
        <v>1682</v>
      </c>
      <c r="B8" s="389" t="s">
        <v>1684</v>
      </c>
      <c r="C8" s="386" t="s">
        <v>1218</v>
      </c>
      <c r="D8" s="383">
        <v>1</v>
      </c>
      <c r="E8" s="382"/>
      <c r="F8" s="387">
        <f t="shared" si="0"/>
        <v>0</v>
      </c>
    </row>
    <row r="9" spans="1:6" ht="26.1" customHeight="1">
      <c r="A9" s="388" t="s">
        <v>1685</v>
      </c>
      <c r="B9" s="385" t="s">
        <v>1686</v>
      </c>
      <c r="C9" s="390" t="s">
        <v>1218</v>
      </c>
      <c r="D9" s="383">
        <v>9</v>
      </c>
      <c r="E9" s="382"/>
      <c r="F9" s="387">
        <f t="shared" si="0"/>
        <v>0</v>
      </c>
    </row>
    <row r="10" spans="1:6" ht="12.95" customHeight="1">
      <c r="A10" s="388" t="s">
        <v>1687</v>
      </c>
      <c r="B10" s="389" t="s">
        <v>1688</v>
      </c>
      <c r="C10" s="386" t="s">
        <v>1218</v>
      </c>
      <c r="D10" s="383">
        <v>1</v>
      </c>
      <c r="E10" s="382"/>
      <c r="F10" s="387">
        <f t="shared" si="0"/>
        <v>0</v>
      </c>
    </row>
    <row r="11" spans="1:6" ht="12.95" customHeight="1">
      <c r="A11" s="388" t="s">
        <v>1689</v>
      </c>
      <c r="B11" s="389" t="s">
        <v>1690</v>
      </c>
      <c r="C11" s="386" t="s">
        <v>1218</v>
      </c>
      <c r="D11" s="383">
        <v>2</v>
      </c>
      <c r="E11" s="382"/>
      <c r="F11" s="387">
        <f t="shared" si="0"/>
        <v>0</v>
      </c>
    </row>
    <row r="12" spans="1:6" ht="12.95" customHeight="1">
      <c r="A12" s="388" t="s">
        <v>1691</v>
      </c>
      <c r="B12" s="389" t="s">
        <v>1692</v>
      </c>
      <c r="C12" s="386" t="s">
        <v>1218</v>
      </c>
      <c r="D12" s="383">
        <v>1</v>
      </c>
      <c r="E12" s="382"/>
      <c r="F12" s="387">
        <f t="shared" si="0"/>
        <v>0</v>
      </c>
    </row>
    <row r="13" spans="1:6" ht="12.95" customHeight="1">
      <c r="A13" s="388" t="s">
        <v>1691</v>
      </c>
      <c r="B13" s="391" t="s">
        <v>1693</v>
      </c>
      <c r="C13" s="386" t="s">
        <v>1218</v>
      </c>
      <c r="D13" s="383">
        <v>1</v>
      </c>
      <c r="E13" s="382"/>
      <c r="F13" s="387">
        <f t="shared" si="0"/>
        <v>0</v>
      </c>
    </row>
    <row r="14" spans="1:6" ht="12.95" customHeight="1">
      <c r="A14" s="388" t="s">
        <v>1694</v>
      </c>
      <c r="B14" s="389" t="s">
        <v>1695</v>
      </c>
      <c r="C14" s="386"/>
      <c r="D14" s="383"/>
      <c r="E14" s="387"/>
      <c r="F14" s="387"/>
    </row>
    <row r="15" spans="1:6" ht="12.95" customHeight="1">
      <c r="A15" s="388" t="s">
        <v>1696</v>
      </c>
      <c r="B15" s="389" t="s">
        <v>1697</v>
      </c>
      <c r="C15" s="386"/>
      <c r="D15" s="383"/>
      <c r="E15" s="387"/>
      <c r="F15" s="387"/>
    </row>
    <row r="16" spans="1:6" ht="12.95" customHeight="1">
      <c r="A16" s="388" t="s">
        <v>1698</v>
      </c>
      <c r="B16" s="389" t="s">
        <v>1699</v>
      </c>
      <c r="C16" s="386"/>
      <c r="D16" s="383"/>
      <c r="E16" s="387"/>
      <c r="F16" s="387"/>
    </row>
    <row r="17" spans="1:6" ht="12.95" customHeight="1">
      <c r="A17" s="388" t="s">
        <v>1700</v>
      </c>
      <c r="B17" s="389" t="s">
        <v>1701</v>
      </c>
      <c r="C17" s="386"/>
      <c r="D17" s="383"/>
      <c r="E17" s="387"/>
      <c r="F17" s="387"/>
    </row>
    <row r="18" spans="1:6" ht="12.95" customHeight="1">
      <c r="A18" s="388" t="s">
        <v>1702</v>
      </c>
      <c r="B18" s="389" t="s">
        <v>1703</v>
      </c>
      <c r="C18" s="386"/>
      <c r="D18" s="383"/>
      <c r="E18" s="387"/>
      <c r="F18" s="387"/>
    </row>
    <row r="19" spans="1:6" ht="12.95" customHeight="1">
      <c r="A19" s="388" t="s">
        <v>1704</v>
      </c>
      <c r="B19" s="389" t="s">
        <v>1705</v>
      </c>
      <c r="C19" s="386"/>
      <c r="D19" s="383"/>
      <c r="E19" s="387"/>
      <c r="F19" s="387"/>
    </row>
    <row r="20" spans="1:6" ht="12.95" customHeight="1">
      <c r="A20" s="384" t="s">
        <v>1706</v>
      </c>
      <c r="B20" s="385" t="s">
        <v>1707</v>
      </c>
      <c r="C20" s="386" t="s">
        <v>1218</v>
      </c>
      <c r="D20" s="383">
        <v>4</v>
      </c>
      <c r="E20" s="382"/>
      <c r="F20" s="387">
        <f>D20*E20</f>
        <v>0</v>
      </c>
    </row>
    <row r="21" spans="1:6" ht="12.95" customHeight="1">
      <c r="A21" s="384" t="s">
        <v>1706</v>
      </c>
      <c r="B21" s="385" t="s">
        <v>1708</v>
      </c>
      <c r="C21" s="386" t="s">
        <v>1218</v>
      </c>
      <c r="D21" s="383">
        <v>4</v>
      </c>
      <c r="E21" s="382"/>
      <c r="F21" s="387">
        <f>D21*E21</f>
        <v>0</v>
      </c>
    </row>
    <row r="22" spans="1:6" ht="12.95" customHeight="1">
      <c r="A22" s="384"/>
      <c r="B22" s="385"/>
      <c r="C22" s="386"/>
      <c r="D22" s="383"/>
      <c r="E22" s="387"/>
      <c r="F22" s="387"/>
    </row>
    <row r="23" spans="1:6" ht="12.95" customHeight="1">
      <c r="A23" s="392"/>
      <c r="B23" s="393" t="s">
        <v>1709</v>
      </c>
      <c r="C23" s="392"/>
      <c r="D23" s="392"/>
      <c r="E23" s="392"/>
      <c r="F23" s="392"/>
    </row>
    <row r="24" spans="1:6" ht="12.95" customHeight="1">
      <c r="A24" s="393" t="s">
        <v>1710</v>
      </c>
      <c r="B24" s="391" t="s">
        <v>1711</v>
      </c>
      <c r="C24" s="394" t="s">
        <v>1218</v>
      </c>
      <c r="D24" s="383">
        <v>1</v>
      </c>
      <c r="E24" s="382"/>
      <c r="F24" s="387">
        <f aca="true" t="shared" si="1" ref="F24:F55">D24*E24</f>
        <v>0</v>
      </c>
    </row>
    <row r="25" spans="1:6" ht="12.95" customHeight="1">
      <c r="A25" s="390" t="s">
        <v>1712</v>
      </c>
      <c r="B25" s="391" t="s">
        <v>1713</v>
      </c>
      <c r="C25" s="386" t="s">
        <v>1218</v>
      </c>
      <c r="D25" s="383">
        <v>1</v>
      </c>
      <c r="E25" s="382"/>
      <c r="F25" s="387">
        <f t="shared" si="1"/>
        <v>0</v>
      </c>
    </row>
    <row r="26" spans="1:6" ht="12.95" customHeight="1">
      <c r="A26" s="393" t="s">
        <v>1714</v>
      </c>
      <c r="B26" s="391" t="s">
        <v>1715</v>
      </c>
      <c r="C26" s="394" t="s">
        <v>1218</v>
      </c>
      <c r="D26" s="383">
        <v>1</v>
      </c>
      <c r="E26" s="382"/>
      <c r="F26" s="387">
        <f t="shared" si="1"/>
        <v>0</v>
      </c>
    </row>
    <row r="27" spans="1:6" ht="12.95" customHeight="1">
      <c r="A27" s="393" t="s">
        <v>1716</v>
      </c>
      <c r="B27" s="391" t="s">
        <v>1717</v>
      </c>
      <c r="C27" s="394" t="s">
        <v>1218</v>
      </c>
      <c r="D27" s="383">
        <v>1</v>
      </c>
      <c r="E27" s="382"/>
      <c r="F27" s="387">
        <f t="shared" si="1"/>
        <v>0</v>
      </c>
    </row>
    <row r="28" spans="1:6" ht="12.95" customHeight="1">
      <c r="A28" s="393" t="s">
        <v>1718</v>
      </c>
      <c r="B28" s="391" t="s">
        <v>1719</v>
      </c>
      <c r="C28" s="394" t="s">
        <v>1218</v>
      </c>
      <c r="D28" s="383">
        <v>1</v>
      </c>
      <c r="E28" s="382"/>
      <c r="F28" s="387">
        <f t="shared" si="1"/>
        <v>0</v>
      </c>
    </row>
    <row r="29" spans="1:6" ht="12.95" customHeight="1">
      <c r="A29" s="393" t="s">
        <v>1720</v>
      </c>
      <c r="B29" s="391" t="s">
        <v>1721</v>
      </c>
      <c r="C29" s="394" t="s">
        <v>1218</v>
      </c>
      <c r="D29" s="383">
        <v>1</v>
      </c>
      <c r="E29" s="382"/>
      <c r="F29" s="387">
        <f t="shared" si="1"/>
        <v>0</v>
      </c>
    </row>
    <row r="30" spans="1:6" ht="12.95" customHeight="1">
      <c r="A30" s="393" t="s">
        <v>1722</v>
      </c>
      <c r="B30" s="391" t="s">
        <v>1723</v>
      </c>
      <c r="C30" s="394" t="s">
        <v>1218</v>
      </c>
      <c r="D30" s="383">
        <v>1</v>
      </c>
      <c r="E30" s="382"/>
      <c r="F30" s="387">
        <f t="shared" si="1"/>
        <v>0</v>
      </c>
    </row>
    <row r="31" spans="1:6" ht="12.95" customHeight="1">
      <c r="A31" s="393" t="s">
        <v>1724</v>
      </c>
      <c r="B31" s="391" t="s">
        <v>1725</v>
      </c>
      <c r="C31" s="394" t="s">
        <v>1218</v>
      </c>
      <c r="D31" s="383">
        <v>1</v>
      </c>
      <c r="E31" s="382"/>
      <c r="F31" s="387">
        <f t="shared" si="1"/>
        <v>0</v>
      </c>
    </row>
    <row r="32" spans="1:6" ht="12.95" customHeight="1">
      <c r="A32" s="395" t="s">
        <v>1726</v>
      </c>
      <c r="B32" s="391" t="s">
        <v>1727</v>
      </c>
      <c r="C32" s="386" t="s">
        <v>1218</v>
      </c>
      <c r="D32" s="383">
        <v>1</v>
      </c>
      <c r="E32" s="382"/>
      <c r="F32" s="387">
        <f t="shared" si="1"/>
        <v>0</v>
      </c>
    </row>
    <row r="33" spans="1:6" ht="12.95" customHeight="1">
      <c r="A33" s="395" t="s">
        <v>1728</v>
      </c>
      <c r="B33" s="391" t="s">
        <v>1729</v>
      </c>
      <c r="C33" s="386" t="s">
        <v>1218</v>
      </c>
      <c r="D33" s="383">
        <v>1</v>
      </c>
      <c r="E33" s="382"/>
      <c r="F33" s="387">
        <f t="shared" si="1"/>
        <v>0</v>
      </c>
    </row>
    <row r="34" spans="1:6" ht="12.95" customHeight="1">
      <c r="A34" s="395" t="s">
        <v>1730</v>
      </c>
      <c r="B34" s="391" t="s">
        <v>1731</v>
      </c>
      <c r="C34" s="386" t="s">
        <v>1218</v>
      </c>
      <c r="D34" s="383">
        <v>1</v>
      </c>
      <c r="E34" s="382"/>
      <c r="F34" s="387">
        <f t="shared" si="1"/>
        <v>0</v>
      </c>
    </row>
    <row r="35" spans="1:6" ht="12.95" customHeight="1">
      <c r="A35" s="395" t="s">
        <v>1732</v>
      </c>
      <c r="B35" s="391" t="s">
        <v>1733</v>
      </c>
      <c r="C35" s="386" t="s">
        <v>1218</v>
      </c>
      <c r="D35" s="383">
        <v>1</v>
      </c>
      <c r="E35" s="382"/>
      <c r="F35" s="387">
        <f t="shared" si="1"/>
        <v>0</v>
      </c>
    </row>
    <row r="36" spans="1:6" ht="12.95" customHeight="1">
      <c r="A36" s="396" t="s">
        <v>1734</v>
      </c>
      <c r="B36" s="391" t="s">
        <v>1735</v>
      </c>
      <c r="C36" s="394" t="s">
        <v>1218</v>
      </c>
      <c r="D36" s="383">
        <v>3</v>
      </c>
      <c r="E36" s="382"/>
      <c r="F36" s="387">
        <f t="shared" si="1"/>
        <v>0</v>
      </c>
    </row>
    <row r="37" spans="1:6" ht="12.95" customHeight="1">
      <c r="A37" s="397" t="s">
        <v>1736</v>
      </c>
      <c r="B37" s="389" t="s">
        <v>1737</v>
      </c>
      <c r="C37" s="394" t="s">
        <v>1218</v>
      </c>
      <c r="D37" s="383">
        <v>1</v>
      </c>
      <c r="E37" s="382"/>
      <c r="F37" s="398">
        <f t="shared" si="1"/>
        <v>0</v>
      </c>
    </row>
    <row r="38" spans="1:6" ht="12.95" customHeight="1">
      <c r="A38" s="393" t="s">
        <v>1738</v>
      </c>
      <c r="B38" s="391" t="s">
        <v>1739</v>
      </c>
      <c r="C38" s="394" t="s">
        <v>1218</v>
      </c>
      <c r="D38" s="383">
        <v>2</v>
      </c>
      <c r="E38" s="382"/>
      <c r="F38" s="387">
        <f t="shared" si="1"/>
        <v>0</v>
      </c>
    </row>
    <row r="39" spans="1:6" ht="12.95" customHeight="1">
      <c r="A39" s="393" t="s">
        <v>1740</v>
      </c>
      <c r="B39" s="391" t="s">
        <v>1741</v>
      </c>
      <c r="C39" s="394" t="s">
        <v>1218</v>
      </c>
      <c r="D39" s="383">
        <v>3</v>
      </c>
      <c r="E39" s="382"/>
      <c r="F39" s="387">
        <f t="shared" si="1"/>
        <v>0</v>
      </c>
    </row>
    <row r="40" spans="1:6" ht="12.95" customHeight="1">
      <c r="A40" s="396" t="s">
        <v>1742</v>
      </c>
      <c r="B40" s="391" t="s">
        <v>1743</v>
      </c>
      <c r="C40" s="394" t="s">
        <v>1218</v>
      </c>
      <c r="D40" s="383">
        <v>1</v>
      </c>
      <c r="E40" s="382"/>
      <c r="F40" s="387">
        <f t="shared" si="1"/>
        <v>0</v>
      </c>
    </row>
    <row r="41" spans="1:6" ht="12.95" customHeight="1">
      <c r="A41" s="396" t="s">
        <v>1744</v>
      </c>
      <c r="B41" s="391" t="s">
        <v>1745</v>
      </c>
      <c r="C41" s="394" t="s">
        <v>1218</v>
      </c>
      <c r="D41" s="383">
        <v>1</v>
      </c>
      <c r="E41" s="382"/>
      <c r="F41" s="387">
        <f t="shared" si="1"/>
        <v>0</v>
      </c>
    </row>
    <row r="42" spans="1:6" ht="12.95" customHeight="1">
      <c r="A42" s="393" t="s">
        <v>1746</v>
      </c>
      <c r="B42" s="391" t="s">
        <v>1747</v>
      </c>
      <c r="C42" s="394" t="s">
        <v>1218</v>
      </c>
      <c r="D42" s="383">
        <v>2</v>
      </c>
      <c r="E42" s="382"/>
      <c r="F42" s="387">
        <f t="shared" si="1"/>
        <v>0</v>
      </c>
    </row>
    <row r="43" spans="1:6" ht="12.95" customHeight="1">
      <c r="A43" s="396" t="s">
        <v>1748</v>
      </c>
      <c r="B43" s="391" t="s">
        <v>1749</v>
      </c>
      <c r="C43" s="394" t="s">
        <v>1218</v>
      </c>
      <c r="D43" s="383">
        <v>2</v>
      </c>
      <c r="E43" s="382"/>
      <c r="F43" s="387">
        <f t="shared" si="1"/>
        <v>0</v>
      </c>
    </row>
    <row r="44" spans="1:6" ht="12.95" customHeight="1">
      <c r="A44" s="396" t="s">
        <v>1750</v>
      </c>
      <c r="B44" s="391" t="s">
        <v>1751</v>
      </c>
      <c r="C44" s="394" t="s">
        <v>1218</v>
      </c>
      <c r="D44" s="383">
        <v>1</v>
      </c>
      <c r="E44" s="382"/>
      <c r="F44" s="387">
        <f t="shared" si="1"/>
        <v>0</v>
      </c>
    </row>
    <row r="45" spans="1:6" ht="12.95" customHeight="1">
      <c r="A45" s="396" t="s">
        <v>1752</v>
      </c>
      <c r="B45" s="391" t="s">
        <v>1753</v>
      </c>
      <c r="C45" s="394" t="s">
        <v>1218</v>
      </c>
      <c r="D45" s="383">
        <v>1</v>
      </c>
      <c r="E45" s="382"/>
      <c r="F45" s="387">
        <f t="shared" si="1"/>
        <v>0</v>
      </c>
    </row>
    <row r="46" spans="1:6" ht="12.95" customHeight="1">
      <c r="A46" s="396" t="s">
        <v>1754</v>
      </c>
      <c r="B46" s="391" t="s">
        <v>1755</v>
      </c>
      <c r="C46" s="394" t="s">
        <v>1218</v>
      </c>
      <c r="D46" s="383">
        <v>1</v>
      </c>
      <c r="E46" s="382"/>
      <c r="F46" s="387">
        <f t="shared" si="1"/>
        <v>0</v>
      </c>
    </row>
    <row r="47" spans="1:6" ht="12.95" customHeight="1">
      <c r="A47" s="396" t="s">
        <v>1756</v>
      </c>
      <c r="B47" s="391" t="s">
        <v>1757</v>
      </c>
      <c r="C47" s="394" t="s">
        <v>1218</v>
      </c>
      <c r="D47" s="383">
        <v>1</v>
      </c>
      <c r="E47" s="382"/>
      <c r="F47" s="387">
        <f t="shared" si="1"/>
        <v>0</v>
      </c>
    </row>
    <row r="48" spans="1:6" ht="12.95" customHeight="1">
      <c r="A48" s="396" t="s">
        <v>1758</v>
      </c>
      <c r="B48" s="399" t="s">
        <v>1759</v>
      </c>
      <c r="C48" s="394" t="s">
        <v>1218</v>
      </c>
      <c r="D48" s="383">
        <v>1</v>
      </c>
      <c r="E48" s="382"/>
      <c r="F48" s="387">
        <f t="shared" si="1"/>
        <v>0</v>
      </c>
    </row>
    <row r="49" spans="1:6" ht="26.1" customHeight="1">
      <c r="A49" s="396" t="s">
        <v>1760</v>
      </c>
      <c r="B49" s="391" t="s">
        <v>1761</v>
      </c>
      <c r="C49" s="394" t="s">
        <v>1218</v>
      </c>
      <c r="D49" s="383">
        <v>9</v>
      </c>
      <c r="E49" s="382"/>
      <c r="F49" s="387">
        <f t="shared" si="1"/>
        <v>0</v>
      </c>
    </row>
    <row r="50" spans="1:6" ht="12.95" customHeight="1">
      <c r="A50" s="393" t="s">
        <v>1762</v>
      </c>
      <c r="B50" s="391" t="s">
        <v>1763</v>
      </c>
      <c r="C50" s="394" t="s">
        <v>1218</v>
      </c>
      <c r="D50" s="383">
        <v>5</v>
      </c>
      <c r="E50" s="382"/>
      <c r="F50" s="387">
        <f t="shared" si="1"/>
        <v>0</v>
      </c>
    </row>
    <row r="51" spans="1:6" ht="12.95" customHeight="1">
      <c r="A51" s="396" t="s">
        <v>1764</v>
      </c>
      <c r="B51" s="399" t="s">
        <v>1765</v>
      </c>
      <c r="C51" s="394" t="s">
        <v>1218</v>
      </c>
      <c r="D51" s="383">
        <v>2</v>
      </c>
      <c r="E51" s="382"/>
      <c r="F51" s="387">
        <f t="shared" si="1"/>
        <v>0</v>
      </c>
    </row>
    <row r="52" spans="1:6" ht="12.95" customHeight="1">
      <c r="A52" s="393"/>
      <c r="B52" s="391" t="s">
        <v>1766</v>
      </c>
      <c r="C52" s="394" t="s">
        <v>1218</v>
      </c>
      <c r="D52" s="383">
        <v>1</v>
      </c>
      <c r="E52" s="382"/>
      <c r="F52" s="387">
        <f t="shared" si="1"/>
        <v>0</v>
      </c>
    </row>
    <row r="53" spans="1:6" ht="12.95" customHeight="1">
      <c r="A53" s="393"/>
      <c r="B53" s="391" t="s">
        <v>1767</v>
      </c>
      <c r="C53" s="394" t="s">
        <v>1218</v>
      </c>
      <c r="D53" s="383">
        <v>1</v>
      </c>
      <c r="E53" s="382"/>
      <c r="F53" s="387">
        <f t="shared" si="1"/>
        <v>0</v>
      </c>
    </row>
    <row r="54" spans="1:6" ht="12.95" customHeight="1">
      <c r="A54" s="393"/>
      <c r="B54" s="391" t="s">
        <v>1768</v>
      </c>
      <c r="C54" s="394" t="s">
        <v>1218</v>
      </c>
      <c r="D54" s="383">
        <v>3</v>
      </c>
      <c r="E54" s="382"/>
      <c r="F54" s="387">
        <f t="shared" si="1"/>
        <v>0</v>
      </c>
    </row>
    <row r="55" spans="1:6" ht="12.95" customHeight="1">
      <c r="A55" s="393"/>
      <c r="B55" s="389" t="s">
        <v>1769</v>
      </c>
      <c r="C55" s="394" t="s">
        <v>1118</v>
      </c>
      <c r="D55" s="383">
        <v>1</v>
      </c>
      <c r="E55" s="382"/>
      <c r="F55" s="387">
        <f t="shared" si="1"/>
        <v>0</v>
      </c>
    </row>
    <row r="56" spans="1:6" ht="12.95" customHeight="1">
      <c r="A56" s="393"/>
      <c r="B56" s="391"/>
      <c r="C56" s="394"/>
      <c r="D56" s="383"/>
      <c r="E56" s="387"/>
      <c r="F56" s="387"/>
    </row>
    <row r="57" spans="1:6" ht="12.95" customHeight="1">
      <c r="A57" s="392"/>
      <c r="B57" s="393" t="s">
        <v>1770</v>
      </c>
      <c r="C57" s="392"/>
      <c r="D57" s="392"/>
      <c r="E57" s="392"/>
      <c r="F57" s="392"/>
    </row>
    <row r="58" spans="1:6" ht="12.95" customHeight="1">
      <c r="A58" s="393" t="s">
        <v>1771</v>
      </c>
      <c r="B58" s="391" t="s">
        <v>1772</v>
      </c>
      <c r="C58" s="394" t="s">
        <v>484</v>
      </c>
      <c r="D58" s="383">
        <v>5</v>
      </c>
      <c r="E58" s="382"/>
      <c r="F58" s="387">
        <f aca="true" t="shared" si="2" ref="F58:F67">D58*E58</f>
        <v>0</v>
      </c>
    </row>
    <row r="59" spans="1:6" ht="12.95" customHeight="1">
      <c r="A59" s="393" t="s">
        <v>1773</v>
      </c>
      <c r="B59" s="391" t="s">
        <v>1774</v>
      </c>
      <c r="C59" s="394" t="s">
        <v>484</v>
      </c>
      <c r="D59" s="383">
        <v>15</v>
      </c>
      <c r="E59" s="382"/>
      <c r="F59" s="387">
        <f>D59*E59</f>
        <v>0</v>
      </c>
    </row>
    <row r="60" spans="1:6" ht="12.95" customHeight="1">
      <c r="A60" s="393" t="s">
        <v>1775</v>
      </c>
      <c r="B60" s="391" t="s">
        <v>1776</v>
      </c>
      <c r="C60" s="394" t="s">
        <v>484</v>
      </c>
      <c r="D60" s="383">
        <v>15</v>
      </c>
      <c r="E60" s="382"/>
      <c r="F60" s="387">
        <f t="shared" si="2"/>
        <v>0</v>
      </c>
    </row>
    <row r="61" spans="1:6" ht="12.95" customHeight="1">
      <c r="A61" s="393" t="s">
        <v>1777</v>
      </c>
      <c r="B61" s="391" t="s">
        <v>1778</v>
      </c>
      <c r="C61" s="394" t="s">
        <v>484</v>
      </c>
      <c r="D61" s="383">
        <v>15</v>
      </c>
      <c r="E61" s="382"/>
      <c r="F61" s="387">
        <f t="shared" si="2"/>
        <v>0</v>
      </c>
    </row>
    <row r="62" spans="1:6" ht="12.95" customHeight="1">
      <c r="A62" s="393" t="s">
        <v>1779</v>
      </c>
      <c r="B62" s="391" t="s">
        <v>1780</v>
      </c>
      <c r="C62" s="394" t="s">
        <v>484</v>
      </c>
      <c r="D62" s="383">
        <v>5</v>
      </c>
      <c r="E62" s="382"/>
      <c r="F62" s="387">
        <f t="shared" si="2"/>
        <v>0</v>
      </c>
    </row>
    <row r="63" spans="1:6" ht="12.95" customHeight="1">
      <c r="A63" s="393" t="s">
        <v>1781</v>
      </c>
      <c r="B63" s="391" t="s">
        <v>1782</v>
      </c>
      <c r="C63" s="394" t="s">
        <v>484</v>
      </c>
      <c r="D63" s="383">
        <v>15</v>
      </c>
      <c r="E63" s="382"/>
      <c r="F63" s="387">
        <f t="shared" si="2"/>
        <v>0</v>
      </c>
    </row>
    <row r="64" spans="1:6" ht="12.95" customHeight="1">
      <c r="A64" s="393" t="s">
        <v>1783</v>
      </c>
      <c r="B64" s="391" t="s">
        <v>1784</v>
      </c>
      <c r="C64" s="394" t="s">
        <v>484</v>
      </c>
      <c r="D64" s="383">
        <v>15</v>
      </c>
      <c r="E64" s="382"/>
      <c r="F64" s="387">
        <f t="shared" si="2"/>
        <v>0</v>
      </c>
    </row>
    <row r="65" spans="1:6" ht="12.95" customHeight="1">
      <c r="A65" s="393" t="s">
        <v>1785</v>
      </c>
      <c r="B65" s="391" t="s">
        <v>1786</v>
      </c>
      <c r="C65" s="394" t="s">
        <v>484</v>
      </c>
      <c r="D65" s="383">
        <v>15</v>
      </c>
      <c r="E65" s="382"/>
      <c r="F65" s="387">
        <f t="shared" si="2"/>
        <v>0</v>
      </c>
    </row>
    <row r="66" spans="1:6" ht="12.95" customHeight="1">
      <c r="A66" s="393" t="s">
        <v>1787</v>
      </c>
      <c r="B66" s="391" t="s">
        <v>1788</v>
      </c>
      <c r="C66" s="394" t="s">
        <v>484</v>
      </c>
      <c r="D66" s="383">
        <v>15</v>
      </c>
      <c r="E66" s="382"/>
      <c r="F66" s="387">
        <f t="shared" si="2"/>
        <v>0</v>
      </c>
    </row>
    <row r="67" spans="1:6" ht="12.95" customHeight="1">
      <c r="A67" s="393" t="s">
        <v>1789</v>
      </c>
      <c r="B67" s="391" t="s">
        <v>1790</v>
      </c>
      <c r="C67" s="394" t="s">
        <v>484</v>
      </c>
      <c r="D67" s="383">
        <v>15</v>
      </c>
      <c r="E67" s="382"/>
      <c r="F67" s="387">
        <f t="shared" si="2"/>
        <v>0</v>
      </c>
    </row>
    <row r="68" spans="1:6" ht="12.95" customHeight="1">
      <c r="A68" s="393"/>
      <c r="B68" s="391"/>
      <c r="C68" s="394"/>
      <c r="D68" s="383"/>
      <c r="E68" s="387"/>
      <c r="F68" s="387"/>
    </row>
    <row r="69" spans="1:6" ht="12.95" customHeight="1">
      <c r="A69" s="393" t="s">
        <v>1667</v>
      </c>
      <c r="B69" s="393" t="s">
        <v>1770</v>
      </c>
      <c r="C69" s="393" t="s">
        <v>158</v>
      </c>
      <c r="D69" s="393" t="s">
        <v>1669</v>
      </c>
      <c r="E69" s="395" t="s">
        <v>1670</v>
      </c>
      <c r="F69" s="395" t="s">
        <v>1671</v>
      </c>
    </row>
    <row r="70" spans="1:6" ht="12.95" customHeight="1">
      <c r="A70" s="393" t="s">
        <v>1791</v>
      </c>
      <c r="B70" s="391" t="s">
        <v>1792</v>
      </c>
      <c r="C70" s="394" t="s">
        <v>484</v>
      </c>
      <c r="D70" s="383">
        <v>15</v>
      </c>
      <c r="E70" s="382"/>
      <c r="F70" s="387">
        <f aca="true" t="shared" si="3" ref="F70:F109">D70*E70</f>
        <v>0</v>
      </c>
    </row>
    <row r="71" spans="1:6" ht="12.95" customHeight="1">
      <c r="A71" s="393" t="s">
        <v>1793</v>
      </c>
      <c r="B71" s="391" t="s">
        <v>1794</v>
      </c>
      <c r="C71" s="394" t="s">
        <v>484</v>
      </c>
      <c r="D71" s="383">
        <v>15</v>
      </c>
      <c r="E71" s="382"/>
      <c r="F71" s="387">
        <f t="shared" si="3"/>
        <v>0</v>
      </c>
    </row>
    <row r="72" spans="1:6" ht="12.95" customHeight="1">
      <c r="A72" s="393" t="s">
        <v>1795</v>
      </c>
      <c r="B72" s="391" t="s">
        <v>1796</v>
      </c>
      <c r="C72" s="394" t="s">
        <v>484</v>
      </c>
      <c r="D72" s="383">
        <v>15</v>
      </c>
      <c r="E72" s="382"/>
      <c r="F72" s="387">
        <f t="shared" si="3"/>
        <v>0</v>
      </c>
    </row>
    <row r="73" spans="1:6" ht="12.95" customHeight="1">
      <c r="A73" s="393" t="s">
        <v>1797</v>
      </c>
      <c r="B73" s="391" t="s">
        <v>1798</v>
      </c>
      <c r="C73" s="394" t="s">
        <v>484</v>
      </c>
      <c r="D73" s="383">
        <v>15</v>
      </c>
      <c r="E73" s="382"/>
      <c r="F73" s="387">
        <f t="shared" si="3"/>
        <v>0</v>
      </c>
    </row>
    <row r="74" spans="1:6" ht="12.95" customHeight="1">
      <c r="A74" s="393" t="s">
        <v>1799</v>
      </c>
      <c r="B74" s="391" t="s">
        <v>1800</v>
      </c>
      <c r="C74" s="394" t="s">
        <v>484</v>
      </c>
      <c r="D74" s="383">
        <v>15</v>
      </c>
      <c r="E74" s="382"/>
      <c r="F74" s="387">
        <f t="shared" si="3"/>
        <v>0</v>
      </c>
    </row>
    <row r="75" spans="1:6" ht="12.95" customHeight="1">
      <c r="A75" s="393" t="s">
        <v>1801</v>
      </c>
      <c r="B75" s="391" t="s">
        <v>1802</v>
      </c>
      <c r="C75" s="394" t="s">
        <v>484</v>
      </c>
      <c r="D75" s="383">
        <v>15</v>
      </c>
      <c r="E75" s="382"/>
      <c r="F75" s="387">
        <f t="shared" si="3"/>
        <v>0</v>
      </c>
    </row>
    <row r="76" spans="1:6" ht="12.95" customHeight="1">
      <c r="A76" s="393" t="s">
        <v>1803</v>
      </c>
      <c r="B76" s="391" t="s">
        <v>1804</v>
      </c>
      <c r="C76" s="394" t="s">
        <v>484</v>
      </c>
      <c r="D76" s="383">
        <v>30</v>
      </c>
      <c r="E76" s="382"/>
      <c r="F76" s="387">
        <f t="shared" si="3"/>
        <v>0</v>
      </c>
    </row>
    <row r="77" spans="1:6" ht="12.95" customHeight="1">
      <c r="A77" s="393" t="s">
        <v>1805</v>
      </c>
      <c r="B77" s="391" t="s">
        <v>1806</v>
      </c>
      <c r="C77" s="394" t="s">
        <v>484</v>
      </c>
      <c r="D77" s="383">
        <v>15</v>
      </c>
      <c r="E77" s="382"/>
      <c r="F77" s="387">
        <f t="shared" si="3"/>
        <v>0</v>
      </c>
    </row>
    <row r="78" spans="1:6" ht="12.95" customHeight="1">
      <c r="A78" s="393" t="s">
        <v>1807</v>
      </c>
      <c r="B78" s="391" t="s">
        <v>1808</v>
      </c>
      <c r="C78" s="394" t="s">
        <v>484</v>
      </c>
      <c r="D78" s="383">
        <v>15</v>
      </c>
      <c r="E78" s="382"/>
      <c r="F78" s="387">
        <f t="shared" si="3"/>
        <v>0</v>
      </c>
    </row>
    <row r="79" spans="1:6" ht="12.95" customHeight="1">
      <c r="A79" s="393" t="s">
        <v>1809</v>
      </c>
      <c r="B79" s="391" t="s">
        <v>1810</v>
      </c>
      <c r="C79" s="394" t="s">
        <v>484</v>
      </c>
      <c r="D79" s="383">
        <v>15</v>
      </c>
      <c r="E79" s="382"/>
      <c r="F79" s="387">
        <f t="shared" si="3"/>
        <v>0</v>
      </c>
    </row>
    <row r="80" spans="1:6" ht="12.95" customHeight="1">
      <c r="A80" s="393" t="s">
        <v>1811</v>
      </c>
      <c r="B80" s="391" t="s">
        <v>1812</v>
      </c>
      <c r="C80" s="394" t="s">
        <v>484</v>
      </c>
      <c r="D80" s="383">
        <v>15</v>
      </c>
      <c r="E80" s="382"/>
      <c r="F80" s="387">
        <f t="shared" si="3"/>
        <v>0</v>
      </c>
    </row>
    <row r="81" spans="1:6" ht="12.95" customHeight="1">
      <c r="A81" s="393" t="s">
        <v>1813</v>
      </c>
      <c r="B81" s="391" t="s">
        <v>1814</v>
      </c>
      <c r="C81" s="394" t="s">
        <v>484</v>
      </c>
      <c r="D81" s="383">
        <v>15</v>
      </c>
      <c r="E81" s="382"/>
      <c r="F81" s="387">
        <f t="shared" si="3"/>
        <v>0</v>
      </c>
    </row>
    <row r="82" spans="1:6" ht="12.95" customHeight="1">
      <c r="A82" s="393" t="s">
        <v>1815</v>
      </c>
      <c r="B82" s="391" t="s">
        <v>1816</v>
      </c>
      <c r="C82" s="394" t="s">
        <v>484</v>
      </c>
      <c r="D82" s="383">
        <v>15</v>
      </c>
      <c r="E82" s="382"/>
      <c r="F82" s="387">
        <f t="shared" si="3"/>
        <v>0</v>
      </c>
    </row>
    <row r="83" spans="1:6" ht="12.95" customHeight="1">
      <c r="A83" s="393" t="s">
        <v>1817</v>
      </c>
      <c r="B83" s="391" t="s">
        <v>1818</v>
      </c>
      <c r="C83" s="394" t="s">
        <v>484</v>
      </c>
      <c r="D83" s="383">
        <v>15</v>
      </c>
      <c r="E83" s="382"/>
      <c r="F83" s="387">
        <f t="shared" si="3"/>
        <v>0</v>
      </c>
    </row>
    <row r="84" spans="1:6" ht="12.95" customHeight="1">
      <c r="A84" s="393" t="s">
        <v>1819</v>
      </c>
      <c r="B84" s="391" t="s">
        <v>1820</v>
      </c>
      <c r="C84" s="394" t="s">
        <v>484</v>
      </c>
      <c r="D84" s="383">
        <v>15</v>
      </c>
      <c r="E84" s="382"/>
      <c r="F84" s="387">
        <f t="shared" si="3"/>
        <v>0</v>
      </c>
    </row>
    <row r="85" spans="1:6" ht="12.95" customHeight="1">
      <c r="A85" s="393" t="s">
        <v>1821</v>
      </c>
      <c r="B85" s="391" t="s">
        <v>1822</v>
      </c>
      <c r="C85" s="394" t="s">
        <v>484</v>
      </c>
      <c r="D85" s="383">
        <v>30</v>
      </c>
      <c r="E85" s="382"/>
      <c r="F85" s="387">
        <f t="shared" si="3"/>
        <v>0</v>
      </c>
    </row>
    <row r="86" spans="1:6" ht="12.95" customHeight="1">
      <c r="A86" s="393" t="s">
        <v>1823</v>
      </c>
      <c r="B86" s="391" t="s">
        <v>1824</v>
      </c>
      <c r="C86" s="394" t="s">
        <v>484</v>
      </c>
      <c r="D86" s="383">
        <v>25</v>
      </c>
      <c r="E86" s="382"/>
      <c r="F86" s="387">
        <f t="shared" si="3"/>
        <v>0</v>
      </c>
    </row>
    <row r="87" spans="1:6" ht="12.95" customHeight="1">
      <c r="A87" s="393" t="s">
        <v>1825</v>
      </c>
      <c r="B87" s="391" t="s">
        <v>1826</v>
      </c>
      <c r="C87" s="394" t="s">
        <v>484</v>
      </c>
      <c r="D87" s="383">
        <v>15</v>
      </c>
      <c r="E87" s="382"/>
      <c r="F87" s="387">
        <f t="shared" si="3"/>
        <v>0</v>
      </c>
    </row>
    <row r="88" spans="1:6" ht="12.95" customHeight="1">
      <c r="A88" s="393" t="s">
        <v>1827</v>
      </c>
      <c r="B88" s="391" t="s">
        <v>1828</v>
      </c>
      <c r="C88" s="394" t="s">
        <v>484</v>
      </c>
      <c r="D88" s="383">
        <v>15</v>
      </c>
      <c r="E88" s="382"/>
      <c r="F88" s="387">
        <f t="shared" si="3"/>
        <v>0</v>
      </c>
    </row>
    <row r="89" spans="1:6" ht="12.95" customHeight="1">
      <c r="A89" s="393" t="s">
        <v>1829</v>
      </c>
      <c r="B89" s="391" t="s">
        <v>1830</v>
      </c>
      <c r="C89" s="394" t="s">
        <v>484</v>
      </c>
      <c r="D89" s="383">
        <v>15</v>
      </c>
      <c r="E89" s="382"/>
      <c r="F89" s="387">
        <f t="shared" si="3"/>
        <v>0</v>
      </c>
    </row>
    <row r="90" spans="1:6" ht="12.95" customHeight="1">
      <c r="A90" s="393" t="s">
        <v>1831</v>
      </c>
      <c r="B90" s="391" t="s">
        <v>1832</v>
      </c>
      <c r="C90" s="394" t="s">
        <v>484</v>
      </c>
      <c r="D90" s="383">
        <v>15</v>
      </c>
      <c r="E90" s="382"/>
      <c r="F90" s="387">
        <f t="shared" si="3"/>
        <v>0</v>
      </c>
    </row>
    <row r="91" spans="1:6" ht="12.95" customHeight="1">
      <c r="A91" s="393" t="s">
        <v>1833</v>
      </c>
      <c r="B91" s="391" t="s">
        <v>1834</v>
      </c>
      <c r="C91" s="394" t="s">
        <v>484</v>
      </c>
      <c r="D91" s="383">
        <v>15</v>
      </c>
      <c r="E91" s="382"/>
      <c r="F91" s="387">
        <f t="shared" si="3"/>
        <v>0</v>
      </c>
    </row>
    <row r="92" spans="1:6" ht="12.95" customHeight="1">
      <c r="A92" s="393" t="s">
        <v>1835</v>
      </c>
      <c r="B92" s="391" t="s">
        <v>1836</v>
      </c>
      <c r="C92" s="394" t="s">
        <v>484</v>
      </c>
      <c r="D92" s="383">
        <v>15</v>
      </c>
      <c r="E92" s="382"/>
      <c r="F92" s="387">
        <f t="shared" si="3"/>
        <v>0</v>
      </c>
    </row>
    <row r="93" spans="1:6" ht="12.95" customHeight="1">
      <c r="A93" s="393" t="s">
        <v>1837</v>
      </c>
      <c r="B93" s="391" t="s">
        <v>1838</v>
      </c>
      <c r="C93" s="394" t="s">
        <v>484</v>
      </c>
      <c r="D93" s="383">
        <v>15</v>
      </c>
      <c r="E93" s="382"/>
      <c r="F93" s="387">
        <f t="shared" si="3"/>
        <v>0</v>
      </c>
    </row>
    <row r="94" spans="1:6" ht="12.95" customHeight="1">
      <c r="A94" s="393" t="s">
        <v>1839</v>
      </c>
      <c r="B94" s="391" t="s">
        <v>1840</v>
      </c>
      <c r="C94" s="394" t="s">
        <v>484</v>
      </c>
      <c r="D94" s="383">
        <v>15</v>
      </c>
      <c r="E94" s="382"/>
      <c r="F94" s="387">
        <f t="shared" si="3"/>
        <v>0</v>
      </c>
    </row>
    <row r="95" spans="1:6" ht="12.95" customHeight="1">
      <c r="A95" s="393" t="s">
        <v>1841</v>
      </c>
      <c r="B95" s="391" t="s">
        <v>1842</v>
      </c>
      <c r="C95" s="394" t="s">
        <v>484</v>
      </c>
      <c r="D95" s="383">
        <v>15</v>
      </c>
      <c r="E95" s="382"/>
      <c r="F95" s="387">
        <f t="shared" si="3"/>
        <v>0</v>
      </c>
    </row>
    <row r="96" spans="1:6" ht="12.95" customHeight="1">
      <c r="A96" s="393" t="s">
        <v>1843</v>
      </c>
      <c r="B96" s="391" t="s">
        <v>1844</v>
      </c>
      <c r="C96" s="394" t="s">
        <v>484</v>
      </c>
      <c r="D96" s="383">
        <v>15</v>
      </c>
      <c r="E96" s="382"/>
      <c r="F96" s="387">
        <f t="shared" si="3"/>
        <v>0</v>
      </c>
    </row>
    <row r="97" spans="1:6" ht="12.95" customHeight="1">
      <c r="A97" s="393" t="s">
        <v>1845</v>
      </c>
      <c r="B97" s="391" t="s">
        <v>1846</v>
      </c>
      <c r="C97" s="394" t="s">
        <v>484</v>
      </c>
      <c r="D97" s="383">
        <v>15</v>
      </c>
      <c r="E97" s="382"/>
      <c r="F97" s="387">
        <f t="shared" si="3"/>
        <v>0</v>
      </c>
    </row>
    <row r="98" spans="1:6" ht="12.95" customHeight="1">
      <c r="A98" s="393" t="s">
        <v>1847</v>
      </c>
      <c r="B98" s="391" t="s">
        <v>1848</v>
      </c>
      <c r="C98" s="394" t="s">
        <v>484</v>
      </c>
      <c r="D98" s="383">
        <v>30</v>
      </c>
      <c r="E98" s="382"/>
      <c r="F98" s="387">
        <f t="shared" si="3"/>
        <v>0</v>
      </c>
    </row>
    <row r="99" spans="1:6" ht="12.95" customHeight="1">
      <c r="A99" s="393" t="s">
        <v>1849</v>
      </c>
      <c r="B99" s="391" t="s">
        <v>1850</v>
      </c>
      <c r="C99" s="394" t="s">
        <v>484</v>
      </c>
      <c r="D99" s="383">
        <v>15</v>
      </c>
      <c r="E99" s="382"/>
      <c r="F99" s="387">
        <f t="shared" si="3"/>
        <v>0</v>
      </c>
    </row>
    <row r="100" spans="1:6" ht="12.95" customHeight="1">
      <c r="A100" s="393" t="s">
        <v>1851</v>
      </c>
      <c r="B100" s="391" t="s">
        <v>1852</v>
      </c>
      <c r="C100" s="394" t="s">
        <v>484</v>
      </c>
      <c r="D100" s="383">
        <v>30</v>
      </c>
      <c r="E100" s="382"/>
      <c r="F100" s="387">
        <f t="shared" si="3"/>
        <v>0</v>
      </c>
    </row>
    <row r="101" spans="1:6" ht="12.95" customHeight="1">
      <c r="A101" s="393" t="s">
        <v>1853</v>
      </c>
      <c r="B101" s="391" t="s">
        <v>1854</v>
      </c>
      <c r="C101" s="394" t="s">
        <v>484</v>
      </c>
      <c r="D101" s="383">
        <v>30</v>
      </c>
      <c r="E101" s="382"/>
      <c r="F101" s="387">
        <f t="shared" si="3"/>
        <v>0</v>
      </c>
    </row>
    <row r="102" spans="1:6" ht="12.95" customHeight="1">
      <c r="A102" s="393" t="s">
        <v>1855</v>
      </c>
      <c r="B102" s="391" t="s">
        <v>1856</v>
      </c>
      <c r="C102" s="394" t="s">
        <v>484</v>
      </c>
      <c r="D102" s="383">
        <v>25</v>
      </c>
      <c r="E102" s="382"/>
      <c r="F102" s="387">
        <f t="shared" si="3"/>
        <v>0</v>
      </c>
    </row>
    <row r="103" spans="1:6" ht="12.95" customHeight="1">
      <c r="A103" s="393" t="s">
        <v>1857</v>
      </c>
      <c r="B103" s="391" t="s">
        <v>1858</v>
      </c>
      <c r="C103" s="394" t="s">
        <v>484</v>
      </c>
      <c r="D103" s="383">
        <v>25</v>
      </c>
      <c r="E103" s="382"/>
      <c r="F103" s="387">
        <f t="shared" si="3"/>
        <v>0</v>
      </c>
    </row>
    <row r="104" spans="1:6" ht="12.95" customHeight="1">
      <c r="A104" s="393" t="s">
        <v>1859</v>
      </c>
      <c r="B104" s="391" t="s">
        <v>1860</v>
      </c>
      <c r="C104" s="394" t="s">
        <v>484</v>
      </c>
      <c r="D104" s="383">
        <v>15</v>
      </c>
      <c r="E104" s="382"/>
      <c r="F104" s="387">
        <f t="shared" si="3"/>
        <v>0</v>
      </c>
    </row>
    <row r="105" spans="1:6" ht="12.95" customHeight="1">
      <c r="A105" s="393" t="s">
        <v>1861</v>
      </c>
      <c r="B105" s="391" t="s">
        <v>1862</v>
      </c>
      <c r="C105" s="394" t="s">
        <v>484</v>
      </c>
      <c r="D105" s="383">
        <v>15</v>
      </c>
      <c r="E105" s="382"/>
      <c r="F105" s="387">
        <f t="shared" si="3"/>
        <v>0</v>
      </c>
    </row>
    <row r="106" spans="1:6" ht="12.95" customHeight="1">
      <c r="A106" s="393" t="s">
        <v>1863</v>
      </c>
      <c r="B106" s="391" t="s">
        <v>1864</v>
      </c>
      <c r="C106" s="394" t="s">
        <v>484</v>
      </c>
      <c r="D106" s="383">
        <v>30</v>
      </c>
      <c r="E106" s="382"/>
      <c r="F106" s="387">
        <f t="shared" si="3"/>
        <v>0</v>
      </c>
    </row>
    <row r="107" spans="1:6" ht="12.95" customHeight="1">
      <c r="A107" s="393" t="s">
        <v>1865</v>
      </c>
      <c r="B107" s="391" t="s">
        <v>1866</v>
      </c>
      <c r="C107" s="394" t="s">
        <v>484</v>
      </c>
      <c r="D107" s="383">
        <v>50</v>
      </c>
      <c r="E107" s="382"/>
      <c r="F107" s="387">
        <f t="shared" si="3"/>
        <v>0</v>
      </c>
    </row>
    <row r="108" spans="1:6" ht="12.95" customHeight="1">
      <c r="A108" s="393"/>
      <c r="B108" s="391" t="s">
        <v>1867</v>
      </c>
      <c r="C108" s="394" t="s">
        <v>484</v>
      </c>
      <c r="D108" s="383">
        <v>20</v>
      </c>
      <c r="E108" s="382"/>
      <c r="F108" s="387">
        <f t="shared" si="3"/>
        <v>0</v>
      </c>
    </row>
    <row r="109" spans="1:6" ht="12.95" customHeight="1">
      <c r="A109" s="392"/>
      <c r="B109" s="391" t="s">
        <v>1868</v>
      </c>
      <c r="C109" s="394" t="s">
        <v>1218</v>
      </c>
      <c r="D109" s="383">
        <v>5</v>
      </c>
      <c r="E109" s="382"/>
      <c r="F109" s="387">
        <f t="shared" si="3"/>
        <v>0</v>
      </c>
    </row>
    <row r="110" spans="1:6" ht="12.95" customHeight="1">
      <c r="A110" s="388"/>
      <c r="B110" s="392"/>
      <c r="C110" s="392"/>
      <c r="D110" s="400"/>
      <c r="E110" s="401"/>
      <c r="F110" s="392"/>
    </row>
    <row r="111" spans="1:6" ht="12.95" customHeight="1">
      <c r="A111" s="393"/>
      <c r="B111" s="393" t="s">
        <v>1869</v>
      </c>
      <c r="C111" s="393" t="s">
        <v>158</v>
      </c>
      <c r="D111" s="393" t="s">
        <v>1669</v>
      </c>
      <c r="E111" s="395" t="s">
        <v>1670</v>
      </c>
      <c r="F111" s="395" t="s">
        <v>1671</v>
      </c>
    </row>
    <row r="112" spans="1:6" ht="12.95" customHeight="1">
      <c r="A112" s="393"/>
      <c r="B112" s="402" t="s">
        <v>1870</v>
      </c>
      <c r="C112" s="403" t="s">
        <v>1218</v>
      </c>
      <c r="D112" s="383">
        <v>1</v>
      </c>
      <c r="E112" s="382"/>
      <c r="F112" s="387">
        <f aca="true" t="shared" si="4" ref="F112:F127">D112*E112</f>
        <v>0</v>
      </c>
    </row>
    <row r="113" spans="1:6" ht="12.95" customHeight="1">
      <c r="A113" s="393"/>
      <c r="B113" s="402" t="s">
        <v>1871</v>
      </c>
      <c r="C113" s="403" t="s">
        <v>1218</v>
      </c>
      <c r="D113" s="383">
        <v>1</v>
      </c>
      <c r="E113" s="382"/>
      <c r="F113" s="387">
        <f t="shared" si="4"/>
        <v>0</v>
      </c>
    </row>
    <row r="114" spans="1:6" ht="12.95" customHeight="1">
      <c r="A114" s="393"/>
      <c r="B114" s="402" t="s">
        <v>1872</v>
      </c>
      <c r="C114" s="403" t="s">
        <v>1218</v>
      </c>
      <c r="D114" s="383">
        <v>2</v>
      </c>
      <c r="E114" s="382"/>
      <c r="F114" s="387">
        <f t="shared" si="4"/>
        <v>0</v>
      </c>
    </row>
    <row r="115" spans="1:6" ht="12.95" customHeight="1">
      <c r="A115" s="393"/>
      <c r="B115" s="402" t="s">
        <v>1873</v>
      </c>
      <c r="C115" s="403" t="s">
        <v>1218</v>
      </c>
      <c r="D115" s="383">
        <v>3</v>
      </c>
      <c r="E115" s="382"/>
      <c r="F115" s="387">
        <f t="shared" si="4"/>
        <v>0</v>
      </c>
    </row>
    <row r="116" spans="1:6" ht="12.95" customHeight="1">
      <c r="A116" s="393"/>
      <c r="B116" s="402" t="s">
        <v>1874</v>
      </c>
      <c r="C116" s="403" t="s">
        <v>1218</v>
      </c>
      <c r="D116" s="383">
        <v>2</v>
      </c>
      <c r="E116" s="382"/>
      <c r="F116" s="387">
        <f t="shared" si="4"/>
        <v>0</v>
      </c>
    </row>
    <row r="117" spans="1:6" ht="12.95" customHeight="1">
      <c r="A117" s="393"/>
      <c r="B117" s="402" t="s">
        <v>1875</v>
      </c>
      <c r="C117" s="403" t="s">
        <v>1218</v>
      </c>
      <c r="D117" s="383">
        <v>2</v>
      </c>
      <c r="E117" s="382"/>
      <c r="F117" s="387">
        <f t="shared" si="4"/>
        <v>0</v>
      </c>
    </row>
    <row r="118" spans="1:6" ht="12.95" customHeight="1">
      <c r="A118" s="393"/>
      <c r="B118" s="402" t="s">
        <v>1876</v>
      </c>
      <c r="C118" s="403" t="s">
        <v>1218</v>
      </c>
      <c r="D118" s="383">
        <v>2</v>
      </c>
      <c r="E118" s="382"/>
      <c r="F118" s="387">
        <f t="shared" si="4"/>
        <v>0</v>
      </c>
    </row>
    <row r="119" spans="1:6" ht="12.95" customHeight="1">
      <c r="A119" s="393"/>
      <c r="B119" s="402" t="s">
        <v>1877</v>
      </c>
      <c r="C119" s="403" t="s">
        <v>1218</v>
      </c>
      <c r="D119" s="383">
        <v>2</v>
      </c>
      <c r="E119" s="382"/>
      <c r="F119" s="387">
        <f t="shared" si="4"/>
        <v>0</v>
      </c>
    </row>
    <row r="120" spans="1:6" ht="12.95" customHeight="1">
      <c r="A120" s="393"/>
      <c r="B120" s="402" t="s">
        <v>1878</v>
      </c>
      <c r="C120" s="403" t="s">
        <v>1218</v>
      </c>
      <c r="D120" s="383">
        <v>11</v>
      </c>
      <c r="E120" s="382"/>
      <c r="F120" s="387">
        <f t="shared" si="4"/>
        <v>0</v>
      </c>
    </row>
    <row r="121" spans="1:6" ht="12.95" customHeight="1">
      <c r="A121" s="393"/>
      <c r="B121" s="402" t="s">
        <v>1879</v>
      </c>
      <c r="C121" s="403" t="s">
        <v>1218</v>
      </c>
      <c r="D121" s="383">
        <v>61</v>
      </c>
      <c r="E121" s="382"/>
      <c r="F121" s="387">
        <f t="shared" si="4"/>
        <v>0</v>
      </c>
    </row>
    <row r="122" spans="1:6" ht="12.95" customHeight="1">
      <c r="A122" s="393"/>
      <c r="B122" s="402" t="s">
        <v>1880</v>
      </c>
      <c r="C122" s="403" t="s">
        <v>1218</v>
      </c>
      <c r="D122" s="383">
        <v>1</v>
      </c>
      <c r="E122" s="382"/>
      <c r="F122" s="387">
        <f t="shared" si="4"/>
        <v>0</v>
      </c>
    </row>
    <row r="123" spans="1:6" ht="12.95" customHeight="1">
      <c r="A123" s="393"/>
      <c r="B123" s="402" t="s">
        <v>1881</v>
      </c>
      <c r="C123" s="403" t="s">
        <v>1218</v>
      </c>
      <c r="D123" s="383">
        <v>1</v>
      </c>
      <c r="E123" s="382"/>
      <c r="F123" s="387">
        <f t="shared" si="4"/>
        <v>0</v>
      </c>
    </row>
    <row r="124" spans="1:6" ht="12.95" customHeight="1">
      <c r="A124" s="393"/>
      <c r="B124" s="402" t="s">
        <v>1882</v>
      </c>
      <c r="C124" s="403" t="s">
        <v>1218</v>
      </c>
      <c r="D124" s="383">
        <v>1</v>
      </c>
      <c r="E124" s="382"/>
      <c r="F124" s="387">
        <f t="shared" si="4"/>
        <v>0</v>
      </c>
    </row>
    <row r="125" spans="1:6" ht="12.95" customHeight="1">
      <c r="A125" s="393"/>
      <c r="B125" s="402" t="s">
        <v>1883</v>
      </c>
      <c r="C125" s="403" t="s">
        <v>1218</v>
      </c>
      <c r="D125" s="383">
        <v>1</v>
      </c>
      <c r="E125" s="382"/>
      <c r="F125" s="387">
        <f t="shared" si="4"/>
        <v>0</v>
      </c>
    </row>
    <row r="126" spans="1:6" ht="12.95" customHeight="1">
      <c r="A126" s="404"/>
      <c r="B126" s="402" t="s">
        <v>1884</v>
      </c>
      <c r="C126" s="403" t="s">
        <v>1218</v>
      </c>
      <c r="D126" s="383">
        <v>1</v>
      </c>
      <c r="E126" s="382"/>
      <c r="F126" s="387">
        <f t="shared" si="4"/>
        <v>0</v>
      </c>
    </row>
    <row r="127" spans="1:6" ht="12.95" customHeight="1">
      <c r="A127" s="393"/>
      <c r="B127" s="402" t="s">
        <v>1885</v>
      </c>
      <c r="C127" s="403" t="s">
        <v>1218</v>
      </c>
      <c r="D127" s="383">
        <v>1</v>
      </c>
      <c r="E127" s="382"/>
      <c r="F127" s="387">
        <f t="shared" si="4"/>
        <v>0</v>
      </c>
    </row>
    <row r="128" spans="1:6" ht="12.95" customHeight="1">
      <c r="A128" s="393"/>
      <c r="B128" s="402" t="s">
        <v>1886</v>
      </c>
      <c r="C128" s="403" t="s">
        <v>1288</v>
      </c>
      <c r="D128" s="405">
        <v>0.021</v>
      </c>
      <c r="E128" s="387">
        <f>SUM(F2:F109)</f>
        <v>0</v>
      </c>
      <c r="F128" s="387">
        <f>(D128*E128)</f>
        <v>0</v>
      </c>
    </row>
    <row r="129" spans="1:6" ht="12.95" customHeight="1">
      <c r="A129" s="393"/>
      <c r="B129" s="402" t="s">
        <v>1887</v>
      </c>
      <c r="C129" s="403" t="s">
        <v>1218</v>
      </c>
      <c r="D129" s="383">
        <v>1</v>
      </c>
      <c r="E129" s="382"/>
      <c r="F129" s="387">
        <f>D129*E129</f>
        <v>0</v>
      </c>
    </row>
    <row r="130" spans="1:6" ht="12.95" customHeight="1">
      <c r="A130" s="393"/>
      <c r="B130" s="402" t="s">
        <v>1888</v>
      </c>
      <c r="C130" s="403" t="s">
        <v>1218</v>
      </c>
      <c r="D130" s="383">
        <v>1</v>
      </c>
      <c r="E130" s="382"/>
      <c r="F130" s="387">
        <f>D130*E130</f>
        <v>0</v>
      </c>
    </row>
    <row r="131" spans="1:6" ht="12.95" customHeight="1">
      <c r="A131" s="393"/>
      <c r="B131" s="402" t="s">
        <v>1889</v>
      </c>
      <c r="C131" s="403" t="s">
        <v>1218</v>
      </c>
      <c r="D131" s="383">
        <v>1</v>
      </c>
      <c r="E131" s="382"/>
      <c r="F131" s="387">
        <f>D131*E131</f>
        <v>0</v>
      </c>
    </row>
    <row r="132" spans="1:6" ht="27.95" customHeight="1">
      <c r="A132" s="393"/>
      <c r="B132" s="406" t="s">
        <v>1890</v>
      </c>
      <c r="C132" s="403" t="s">
        <v>1218</v>
      </c>
      <c r="D132" s="383">
        <v>1</v>
      </c>
      <c r="E132" s="382"/>
      <c r="F132" s="387">
        <f aca="true" t="shared" si="5" ref="F132:F139">D132*E132</f>
        <v>0</v>
      </c>
    </row>
    <row r="133" spans="1:6" ht="27.95" customHeight="1">
      <c r="A133" s="393"/>
      <c r="B133" s="406" t="s">
        <v>1891</v>
      </c>
      <c r="C133" s="403" t="s">
        <v>1218</v>
      </c>
      <c r="D133" s="383">
        <v>1</v>
      </c>
      <c r="E133" s="382"/>
      <c r="F133" s="387">
        <f t="shared" si="5"/>
        <v>0</v>
      </c>
    </row>
    <row r="134" spans="1:6" ht="12.95" customHeight="1">
      <c r="A134" s="393"/>
      <c r="B134" s="406"/>
      <c r="C134" s="403"/>
      <c r="D134" s="383"/>
      <c r="E134" s="387"/>
      <c r="F134" s="387"/>
    </row>
    <row r="135" spans="1:6" ht="12.95" customHeight="1">
      <c r="A135" s="393"/>
      <c r="B135" s="393" t="s">
        <v>1869</v>
      </c>
      <c r="C135" s="403"/>
      <c r="D135" s="383"/>
      <c r="E135" s="387"/>
      <c r="F135" s="387"/>
    </row>
    <row r="136" spans="1:6" ht="27.95" customHeight="1">
      <c r="A136" s="393"/>
      <c r="B136" s="406" t="s">
        <v>1892</v>
      </c>
      <c r="C136" s="403" t="s">
        <v>1218</v>
      </c>
      <c r="D136" s="383">
        <v>1</v>
      </c>
      <c r="E136" s="382"/>
      <c r="F136" s="387">
        <f t="shared" si="5"/>
        <v>0</v>
      </c>
    </row>
    <row r="137" spans="1:6" ht="27.95" customHeight="1">
      <c r="A137" s="393"/>
      <c r="B137" s="406" t="s">
        <v>1893</v>
      </c>
      <c r="C137" s="403" t="s">
        <v>1218</v>
      </c>
      <c r="D137" s="383">
        <v>1</v>
      </c>
      <c r="E137" s="382"/>
      <c r="F137" s="387">
        <f t="shared" si="5"/>
        <v>0</v>
      </c>
    </row>
    <row r="138" spans="1:6" ht="27.95" customHeight="1">
      <c r="A138" s="393"/>
      <c r="B138" s="406" t="s">
        <v>1894</v>
      </c>
      <c r="C138" s="403" t="s">
        <v>1218</v>
      </c>
      <c r="D138" s="383">
        <v>1</v>
      </c>
      <c r="E138" s="382"/>
      <c r="F138" s="387">
        <f t="shared" si="5"/>
        <v>0</v>
      </c>
    </row>
    <row r="139" spans="1:6" ht="39" customHeight="1">
      <c r="A139" s="393"/>
      <c r="B139" s="406" t="s">
        <v>1895</v>
      </c>
      <c r="C139" s="403" t="s">
        <v>1218</v>
      </c>
      <c r="D139" s="383">
        <v>1</v>
      </c>
      <c r="E139" s="382"/>
      <c r="F139" s="387">
        <f t="shared" si="5"/>
        <v>0</v>
      </c>
    </row>
    <row r="140" spans="1:6" ht="12.95" customHeight="1">
      <c r="A140" s="407"/>
      <c r="B140" s="408" t="s">
        <v>1896</v>
      </c>
      <c r="C140" s="409"/>
      <c r="D140" s="409" t="s">
        <v>28</v>
      </c>
      <c r="E140" s="410"/>
      <c r="F140" s="411">
        <f>SUM(F2:F139)</f>
        <v>0</v>
      </c>
    </row>
  </sheetData>
  <sheetProtection algorithmName="SHA-512" hashValue="VC1a9kHIXX232+7CGMhfS3y1cz+mwlOzWzRXwrIEezavxbFf2rd+l9R4A57sCyuSjNDWK64QiWW8TYk4Dm4RPA==" saltValue="FBgGxM0Kf5mluDD7Fs6nbg==" spinCount="100000" sheet="1" objects="1" scenarios="1"/>
  <printOptions gridLines="1"/>
  <pageMargins left="0.5295833333333333" right="0.1968503937007874" top="0.9055118110236221" bottom="0.7086614173228347" header="0.3937007874015748" footer="0.2755905511811024"/>
  <pageSetup horizontalDpi="600" verticalDpi="600" orientation="landscape" paperSize="9" scale="93" r:id="rId1"/>
  <headerFooter alignWithMargins="0">
    <oddHeader>&amp;L &amp;C&amp;9Nemocnice v Karlových Varech - Lékárna, Zřízení pracoviště pro přípravu a ředění cytostatik, D1 - &amp;"Arial CE,Tučné"Měření a Regulace&amp;"Arial CE,Obyčejné"
D1 - Rozpočet /soupis prací</oddHeader>
    <oddFooter>&amp;L&amp;8                      Datum 12 / 2021&amp;C&amp;8Strana &amp;P / &amp;N&amp;R&amp;8Změna stavby před jejím dokončením 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DESKTOP-KPLES6S\Vlada</dc:creator>
  <cp:keywords/>
  <dc:description/>
  <cp:lastModifiedBy>Jitka Karásková</cp:lastModifiedBy>
  <cp:lastPrinted>2022-01-27T13:19:14Z</cp:lastPrinted>
  <dcterms:created xsi:type="dcterms:W3CDTF">2022-01-26T11:26:43Z</dcterms:created>
  <dcterms:modified xsi:type="dcterms:W3CDTF">2022-06-08T09:42:03Z</dcterms:modified>
  <cp:category/>
  <cp:version/>
  <cp:contentType/>
  <cp:contentStatus/>
</cp:coreProperties>
</file>