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O:\OŠMT\Plánovací období 2021 - 2027\Stavba keramky - projekt\"/>
    </mc:Choice>
  </mc:AlternateContent>
  <bookViews>
    <workbookView xWindow="-120" yWindow="-120" windowWidth="29040" windowHeight="15840" activeTab="1"/>
  </bookViews>
  <sheets>
    <sheet name="Návod" sheetId="16" r:id="rId1"/>
    <sheet name="Celková karta" sheetId="1" r:id="rId2"/>
    <sheet name="Zadavatel (Nositel)" sheetId="2" r:id="rId3"/>
    <sheet name="temp" sheetId="15"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1" i="2" l="1"/>
  <c r="B25" i="1" l="1"/>
  <c r="I111" i="1"/>
  <c r="K111" i="1"/>
  <c r="M111" i="1"/>
  <c r="O111" i="1"/>
  <c r="Q111" i="1"/>
  <c r="S111" i="1"/>
  <c r="U111" i="1"/>
  <c r="I112" i="1"/>
  <c r="K112" i="1"/>
  <c r="M112" i="1"/>
  <c r="O112" i="1"/>
  <c r="Q112" i="1"/>
  <c r="S112" i="1"/>
  <c r="U112" i="1"/>
  <c r="G112" i="1"/>
  <c r="G111" i="1"/>
  <c r="I107" i="1"/>
  <c r="K107" i="1"/>
  <c r="M107" i="1"/>
  <c r="O107" i="1"/>
  <c r="Q107" i="1"/>
  <c r="S107" i="1"/>
  <c r="U107" i="1"/>
  <c r="I108" i="1"/>
  <c r="K108" i="1"/>
  <c r="M108" i="1"/>
  <c r="O108" i="1"/>
  <c r="Q108" i="1"/>
  <c r="S108" i="1"/>
  <c r="U108" i="1"/>
  <c r="I109" i="1"/>
  <c r="K109" i="1"/>
  <c r="M109" i="1"/>
  <c r="O109" i="1"/>
  <c r="Q109" i="1"/>
  <c r="S109" i="1"/>
  <c r="U109" i="1"/>
  <c r="G108" i="1"/>
  <c r="G109" i="1"/>
  <c r="G107" i="1"/>
  <c r="G179" i="1"/>
  <c r="I179" i="1"/>
  <c r="K179" i="1"/>
  <c r="M179" i="1"/>
  <c r="O179" i="1"/>
  <c r="G180" i="1"/>
  <c r="I180" i="1"/>
  <c r="K180" i="1"/>
  <c r="M180" i="1"/>
  <c r="O180" i="1"/>
  <c r="E180" i="1"/>
  <c r="E179" i="1"/>
  <c r="G176" i="1"/>
  <c r="I176" i="1"/>
  <c r="K176" i="1"/>
  <c r="M176" i="1"/>
  <c r="O176" i="1"/>
  <c r="G177" i="1"/>
  <c r="I177" i="1"/>
  <c r="K177" i="1"/>
  <c r="M177" i="1"/>
  <c r="O177" i="1"/>
  <c r="E177" i="1"/>
  <c r="E176" i="1"/>
  <c r="V92" i="2" l="1"/>
  <c r="V87" i="2"/>
  <c r="V82" i="2"/>
  <c r="V77" i="2"/>
  <c r="V81" i="1"/>
  <c r="V76" i="1"/>
  <c r="V71" i="1"/>
  <c r="V66" i="1"/>
  <c r="E129" i="1" l="1"/>
  <c r="V130" i="1"/>
  <c r="U130" i="1"/>
  <c r="T130" i="1"/>
  <c r="S130" i="1"/>
  <c r="R130" i="1"/>
  <c r="Q130" i="1"/>
  <c r="P130" i="1"/>
  <c r="O130" i="1"/>
  <c r="N130" i="1"/>
  <c r="M130" i="1"/>
  <c r="L130" i="1"/>
  <c r="K130" i="1"/>
  <c r="J130" i="1"/>
  <c r="I130" i="1"/>
  <c r="H130" i="1"/>
  <c r="E142" i="2" l="1"/>
  <c r="V202" i="2"/>
  <c r="S25" i="1" l="1"/>
  <c r="O25" i="1"/>
  <c r="H25" i="1"/>
  <c r="H136" i="1" l="1"/>
  <c r="W144" i="1" s="1"/>
  <c r="Y146" i="1"/>
  <c r="Z146" i="1"/>
  <c r="Y147" i="1"/>
  <c r="Z147" i="1"/>
  <c r="Y148" i="1"/>
  <c r="Z148" i="1"/>
  <c r="Y149" i="1"/>
  <c r="J149" i="1" s="1"/>
  <c r="Z149" i="1"/>
  <c r="Y150" i="1"/>
  <c r="Z150" i="1"/>
  <c r="Y151" i="1"/>
  <c r="Z151" i="1"/>
  <c r="Y152" i="1"/>
  <c r="Z152" i="1"/>
  <c r="H153" i="1"/>
  <c r="I153" i="1"/>
  <c r="J153" i="1"/>
  <c r="K153" i="1"/>
  <c r="L153" i="1"/>
  <c r="M153" i="1"/>
  <c r="N153" i="1"/>
  <c r="O153" i="1"/>
  <c r="P153" i="1"/>
  <c r="Q153" i="1"/>
  <c r="R153" i="1"/>
  <c r="S153" i="1"/>
  <c r="T153" i="1"/>
  <c r="U153" i="1"/>
  <c r="V153" i="1"/>
  <c r="H154" i="1"/>
  <c r="I154" i="1"/>
  <c r="J154" i="1"/>
  <c r="K154" i="1"/>
  <c r="L154" i="1"/>
  <c r="M154" i="1"/>
  <c r="N154" i="1"/>
  <c r="O154" i="1"/>
  <c r="P154" i="1"/>
  <c r="Q154" i="1"/>
  <c r="R154" i="1"/>
  <c r="S154" i="1"/>
  <c r="T154" i="1"/>
  <c r="U154" i="1"/>
  <c r="V154" i="1"/>
  <c r="H155" i="1"/>
  <c r="I155" i="1"/>
  <c r="J155" i="1"/>
  <c r="K155" i="1"/>
  <c r="L155" i="1"/>
  <c r="M155" i="1"/>
  <c r="N155" i="1"/>
  <c r="O155" i="1"/>
  <c r="P155" i="1"/>
  <c r="Q155" i="1"/>
  <c r="R155" i="1"/>
  <c r="S155" i="1"/>
  <c r="T155" i="1"/>
  <c r="U155" i="1"/>
  <c r="V155" i="1"/>
  <c r="H156" i="1"/>
  <c r="I156" i="1"/>
  <c r="J156" i="1"/>
  <c r="K156" i="1"/>
  <c r="L156" i="1"/>
  <c r="M156" i="1"/>
  <c r="N156" i="1"/>
  <c r="O156" i="1"/>
  <c r="P156" i="1"/>
  <c r="Q156" i="1"/>
  <c r="R156" i="1"/>
  <c r="S156" i="1"/>
  <c r="T156" i="1"/>
  <c r="U156" i="1"/>
  <c r="V156" i="1"/>
  <c r="H157" i="1"/>
  <c r="I157" i="1"/>
  <c r="J157" i="1"/>
  <c r="K157" i="1"/>
  <c r="L157" i="1"/>
  <c r="M157" i="1"/>
  <c r="N157" i="1"/>
  <c r="O157" i="1"/>
  <c r="P157" i="1"/>
  <c r="Q157" i="1"/>
  <c r="R157" i="1"/>
  <c r="S157" i="1"/>
  <c r="T157" i="1"/>
  <c r="U157" i="1"/>
  <c r="V157" i="1"/>
  <c r="W140" i="1" l="1"/>
  <c r="S152" i="1"/>
  <c r="M146" i="1"/>
  <c r="Q149" i="1"/>
  <c r="N150" i="1"/>
  <c r="O150" i="1"/>
  <c r="J152" i="1"/>
  <c r="N146" i="1"/>
  <c r="O152" i="1"/>
  <c r="M149" i="1"/>
  <c r="O148" i="1"/>
  <c r="I149" i="1"/>
  <c r="W145" i="1"/>
  <c r="W142" i="1"/>
  <c r="W138" i="1"/>
  <c r="R152" i="1"/>
  <c r="W150" i="1"/>
  <c r="I148" i="1"/>
  <c r="W147" i="1"/>
  <c r="J136" i="1"/>
  <c r="W148" i="1"/>
  <c r="U148" i="1"/>
  <c r="W146" i="1"/>
  <c r="W143" i="1"/>
  <c r="I135" i="1"/>
  <c r="H151" i="1"/>
  <c r="R148" i="1"/>
  <c r="W139" i="1"/>
  <c r="H135" i="1"/>
  <c r="W149" i="1"/>
  <c r="W141" i="1"/>
  <c r="H152" i="1"/>
  <c r="W152" i="1"/>
  <c r="W151" i="1"/>
  <c r="V152" i="1"/>
  <c r="I150" i="1"/>
  <c r="K146" i="1"/>
  <c r="K150" i="1"/>
  <c r="N148" i="1"/>
  <c r="L146" i="1"/>
  <c r="J146" i="1"/>
  <c r="Q152" i="1"/>
  <c r="N152" i="1"/>
  <c r="L150" i="1"/>
  <c r="J150" i="1"/>
  <c r="H148" i="1"/>
  <c r="M148" i="1"/>
  <c r="M152" i="1"/>
  <c r="K148" i="1"/>
  <c r="V146" i="1"/>
  <c r="K152" i="1"/>
  <c r="V150" i="1"/>
  <c r="K149" i="1"/>
  <c r="V148" i="1"/>
  <c r="J148" i="1"/>
  <c r="S146" i="1"/>
  <c r="S150" i="1"/>
  <c r="R146" i="1"/>
  <c r="U152" i="1"/>
  <c r="I151" i="1"/>
  <c r="R150" i="1"/>
  <c r="U149" i="1"/>
  <c r="S148" i="1"/>
  <c r="P147" i="1"/>
  <c r="O146" i="1"/>
  <c r="Q151" i="1"/>
  <c r="P151" i="1"/>
  <c r="T149" i="1"/>
  <c r="L149" i="1"/>
  <c r="H147" i="1"/>
  <c r="O151" i="1"/>
  <c r="Q150" i="1"/>
  <c r="S149" i="1"/>
  <c r="O147" i="1"/>
  <c r="Q146" i="1"/>
  <c r="I146" i="1"/>
  <c r="T152" i="1"/>
  <c r="L152" i="1"/>
  <c r="V151" i="1"/>
  <c r="N151" i="1"/>
  <c r="P150" i="1"/>
  <c r="H150" i="1"/>
  <c r="R149" i="1"/>
  <c r="T148" i="1"/>
  <c r="L148" i="1"/>
  <c r="V147" i="1"/>
  <c r="N147" i="1"/>
  <c r="P146" i="1"/>
  <c r="H146" i="1"/>
  <c r="U151" i="1"/>
  <c r="M151" i="1"/>
  <c r="U147" i="1"/>
  <c r="M147" i="1"/>
  <c r="H149" i="1"/>
  <c r="T151" i="1"/>
  <c r="I152" i="1"/>
  <c r="K151" i="1"/>
  <c r="O149" i="1"/>
  <c r="Q148" i="1"/>
  <c r="S147" i="1"/>
  <c r="K147" i="1"/>
  <c r="U146" i="1"/>
  <c r="L151" i="1"/>
  <c r="P149" i="1"/>
  <c r="T147" i="1"/>
  <c r="L147" i="1"/>
  <c r="S151" i="1"/>
  <c r="U150" i="1"/>
  <c r="M150" i="1"/>
  <c r="P152" i="1"/>
  <c r="R151" i="1"/>
  <c r="J151" i="1"/>
  <c r="T150" i="1"/>
  <c r="V149" i="1"/>
  <c r="N149" i="1"/>
  <c r="P148" i="1"/>
  <c r="R147" i="1"/>
  <c r="J147" i="1"/>
  <c r="T146" i="1"/>
  <c r="Q147" i="1"/>
  <c r="I147" i="1"/>
  <c r="Z139" i="1" l="1"/>
  <c r="Z141" i="1"/>
  <c r="Z143" i="1"/>
  <c r="Z145" i="1"/>
  <c r="Z140" i="1"/>
  <c r="Y138" i="1"/>
  <c r="Y140" i="1"/>
  <c r="Y142" i="1"/>
  <c r="Y144" i="1"/>
  <c r="Z142" i="1"/>
  <c r="Z138" i="1"/>
  <c r="Y139" i="1"/>
  <c r="Y141" i="1"/>
  <c r="Y143" i="1"/>
  <c r="Y145" i="1"/>
  <c r="Z144" i="1"/>
  <c r="K135" i="1"/>
  <c r="J135" i="1"/>
  <c r="L136" i="1"/>
  <c r="M139" i="1" l="1"/>
  <c r="H139" i="1"/>
  <c r="T139" i="1"/>
  <c r="N139" i="1"/>
  <c r="P139" i="1"/>
  <c r="K139" i="1"/>
  <c r="Q139" i="1"/>
  <c r="J139" i="1"/>
  <c r="I139" i="1"/>
  <c r="O139" i="1"/>
  <c r="S139" i="1"/>
  <c r="U139" i="1"/>
  <c r="R139" i="1"/>
  <c r="L139" i="1"/>
  <c r="V139" i="1"/>
  <c r="R140" i="1"/>
  <c r="I140" i="1"/>
  <c r="K140" i="1"/>
  <c r="L140" i="1"/>
  <c r="H140" i="1"/>
  <c r="V140" i="1"/>
  <c r="S140" i="1"/>
  <c r="N140" i="1"/>
  <c r="T140" i="1"/>
  <c r="U140" i="1"/>
  <c r="O140" i="1"/>
  <c r="J140" i="1"/>
  <c r="M140" i="1"/>
  <c r="Q140" i="1"/>
  <c r="P140" i="1"/>
  <c r="M143" i="1"/>
  <c r="P143" i="1"/>
  <c r="K143" i="1"/>
  <c r="N143" i="1"/>
  <c r="Q143" i="1"/>
  <c r="T143" i="1"/>
  <c r="S143" i="1"/>
  <c r="I143" i="1"/>
  <c r="L143" i="1"/>
  <c r="V143" i="1"/>
  <c r="U143" i="1"/>
  <c r="R143" i="1"/>
  <c r="H143" i="1"/>
  <c r="J143" i="1"/>
  <c r="O143" i="1"/>
  <c r="H138" i="1"/>
  <c r="V138" i="1"/>
  <c r="I138" i="1"/>
  <c r="N138" i="1"/>
  <c r="R138" i="1"/>
  <c r="L138" i="1"/>
  <c r="M138" i="1"/>
  <c r="T138" i="1"/>
  <c r="O138" i="1"/>
  <c r="U138" i="1"/>
  <c r="K138" i="1"/>
  <c r="P138" i="1"/>
  <c r="Q138" i="1"/>
  <c r="S138" i="1"/>
  <c r="J138" i="1"/>
  <c r="H142" i="1"/>
  <c r="V142" i="1"/>
  <c r="U142" i="1"/>
  <c r="N142" i="1"/>
  <c r="K142" i="1"/>
  <c r="I142" i="1"/>
  <c r="T142" i="1"/>
  <c r="S142" i="1"/>
  <c r="R142" i="1"/>
  <c r="Q142" i="1"/>
  <c r="P142" i="1"/>
  <c r="O142" i="1"/>
  <c r="M142" i="1"/>
  <c r="L142" i="1"/>
  <c r="J142" i="1"/>
  <c r="S145" i="1"/>
  <c r="R145" i="1"/>
  <c r="Q145" i="1"/>
  <c r="L145" i="1"/>
  <c r="V145" i="1"/>
  <c r="P145" i="1"/>
  <c r="O145" i="1"/>
  <c r="N145" i="1"/>
  <c r="M145" i="1"/>
  <c r="H145" i="1"/>
  <c r="K145" i="1"/>
  <c r="J145" i="1"/>
  <c r="T145" i="1"/>
  <c r="I145" i="1"/>
  <c r="U145" i="1"/>
  <c r="S141" i="1"/>
  <c r="I141" i="1"/>
  <c r="R141" i="1"/>
  <c r="P141" i="1"/>
  <c r="V141" i="1"/>
  <c r="O141" i="1"/>
  <c r="T141" i="1"/>
  <c r="N141" i="1"/>
  <c r="Q141" i="1"/>
  <c r="K141" i="1"/>
  <c r="H141" i="1"/>
  <c r="J141" i="1"/>
  <c r="L141" i="1"/>
  <c r="U141" i="1"/>
  <c r="M141" i="1"/>
  <c r="R144" i="1"/>
  <c r="Q144" i="1"/>
  <c r="P144" i="1"/>
  <c r="K144" i="1"/>
  <c r="V144" i="1"/>
  <c r="U144" i="1"/>
  <c r="T144" i="1"/>
  <c r="S144" i="1"/>
  <c r="N144" i="1"/>
  <c r="M144" i="1"/>
  <c r="L144" i="1"/>
  <c r="O144" i="1"/>
  <c r="J144" i="1"/>
  <c r="I144" i="1"/>
  <c r="H144" i="1"/>
  <c r="N136" i="1"/>
  <c r="M135" i="1"/>
  <c r="L135" i="1"/>
  <c r="P136" i="1" l="1"/>
  <c r="N135" i="1"/>
  <c r="O135" i="1"/>
  <c r="P135" i="1" l="1"/>
  <c r="Q135" i="1"/>
  <c r="R136" i="1"/>
  <c r="R135" i="1" l="1"/>
  <c r="S135" i="1"/>
  <c r="T136" i="1"/>
  <c r="O197" i="2"/>
  <c r="M197" i="2"/>
  <c r="K197" i="2"/>
  <c r="I197" i="2"/>
  <c r="G197" i="2"/>
  <c r="E197" i="2"/>
  <c r="O194" i="2"/>
  <c r="M194" i="2"/>
  <c r="K194" i="2"/>
  <c r="I194" i="2"/>
  <c r="G194" i="2"/>
  <c r="E194" i="2"/>
  <c r="V187" i="2"/>
  <c r="V181" i="2"/>
  <c r="V175" i="2"/>
  <c r="V170" i="2"/>
  <c r="U170" i="2"/>
  <c r="T170" i="2"/>
  <c r="S170" i="2"/>
  <c r="R170" i="2"/>
  <c r="Q170" i="2"/>
  <c r="P170" i="2"/>
  <c r="O170" i="2"/>
  <c r="N170" i="2"/>
  <c r="M170" i="2"/>
  <c r="L170" i="2"/>
  <c r="K170" i="2"/>
  <c r="J170" i="2"/>
  <c r="I170" i="2"/>
  <c r="H170" i="2"/>
  <c r="V169" i="2"/>
  <c r="U169" i="2"/>
  <c r="T169" i="2"/>
  <c r="S169" i="2"/>
  <c r="R169" i="2"/>
  <c r="Q169" i="2"/>
  <c r="P169" i="2"/>
  <c r="O169" i="2"/>
  <c r="N169" i="2"/>
  <c r="M169" i="2"/>
  <c r="L169" i="2"/>
  <c r="K169" i="2"/>
  <c r="J169" i="2"/>
  <c r="I169" i="2"/>
  <c r="H169" i="2"/>
  <c r="V168" i="2"/>
  <c r="U168" i="2"/>
  <c r="T168" i="2"/>
  <c r="S168" i="2"/>
  <c r="R168" i="2"/>
  <c r="Q168" i="2"/>
  <c r="P168" i="2"/>
  <c r="O168" i="2"/>
  <c r="N168" i="2"/>
  <c r="M168" i="2"/>
  <c r="L168" i="2"/>
  <c r="K168" i="2"/>
  <c r="J168" i="2"/>
  <c r="I168" i="2"/>
  <c r="H168" i="2"/>
  <c r="V167" i="2"/>
  <c r="U167" i="2"/>
  <c r="T167" i="2"/>
  <c r="S167" i="2"/>
  <c r="R167" i="2"/>
  <c r="Q167" i="2"/>
  <c r="P167" i="2"/>
  <c r="O167" i="2"/>
  <c r="N167" i="2"/>
  <c r="M167" i="2"/>
  <c r="L167" i="2"/>
  <c r="K167" i="2"/>
  <c r="J167" i="2"/>
  <c r="I167" i="2"/>
  <c r="H167" i="2"/>
  <c r="V166" i="2"/>
  <c r="U166" i="2"/>
  <c r="T166" i="2"/>
  <c r="S166" i="2"/>
  <c r="R166" i="2"/>
  <c r="Q166" i="2"/>
  <c r="P166" i="2"/>
  <c r="O166" i="2"/>
  <c r="N166" i="2"/>
  <c r="M166" i="2"/>
  <c r="L166" i="2"/>
  <c r="K166" i="2"/>
  <c r="J166" i="2"/>
  <c r="I166" i="2"/>
  <c r="H166" i="2"/>
  <c r="Z165" i="2"/>
  <c r="Y165" i="2"/>
  <c r="Z164" i="2"/>
  <c r="Y164" i="2"/>
  <c r="Z163" i="2"/>
  <c r="Y163" i="2"/>
  <c r="Z162" i="2"/>
  <c r="Y162" i="2"/>
  <c r="Z161" i="2"/>
  <c r="Y161" i="2"/>
  <c r="Z160" i="2"/>
  <c r="Y160" i="2"/>
  <c r="Z159" i="2"/>
  <c r="Y159" i="2"/>
  <c r="Z158" i="2"/>
  <c r="Y158" i="2"/>
  <c r="Z157" i="2"/>
  <c r="Y157" i="2"/>
  <c r="Z156" i="2"/>
  <c r="Y156" i="2"/>
  <c r="Z155" i="2"/>
  <c r="Y155" i="2"/>
  <c r="Z154" i="2"/>
  <c r="Y154" i="2"/>
  <c r="Z153" i="2"/>
  <c r="Y153" i="2"/>
  <c r="Z151" i="2"/>
  <c r="Y151" i="2"/>
  <c r="H149" i="2"/>
  <c r="V132" i="2"/>
  <c r="S125" i="2"/>
  <c r="Q125" i="2"/>
  <c r="O125" i="2"/>
  <c r="M125" i="2"/>
  <c r="K125" i="2"/>
  <c r="I125" i="2"/>
  <c r="G125" i="2"/>
  <c r="U122" i="2"/>
  <c r="U126" i="2" s="1"/>
  <c r="S122" i="2"/>
  <c r="Q122" i="2"/>
  <c r="O122" i="2"/>
  <c r="M122" i="2"/>
  <c r="K122" i="2"/>
  <c r="I122" i="2"/>
  <c r="G122" i="2"/>
  <c r="G126" i="2" s="1"/>
  <c r="V112" i="2"/>
  <c r="V108" i="2"/>
  <c r="V104" i="2"/>
  <c r="V100" i="2"/>
  <c r="V69" i="2"/>
  <c r="V63" i="2"/>
  <c r="V60" i="2"/>
  <c r="V53" i="2"/>
  <c r="V46" i="2"/>
  <c r="V40" i="2"/>
  <c r="I113" i="1"/>
  <c r="K113" i="1"/>
  <c r="M113" i="1"/>
  <c r="O113" i="1"/>
  <c r="Q113" i="1"/>
  <c r="S113" i="1"/>
  <c r="U113" i="1"/>
  <c r="G113" i="1"/>
  <c r="I110" i="1"/>
  <c r="K110" i="1"/>
  <c r="M110" i="1"/>
  <c r="O110" i="1"/>
  <c r="Q110" i="1"/>
  <c r="S110" i="1"/>
  <c r="U110" i="1"/>
  <c r="G110" i="1"/>
  <c r="V54" i="1"/>
  <c r="I153" i="2" l="1"/>
  <c r="K126" i="2"/>
  <c r="O126" i="2"/>
  <c r="Q126" i="2"/>
  <c r="S126" i="2"/>
  <c r="M126" i="2"/>
  <c r="G114" i="1"/>
  <c r="O114" i="1"/>
  <c r="W162" i="2"/>
  <c r="I148" i="2"/>
  <c r="T135" i="1"/>
  <c r="U135" i="1"/>
  <c r="V136" i="1"/>
  <c r="V135" i="1" s="1"/>
  <c r="U114" i="1"/>
  <c r="S114" i="1"/>
  <c r="M114" i="1"/>
  <c r="Q114" i="1"/>
  <c r="I114" i="1"/>
  <c r="V165" i="2"/>
  <c r="I159" i="2"/>
  <c r="V153" i="2"/>
  <c r="V157" i="2"/>
  <c r="T161" i="2"/>
  <c r="K165" i="2"/>
  <c r="I126" i="2"/>
  <c r="H148" i="2"/>
  <c r="M198" i="2"/>
  <c r="P160" i="2"/>
  <c r="R155" i="2"/>
  <c r="K198" i="2"/>
  <c r="Q156" i="2"/>
  <c r="P157" i="2"/>
  <c r="O161" i="2"/>
  <c r="P164" i="2"/>
  <c r="O198" i="2"/>
  <c r="I157" i="2"/>
  <c r="J157" i="2"/>
  <c r="O157" i="2"/>
  <c r="O162" i="2"/>
  <c r="Q165" i="2"/>
  <c r="P153" i="2"/>
  <c r="Q157" i="2"/>
  <c r="V159" i="2"/>
  <c r="R157" i="2"/>
  <c r="V163" i="2"/>
  <c r="S157" i="2"/>
  <c r="U151" i="2"/>
  <c r="N153" i="2"/>
  <c r="T156" i="2"/>
  <c r="O163" i="2"/>
  <c r="S164" i="2"/>
  <c r="Q163" i="2"/>
  <c r="O153" i="2"/>
  <c r="P163" i="2"/>
  <c r="J149" i="2"/>
  <c r="K148" i="2" s="1"/>
  <c r="J153" i="2"/>
  <c r="S153" i="2"/>
  <c r="W155" i="2"/>
  <c r="K157" i="2"/>
  <c r="T157" i="2"/>
  <c r="I164" i="2"/>
  <c r="E198" i="2"/>
  <c r="Q151" i="2"/>
  <c r="K153" i="2"/>
  <c r="T153" i="2"/>
  <c r="L157" i="2"/>
  <c r="U157" i="2"/>
  <c r="U159" i="2"/>
  <c r="L164" i="2"/>
  <c r="V151" i="2"/>
  <c r="L153" i="2"/>
  <c r="U153" i="2"/>
  <c r="M157" i="2"/>
  <c r="K163" i="2"/>
  <c r="Q164" i="2"/>
  <c r="Q153" i="2"/>
  <c r="R153" i="2"/>
  <c r="W151" i="2"/>
  <c r="M153" i="2"/>
  <c r="L156" i="2"/>
  <c r="N157" i="2"/>
  <c r="T160" i="2"/>
  <c r="N163" i="2"/>
  <c r="T164" i="2"/>
  <c r="K114" i="1"/>
  <c r="O158" i="2"/>
  <c r="R159" i="2"/>
  <c r="M161" i="2"/>
  <c r="U161" i="2"/>
  <c r="I165" i="2"/>
  <c r="R165" i="2"/>
  <c r="I155" i="2"/>
  <c r="U155" i="2"/>
  <c r="S159" i="2"/>
  <c r="S160" i="2"/>
  <c r="N161" i="2"/>
  <c r="V161" i="2"/>
  <c r="J165" i="2"/>
  <c r="U165" i="2"/>
  <c r="K155" i="2"/>
  <c r="N155" i="2"/>
  <c r="J159" i="2"/>
  <c r="P161" i="2"/>
  <c r="L165" i="2"/>
  <c r="S151" i="2"/>
  <c r="W152" i="2"/>
  <c r="W153" i="2"/>
  <c r="O155" i="2"/>
  <c r="K159" i="2"/>
  <c r="P159" i="2"/>
  <c r="Q161" i="2"/>
  <c r="R163" i="2"/>
  <c r="M165" i="2"/>
  <c r="G198" i="2"/>
  <c r="H161" i="2"/>
  <c r="Q155" i="2"/>
  <c r="W156" i="2"/>
  <c r="W157" i="2"/>
  <c r="N159" i="2"/>
  <c r="I160" i="2"/>
  <c r="J161" i="2"/>
  <c r="R161" i="2"/>
  <c r="S163" i="2"/>
  <c r="N165" i="2"/>
  <c r="I198" i="2"/>
  <c r="I151" i="2"/>
  <c r="S155" i="2"/>
  <c r="S156" i="2"/>
  <c r="O159" i="2"/>
  <c r="L160" i="2"/>
  <c r="K161" i="2"/>
  <c r="S161" i="2"/>
  <c r="I163" i="2"/>
  <c r="O165" i="2"/>
  <c r="N151" i="2"/>
  <c r="O154" i="2"/>
  <c r="V155" i="2"/>
  <c r="Q159" i="2"/>
  <c r="Q160" i="2"/>
  <c r="L161" i="2"/>
  <c r="J163" i="2"/>
  <c r="U163" i="2"/>
  <c r="H165" i="2"/>
  <c r="P165" i="2"/>
  <c r="P154" i="2"/>
  <c r="P162" i="2"/>
  <c r="I154" i="2"/>
  <c r="Q154" i="2"/>
  <c r="M156" i="2"/>
  <c r="U156" i="2"/>
  <c r="I158" i="2"/>
  <c r="Q158" i="2"/>
  <c r="W159" i="2"/>
  <c r="M160" i="2"/>
  <c r="U160" i="2"/>
  <c r="I162" i="2"/>
  <c r="Q162" i="2"/>
  <c r="W163" i="2"/>
  <c r="M164" i="2"/>
  <c r="U164" i="2"/>
  <c r="S165" i="2"/>
  <c r="O151" i="2"/>
  <c r="H151" i="2"/>
  <c r="P151" i="2"/>
  <c r="J154" i="2"/>
  <c r="R154" i="2"/>
  <c r="H155" i="2"/>
  <c r="P155" i="2"/>
  <c r="N156" i="2"/>
  <c r="V156" i="2"/>
  <c r="J158" i="2"/>
  <c r="R158" i="2"/>
  <c r="H159" i="2"/>
  <c r="N160" i="2"/>
  <c r="V160" i="2"/>
  <c r="J162" i="2"/>
  <c r="R162" i="2"/>
  <c r="H163" i="2"/>
  <c r="N164" i="2"/>
  <c r="V164" i="2"/>
  <c r="T165" i="2"/>
  <c r="K154" i="2"/>
  <c r="S154" i="2"/>
  <c r="O156" i="2"/>
  <c r="K158" i="2"/>
  <c r="S158" i="2"/>
  <c r="O160" i="2"/>
  <c r="W160" i="2"/>
  <c r="K162" i="2"/>
  <c r="S162" i="2"/>
  <c r="O164" i="2"/>
  <c r="W164" i="2"/>
  <c r="H158" i="2"/>
  <c r="J151" i="2"/>
  <c r="R151" i="2"/>
  <c r="L154" i="2"/>
  <c r="T154" i="2"/>
  <c r="J155" i="2"/>
  <c r="H156" i="2"/>
  <c r="P156" i="2"/>
  <c r="L158" i="2"/>
  <c r="T158" i="2"/>
  <c r="H160" i="2"/>
  <c r="L162" i="2"/>
  <c r="T162" i="2"/>
  <c r="H164" i="2"/>
  <c r="H154" i="2"/>
  <c r="I156" i="2"/>
  <c r="M158" i="2"/>
  <c r="U158" i="2"/>
  <c r="W161" i="2"/>
  <c r="M162" i="2"/>
  <c r="U162" i="2"/>
  <c r="W165" i="2"/>
  <c r="K151" i="2"/>
  <c r="L151" i="2"/>
  <c r="T151" i="2"/>
  <c r="H153" i="2"/>
  <c r="N154" i="2"/>
  <c r="V154" i="2"/>
  <c r="L155" i="2"/>
  <c r="T155" i="2"/>
  <c r="J156" i="2"/>
  <c r="R156" i="2"/>
  <c r="H157" i="2"/>
  <c r="N158" i="2"/>
  <c r="V158" i="2"/>
  <c r="L159" i="2"/>
  <c r="T159" i="2"/>
  <c r="J160" i="2"/>
  <c r="R160" i="2"/>
  <c r="N162" i="2"/>
  <c r="V162" i="2"/>
  <c r="L163" i="2"/>
  <c r="T163" i="2"/>
  <c r="J164" i="2"/>
  <c r="R164" i="2"/>
  <c r="P158" i="2"/>
  <c r="H162" i="2"/>
  <c r="M154" i="2"/>
  <c r="U154" i="2"/>
  <c r="M151" i="2"/>
  <c r="W154" i="2"/>
  <c r="M155" i="2"/>
  <c r="K156" i="2"/>
  <c r="W158" i="2"/>
  <c r="M159" i="2"/>
  <c r="K160" i="2"/>
  <c r="M163" i="2"/>
  <c r="K164" i="2"/>
  <c r="G128" i="2" l="1"/>
  <c r="L149" i="2"/>
  <c r="N149" i="2" s="1"/>
  <c r="Z152" i="2"/>
  <c r="Y152" i="2"/>
  <c r="G116" i="1"/>
  <c r="J148" i="2"/>
  <c r="L148" i="2" l="1"/>
  <c r="M148" i="2"/>
  <c r="L152" i="2"/>
  <c r="H152" i="2"/>
  <c r="R152" i="2"/>
  <c r="U152" i="2"/>
  <c r="K152" i="2"/>
  <c r="M152" i="2"/>
  <c r="P152" i="2"/>
  <c r="S152" i="2"/>
  <c r="T152" i="2"/>
  <c r="N152" i="2"/>
  <c r="I152" i="2"/>
  <c r="V152" i="2"/>
  <c r="J152" i="2"/>
  <c r="O152" i="2"/>
  <c r="Q152" i="2"/>
  <c r="P149" i="2"/>
  <c r="O148" i="2"/>
  <c r="N148" i="2"/>
  <c r="R149" i="2" l="1"/>
  <c r="P148" i="2"/>
  <c r="Q148" i="2"/>
  <c r="R148" i="2" l="1"/>
  <c r="S148" i="2"/>
  <c r="T149" i="2"/>
  <c r="T148" i="2" l="1"/>
  <c r="V149" i="2"/>
  <c r="V148" i="2" s="1"/>
  <c r="U148" i="2"/>
  <c r="O181" i="1" l="1"/>
  <c r="M181" i="1"/>
  <c r="K181" i="1"/>
  <c r="I181" i="1"/>
  <c r="G181" i="1"/>
  <c r="E181" i="1"/>
  <c r="O178" i="1"/>
  <c r="M178" i="1"/>
  <c r="K178" i="1"/>
  <c r="I178" i="1"/>
  <c r="G178" i="1"/>
  <c r="E178" i="1"/>
  <c r="O182" i="1" l="1"/>
  <c r="K182" i="1"/>
  <c r="M182" i="1"/>
  <c r="E182" i="1"/>
  <c r="G182" i="1"/>
  <c r="I182" i="1"/>
  <c r="V171" i="1" l="1"/>
  <c r="V166" i="1"/>
  <c r="V161" i="1"/>
  <c r="V120" i="1"/>
  <c r="V101" i="1"/>
  <c r="V97" i="1"/>
  <c r="V93" i="1"/>
  <c r="V89" i="1"/>
  <c r="V59" i="1"/>
  <c r="V51" i="1"/>
  <c r="V44" i="1"/>
  <c r="V38" i="1"/>
  <c r="V33" i="1"/>
  <c r="B37" i="2"/>
</calcChain>
</file>

<file path=xl/sharedStrings.xml><?xml version="1.0" encoding="utf-8"?>
<sst xmlns="http://schemas.openxmlformats.org/spreadsheetml/2006/main" count="477" uniqueCount="209">
  <si>
    <t>Obsah</t>
  </si>
  <si>
    <t>1. Základní údaje</t>
  </si>
  <si>
    <t xml:space="preserve">Rozsah maximálně 900 znaků (včetně mezer a symbolů). </t>
  </si>
  <si>
    <t>Popište dosud provedené přípravné práce a míru připravenosti projektového záměru.</t>
  </si>
  <si>
    <t xml:space="preserve">Rozsah maximálně 450 znaků (včetně mezer a symbolů). </t>
  </si>
  <si>
    <t xml:space="preserve">Rozsah maximálně 3600 znaků (včetně mezer a symbolů). </t>
  </si>
  <si>
    <t>Lokalizace projektu</t>
  </si>
  <si>
    <t>Popište lokalizaci a urbanistický koncept řešení projektu, lokální kontext projektu, spádové území, dopravní a jinou dostupnost apod.</t>
  </si>
  <si>
    <t>Stavebně-technická část projektu</t>
  </si>
  <si>
    <t xml:space="preserve">Uveďte podrobný popis aktivit v rámci architektonické a stavebně-technické části předmětu projektu a jejich zdůvodnění. Doplňte popis stavebních prací, výstupy stavebně technické části projektu včetně jejich časového harmonogramu. 
Uveďte rozpočet stavebních výdajů. 
</t>
  </si>
  <si>
    <t>Pořízení vybavení a zařízení</t>
  </si>
  <si>
    <t>Připravenost projektu k realizaci</t>
  </si>
  <si>
    <t>Popište současné majetkoprávní vztahy k nemovitostem, v rámci nichž bude projekt realizován nebo jsou předmětem projektového záměru. Zohledněte a uveďte věcná břemena vážící se k těmto nemovitostem.
Popište, jaké stavebně-povolovací řízení bude projektový záměr vyžadovat.
Uveďte informaci o stavu, v jakém se aktuálně nachází stavebně-povolovací řízení.
V případě nestavebních projektů popište technickou a stavební připravenost prostor, do nichž je plánováno umístění pořizovaného zařízení a vybavení.</t>
  </si>
  <si>
    <t>Uveďte předpokládané náklady projektu do tabulky.</t>
  </si>
  <si>
    <t>Druh výdaje</t>
  </si>
  <si>
    <t>Rok N</t>
  </si>
  <si>
    <t>Rok N+1</t>
  </si>
  <si>
    <t>Rok N+2</t>
  </si>
  <si>
    <t>Rok N+3</t>
  </si>
  <si>
    <t>Rok N+4</t>
  </si>
  <si>
    <t>Rok N+5</t>
  </si>
  <si>
    <t>Rok N+6</t>
  </si>
  <si>
    <t>Rok N+7</t>
  </si>
  <si>
    <t>Investice</t>
  </si>
  <si>
    <t>Pořízení/vybudování/ modernizace stavby</t>
  </si>
  <si>
    <t>Přístrojové vybavení</t>
  </si>
  <si>
    <t>Ostatní investiční výdaje</t>
  </si>
  <si>
    <t>Investice celkem</t>
  </si>
  <si>
    <t>Neinvestice</t>
  </si>
  <si>
    <t>Mzdy realizačního týmu</t>
  </si>
  <si>
    <t>Ostatní neinvestiční výdaje</t>
  </si>
  <si>
    <t>Neinvestice celkem</t>
  </si>
  <si>
    <t>Celkové výdaje projektu (investice + neinvestice)</t>
  </si>
  <si>
    <t>Celkové výdaje projektu za celou dobu realizace</t>
  </si>
  <si>
    <t>Komentář k výdajům</t>
  </si>
  <si>
    <t>Podrobněji rozveďte jednotlivé skupiny výdajů (zejména položky Ostatní investiční/neinvestiční výdaje).</t>
  </si>
  <si>
    <t>Míra spolufinancování</t>
  </si>
  <si>
    <t>Zdroj financování (včetně případného využití věcného příspěvku)</t>
  </si>
  <si>
    <t>Bližší komentář ke zdroji/zdrojům spolufinancování</t>
  </si>
  <si>
    <t>Orientačně vymezte základní časové úseky projektu ve smyslu přípravné fáze, realizační fáze a provozní fáze s ohledem na jednotlivé investiční akce, resp. etapy. Harmonogram znázorněte pomocí Ganttova diagramu.
Vezměte v potaz následující parametry: Maximální možná délka realizace je 7 let. Nejzazší termín ukončení fyzické realizace projektu a zahájení provozní fáze je rok 2027.
Výchozím bodem bude zahájení realizace projektu v roce „N“. Všechny fáze projektu budou vztaženy k roku „N“ s uvedením počtu roků od zahájení realizace projektu (např. předpokládané datum zahájení projektu v roce „N“, předpokládané datum ukončení sedmiletého projektu „N+6“).</t>
  </si>
  <si>
    <t>Ganttův diagram</t>
  </si>
  <si>
    <t>Rok N:</t>
  </si>
  <si>
    <t>Pořadí a název fáze</t>
  </si>
  <si>
    <t>Začátek fáze</t>
  </si>
  <si>
    <t>Konec fáze</t>
  </si>
  <si>
    <t>1. pol.</t>
  </si>
  <si>
    <t>2. pol.</t>
  </si>
  <si>
    <t>1.</t>
  </si>
  <si>
    <t>2.</t>
  </si>
  <si>
    <t>3.</t>
  </si>
  <si>
    <t>4.</t>
  </si>
  <si>
    <t>5.</t>
  </si>
  <si>
    <t>6.</t>
  </si>
  <si>
    <t>7.</t>
  </si>
  <si>
    <t>8.</t>
  </si>
  <si>
    <t>9.</t>
  </si>
  <si>
    <t>10.</t>
  </si>
  <si>
    <t>11.</t>
  </si>
  <si>
    <t>12.</t>
  </si>
  <si>
    <t>13.</t>
  </si>
  <si>
    <t>14.</t>
  </si>
  <si>
    <t>15.</t>
  </si>
  <si>
    <t>16.</t>
  </si>
  <si>
    <t>17.</t>
  </si>
  <si>
    <t>18.</t>
  </si>
  <si>
    <t>19.</t>
  </si>
  <si>
    <t>20.</t>
  </si>
  <si>
    <t xml:space="preserve">Popište hlavní potenciální rizika, která mohou v projektu nastat. Rizika budou definována zejména pro oblast stavební a plánovací, technickou, právní, organizační, lidské zdroje a udržitelnost projektu. Identifikaci hlavních potenciálních rizik doplňte komentářem a uveďte plánovaná opatření nezbytná k eliminaci rizik projektu.  </t>
  </si>
  <si>
    <t>Popište, jak bude zajištěna udržitelnost projektu nejméně po dobu pěti let od ukončení realizace projektu. Uveďte, z jakých zdrojů bude zajištěna finanční udržitelnost projektu. Dále uveďte plánovaná opatření, která přispějí k věcné udržitelnosti aktivit a výstupů projektu.</t>
  </si>
  <si>
    <t>Cílem je popsat stručně a výstižně hlavní aspekty projektu, jeho přínos, výsledky a dopad. Text abstraktu by měl být formulován i s ohledem na to, že může být v budoucnu využít jako podklad pro publicitu.</t>
  </si>
  <si>
    <t xml:space="preserve">Uveďte všechny přínosy a dopady projektu, které se projeví v krátkodobém, střednědobém a dlouhodobém časovém horizontu (např. vybudování nebo modernizace budovy, laboratoře, studijní programy atp.). 
Cíle projektu stanovte v souladu s principy SMART.
</t>
  </si>
  <si>
    <t>Popis o dopadu projektu podpořte daty (indikátory)</t>
  </si>
  <si>
    <t>Tento popis musí dále obsahovat:
• Popis předpokládaných kvantitativních i kvalitativních změn v podpořené oblasti, ke kterým dojde prostřednictvím realizace projektu.
• Informace o tom, jaké systémové problémy kraje projekt řeší. Popište návaznost projektového záměru na konkrétní priority/strategie kraje a přínos realizace projektového záměru k jejich řešení/naplnění.</t>
  </si>
  <si>
    <t>Dotace</t>
  </si>
  <si>
    <t>Provozní příjmy dotace</t>
  </si>
  <si>
    <t>Příjmy</t>
  </si>
  <si>
    <t>Příjmy celkem</t>
  </si>
  <si>
    <t>Realizační výdaje</t>
  </si>
  <si>
    <t>Provozní výdaje</t>
  </si>
  <si>
    <t>Výdaj celkem</t>
  </si>
  <si>
    <t>Finanční Cash-flow</t>
  </si>
  <si>
    <t>Doplňte plánované přijmy a výdaje po konci projektu</t>
  </si>
  <si>
    <t>%</t>
  </si>
  <si>
    <t>Název projektu</t>
  </si>
  <si>
    <t>Název žadatele/partnera</t>
  </si>
  <si>
    <t>Rozpočet</t>
  </si>
  <si>
    <t>Období realizace</t>
  </si>
  <si>
    <t xml:space="preserve">Vyberte tematické zaměření </t>
  </si>
  <si>
    <t>Období</t>
  </si>
  <si>
    <t>Výdaje</t>
  </si>
  <si>
    <t>Název subjektu</t>
  </si>
  <si>
    <t>Kontaktní osoba</t>
  </si>
  <si>
    <t>Email</t>
  </si>
  <si>
    <t>Předpokládané náklady</t>
  </si>
  <si>
    <t xml:space="preserve">2. Tématické zaměření projektu dle FST </t>
  </si>
  <si>
    <t xml:space="preserve">3. Stručný popis projektu – abstrakt </t>
  </si>
  <si>
    <t>4. Aktuální připravenost projektového záměru</t>
  </si>
  <si>
    <t>6. Identifikace cílů, přínosů a dopadů projektu</t>
  </si>
  <si>
    <t xml:space="preserve">7. Charakteristika věcné části projektu </t>
  </si>
  <si>
    <t>Popište zkušenosti subjektu s realizací investičních/neinvestičních projektů v objemu nad 50 mil. Kč v posledních 10 letech.</t>
  </si>
  <si>
    <t>5. Profil subjektu</t>
  </si>
  <si>
    <t>Stručná charakteristika subjektu:</t>
  </si>
  <si>
    <t xml:space="preserve">Popište obsahovou náplň projektu, předpokládané aktivity a vazbu na transformaci kraje a zdůvodněte realizaci projektu. Z popisu musí být zřejmé, že projektový záměr představuje v místě a čase logicky provázaný celek. Popis musí obsahovat: 
• Popis předpokládaných aktivit a jejich návaznosti v zájmu naplnění definovaných cílů projektového záměru.
• Vysvětlení a zdůvodnění nezbytnosti investic do pořízení či modernizace infrastruktury pro úspěšnou realizaci projektového záměru s ohledem na výchozí situaci a plán dosažení cíle projektu.
• Zdůvodnění zapojení subjektu do projektu a popis způsobu jejich zapojení.
</t>
  </si>
  <si>
    <t>Popis musí obsahovat vazbu jak na komplexní investiční strategii subjektu, tak na materiálně-technické zázemí projektem dotčených součástí subjektu – technické zdůvodnění realizace projektu (nevyhovující technický stav, zdůvodnění navyšování prostorových kapacit, urbanistické uspořádání, související infrastrukturní projekty apod.).
Je nutné uvést podrobné zdůvodnění potřebnosti jednotlivých řešení, investice do přístrojového vybavení a podrobný popis využití tohoto vybavení v rámci projektu.</t>
  </si>
  <si>
    <t xml:space="preserve">Specifikujte pořizované vybavení a další zařízení. Doplňte zdůvodnění potřeby, účel využití a časový harmonogram pořizování technického a přístrojového vybavení v podobě funkčních celků. Dále uveďte popis využití stávajícího přístrojového vybavení a zařízení subjektu vzhledem k nárokům projektového záměru. Uveďte vazbu jednotlivých zařízení na infrastrukturní/stavební části projektu. V rámci plánovaného přístrojového vybavení budou také uvedeny vazby na vzdělávací/výzkumné zaměření projektu.
</t>
  </si>
  <si>
    <t>Stručně představte subjekt projektu, uveďte odkaz na internetové informační zdroje o subjektu. 
Uveďte název a stručnou charakteristiku součásti subjektu, která bude realizovat věcnou náplň projektu.</t>
  </si>
  <si>
    <t xml:space="preserve">Popište obsahovou náplň projektu, předpokládané aktivity a vazbu na transformaci kraje a zdůvodněte realizaci projektu. Z popisu musí být zřejmé, že projektový záměr představuje v místě a čase logicky provázaný celek. Popis musí obsahovat: 
• Popis předpokládaných aktivit a jejich návaznosti v zájmu naplnění definovaných cílů projektového záměru.
• Vysvětlení a zdůvodnění nezbytnosti investic do pořízení či modernizace infrastruktury pro úspěšnou realizaci projektového záměru s ohledem na výchozí situaci a plán dosažení cíle projektu.
• Zdůvodnění zapojení subjektů do projektu a popis způsobu jejich zapojení.
</t>
  </si>
  <si>
    <t>Popis musí obsahovat vazbu jak na komplexní investiční strategii subjektů, tak na materiálně-technické zázemí projektem dotčených součástí subjektů – technické zdůvodnění realizace projektu (nevyhovující technický stav, zdůvodnění navyšování prostorových kapacit, urbanistické uspořádání, související infrastrukturní projekty apod.).
Je nutné uvést podrobné zdůvodnění potřebnosti jednotlivých řešení, investice do přístrojového vybavení a podrobný popis využití tohoto vybavení v rámci projektu.</t>
  </si>
  <si>
    <t xml:space="preserve">Specifikujte pořizované vybavení a další zařízení. Doplňte zdůvodnění potřeby, účel využití a časový harmonogram pořizování technického a přístrojového vybavení v podobě funkčních celků. Dále uveďte popis využití stávajícího přístrojového vybavení a zařízení subjektů vzhledem k nárokům projektového záměru. Uveďte vazbu jednotlivých zařízení na infrastrukturní/stavební části projektu. V rámci plánovaného přístrojového vybavení budou také uvedeny vazby na vzdělávací/výzkumné zaměření projektu.
</t>
  </si>
  <si>
    <t>Popište zkušenosti subjektů s realizací investičních/neinvestičních projektů v objemu nad 50 mil. Kč v posledních 10 letech.</t>
  </si>
  <si>
    <t>Stručná charakteristika subjektů projektu:</t>
  </si>
  <si>
    <t xml:space="preserve"> </t>
  </si>
  <si>
    <t>Nahoru</t>
  </si>
  <si>
    <t>Podpis hlavního nositele</t>
  </si>
  <si>
    <t>1. produktivní investice do malých a středních podniků, včetně začínajících podniků, které vedou k hospodářské diverzifikaci, modernizaci a přeměně</t>
  </si>
  <si>
    <t>2. investice do zakládání nových podniků, mimo jiné prostřednictvím podnikatelských inkubátorů a poradenských služeb vedoucích k vytváření pracovních míst</t>
  </si>
  <si>
    <t>3. investice do výzkumu a inovací včetně investic do univerzit a veřejných výzkumných institucí a podpora přenosu pokročilých technologií</t>
  </si>
  <si>
    <t>4. investice do zavádění technologií i do systémů a infrastruktur pro cenově dostupnou čistou energii, včetně technologií skladování energie, do snižování emisí skleníkových plynů,</t>
  </si>
  <si>
    <t>5. investice do digitalizace, digitálních inovací a digitálního propojení</t>
  </si>
  <si>
    <t>6. investice do regenerace a dekontaminace brownfieldů, obnovy půdy a případně zelené infrastruktury a projektů obnovy s přihlédnutím k zásadě „znečišťovatel platí“</t>
  </si>
  <si>
    <t>7. investice do posílení oběhového hospodářství mimo jiné předcházením vzniku odpadů, jejich snižováním, účinným využíváním zdrojů, opětovným používáním a recyklací</t>
  </si>
  <si>
    <t>8. zvyšování kvalifikace a rekvalifikace pracovníků</t>
  </si>
  <si>
    <t>9. pomoc uchazečům o zaměstnání při hledání zaměstnání</t>
  </si>
  <si>
    <t>10. aktivní začleňování uchazečů o zaměstnání</t>
  </si>
  <si>
    <t>11. investice do udržitelné místní mobility včetně dekarbonizace sektoru místní dopravy</t>
  </si>
  <si>
    <t>12. další činnosti v oblasti vzdělávání a sociálního začlenění, včetně, je-li to řádně odůvodněné, infrastruktury pro účely školicích středisek, zařízení péče o děti a starší lidi, jak bude uvedeno PSÚT v souladu s článkem 7.</t>
  </si>
  <si>
    <t>Telefon</t>
  </si>
  <si>
    <t>kontrolní součet</t>
  </si>
  <si>
    <t xml:space="preserve">Soulad se strategiemi regionálního rozvoje dotčených krajů nebo Strategií RE:START </t>
  </si>
  <si>
    <t>16. Soulad se strategiemi</t>
  </si>
  <si>
    <t>Uveďte podíl připadající na spolufinancování projektu a zdroje pro krytí spolufinancování projektu</t>
  </si>
  <si>
    <t>Podíl spolufinancování</t>
  </si>
  <si>
    <t>8. Transformační potenciál projektu</t>
  </si>
  <si>
    <t>Popište transformační potenciál projektu z pohledu dopadu na restrukturalizaci kraje a jeho ekonomiku, zaměstnanost, znovuvyužití území po těžbě a jedinečnost projektu v rámci regionu či ČR.
V rámci této kapitoly budou poskytnuty informace nutné pro vyhodnocení naplnění následujících kritérií transformačního potenciálu projektu:
• Dopad na lokální ekonomiku a restrukturalizaci kraje (váha 30 %) 
• Dopad na zaměstnanost (váha 30 %) 
• Dopad na znovuvyužití území po těžbě (váha 30 %)
• Inovační potenciál (váha 10 %)</t>
  </si>
  <si>
    <t>Dopad na lokální ekonomiku a restrukturalizaci kraje</t>
  </si>
  <si>
    <t>Popiště vazbu na zlepšení výkonnosti podniků, vznik a rozvoj firem v jedné z oblastí chytré specializace (dle RIS) příslušného kraje, vytvoření a rozvoj infrastruktury pro vznik, rozvoj podniků, vytvoření ekosystému technologických nebo společenských inovací, výzkum, vývoj a inovace s cílem tvorby nových znalostí a zavádění a šíření nejnovějších technologií v oblastech s vazbou na Green Deal a transformaci.</t>
  </si>
  <si>
    <t>Dopad na zaměstnanost</t>
  </si>
  <si>
    <t xml:space="preserve">Popište vazbu na rekvalifikaci či zvyšování kvalifikace zaměstnanců včetně bývalých zaměstnanců odvětví těžby uhlí, vytvoření nových či inovovaných pracovních míst s vyšší přidanou hodnotou, zvyšování uplatnitelnosti absolventů na trhu práce. </t>
  </si>
  <si>
    <t>Dopad na znovuvyužití území po těžbě</t>
  </si>
  <si>
    <t>Popište vazbu na udržitelný rozvoj území, využití brownfieldů, ochranu a využití potenicálu krajiny, soulad s urbanistickými hodnotami a zvyšování enviromentální odpovědnosti</t>
  </si>
  <si>
    <t xml:space="preserve">Inovační potenciál </t>
  </si>
  <si>
    <t>Popište vazbu na jedinečnost projektu - strategický projekt by měl být svým zaměřením, rozsahem či jinými charakteristikami unikátní, přičemž tato unikátnost vylučuje konkurenci s jinými podobnými projekty</t>
  </si>
  <si>
    <t>9. Popis stavebně-technického řešení</t>
  </si>
  <si>
    <t xml:space="preserve">10. Celkové náklady projektu </t>
  </si>
  <si>
    <t>11. Spolufinancování</t>
  </si>
  <si>
    <t xml:space="preserve">12. Harmonogram projektu </t>
  </si>
  <si>
    <t>13. Zkušenosti v oblasti řízení projektu</t>
  </si>
  <si>
    <t>14. Analýza rizik a varianty řešení</t>
  </si>
  <si>
    <t>15. Finanční a věcná udržitelnost projektu</t>
  </si>
  <si>
    <t>17. Čestné prohlášení</t>
  </si>
  <si>
    <r>
      <t>-</t>
    </r>
    <r>
      <rPr>
        <sz val="7"/>
        <color rgb="FF000000"/>
        <rFont val="Times New Roman"/>
        <family val="1"/>
        <charset val="238"/>
      </rPr>
      <t xml:space="preserve">      </t>
    </r>
    <r>
      <rPr>
        <sz val="10"/>
        <color rgb="FFFF0000"/>
        <rFont val="Calibri"/>
        <family val="2"/>
        <charset val="238"/>
        <scheme val="minor"/>
      </rPr>
      <t xml:space="preserve"> není podnikem v obtížích ve smyslu čl. 2 odst. 18 nařízení Komise (EU) č. 651/2014 ze dne 17. června 2014, kterým se v souladu s články 107 a 108 Smlouvy prohlašují určité kategorie podpory za slučitelné s vnitřním trhem (GBER)</t>
    </r>
  </si>
  <si>
    <r>
      <t>-</t>
    </r>
    <r>
      <rPr>
        <sz val="7"/>
        <color rgb="FF000000"/>
        <rFont val="Times New Roman"/>
        <family val="1"/>
        <charset val="238"/>
      </rPr>
      <t xml:space="preserve">      </t>
    </r>
    <r>
      <rPr>
        <sz val="10"/>
        <color rgb="FFFF0000"/>
        <rFont val="Calibri"/>
        <family val="2"/>
        <charset val="238"/>
        <scheme val="minor"/>
      </rPr>
      <t xml:space="preserve"> není v úpadku nebo likvidaci</t>
    </r>
  </si>
  <si>
    <r>
      <t>-</t>
    </r>
    <r>
      <rPr>
        <sz val="7"/>
        <color rgb="FF000000"/>
        <rFont val="Times New Roman"/>
        <family val="1"/>
        <charset val="238"/>
      </rPr>
      <t xml:space="preserve">      </t>
    </r>
    <r>
      <rPr>
        <sz val="10"/>
        <color rgb="FFFF0000"/>
        <rFont val="Calibri"/>
        <family val="2"/>
        <charset val="238"/>
        <scheme val="minor"/>
      </rPr>
      <t xml:space="preserve"> nemá žádné závazky po splatnosti vůči státním a veřejným rozpočtům nebo nedoplatky na daních</t>
    </r>
  </si>
  <si>
    <r>
      <t>-</t>
    </r>
    <r>
      <rPr>
        <sz val="7"/>
        <color rgb="FF000000"/>
        <rFont val="Times New Roman"/>
        <family val="1"/>
        <charset val="238"/>
      </rPr>
      <t xml:space="preserve">      </t>
    </r>
    <r>
      <rPr>
        <sz val="10"/>
        <color rgb="FFFF0000"/>
        <rFont val="Calibri"/>
        <family val="2"/>
        <charset val="238"/>
        <scheme val="minor"/>
      </rPr>
      <t xml:space="preserve"> nejedná se o obchodní společnost ve střetu zájmů ve smyslu zákona č. 159/2006 Sb., o střetu zájmů, v platném znění, včetně omezení stanovené § 4c zákona</t>
    </r>
  </si>
  <si>
    <t>Já níže podepsaný čestně prohlašuji, že k datu předložení předběžné studie proveditelnosti:</t>
  </si>
  <si>
    <t xml:space="preserve">Předběžná studie proveditelnosti Závazná struktura informace 
o připravovaném strategickém projektu
</t>
  </si>
  <si>
    <t>Karlovarský kraj</t>
  </si>
  <si>
    <t>Rekonstrukce a modernizace Střední uměleckoprůmyslové školy keramické a sklářské Karlovy Vary</t>
  </si>
  <si>
    <t>Mgr. Monika Havlová</t>
  </si>
  <si>
    <t>monika.havlova@kr-karlovarsky.cz</t>
  </si>
  <si>
    <t>680.000.000 Kč</t>
  </si>
  <si>
    <t>2021 - 2025</t>
  </si>
  <si>
    <t xml:space="preserve">Architektura budovy a její vnitřní uspořádání je inspirována ideou slavné školy BAUHAUS (umění, řemeslo, komunita). Kompaktní sevření budov se společným vnitřním dvorem (připomínající klášterní dispozici) má podpořit komunitního ducha školy. Historická část symbolizuje tradici a kontinuitu. Minimalistická architektura nové budovy s otevřenými průhledy na exponáty v galerii nebo průhledy do
ryteckých a brusičských dílen má podpořit hrdost a sounáležitost k uměleckému světu a řemeslu. Stavební část bude rozdělena do dvou etap. V první etapě (90 % z celkového objemu stavby) bude zrekonstruována část historické budovy a postavena nová budova bez posledních dvou polí. Na ni naváže druhá etapa (10 % celkového objemu stavby), při které budou zbourány pozdější dostavby školy, dokončena chybějící dvě pole a propojení staré a nové budovy. Stavební část je plánována v délce 18 - 24 měsíců. </t>
  </si>
  <si>
    <t>1. pol. 2021</t>
  </si>
  <si>
    <t>2. pol. 2021</t>
  </si>
  <si>
    <t>zadávací řízení na PD</t>
  </si>
  <si>
    <t>zpracování projektové dokumentace</t>
  </si>
  <si>
    <t>1. pol. 2023</t>
  </si>
  <si>
    <t>zadávací řízení na provedení stavby</t>
  </si>
  <si>
    <t>2. pol. 2023</t>
  </si>
  <si>
    <t>realizace stavby I. Etapa</t>
  </si>
  <si>
    <t>2. pol. 2024</t>
  </si>
  <si>
    <t>realizace stavby II. Etapa</t>
  </si>
  <si>
    <t>1. pol. 2025</t>
  </si>
  <si>
    <t>pořízení vybavení a zařízení</t>
  </si>
  <si>
    <t>1. pol. 2024</t>
  </si>
  <si>
    <t>provoz celého komplexu</t>
  </si>
  <si>
    <t>2. pol. 2025</t>
  </si>
  <si>
    <t>1. pol. 2028</t>
  </si>
  <si>
    <t>provoz stavby zhotovené v I. Etapě</t>
  </si>
  <si>
    <t>rozpočet Karlovarského kraje</t>
  </si>
  <si>
    <t>Projekt naplňuje Strategický rámec hospodářské restrukturalizace, a to pilíř D - Lidské zdroje a jeho jednotlivé specifické cíle. Dále bude projekt naplňovat Regionální inovační strategii, a to klíčovou oblast C - Lidské zdroje, specifický cíl C.1.2 - Motivovat studenty a žáky ke studiu technických a přírodovědných oborů a k rozvoji kreativity. Vedle těchto strategií bude projektem naplňován Program rozvoje Karlovarského kraje v rámci prioritních oblastí Vzdělávání a sport a Hospodářsky prosperující a atraktivní region.</t>
  </si>
  <si>
    <t>Vlastníkem všech souvisejících nemovitostí je Karlovarský kraj, který je svěřil do správy střední škole. Celá stavba projde všemi fázemi stavebního řízení v souladu s platnou legislativou. Aktuálně je zpracována architektonická studie a bude vyhlášena veřejná zakázka na BIM manažera. Ve spolupráci s BIM manažerem bude dopracována zadávací dokumentace na všechny stupně projektové dokumentace, která bude obsahovat kromě jiného požadavky na ekonomické, enviromentální a sociálně odpovědné zpracování technického řešení budov v podobě certifikace českým národním certifikačním nástrojem SBToolCZ pro školské budovy (www.sbtool.cz). Na zpracování projektových dokumentací včetně všech povolení se počítá se lhůtou 18 - 24 měsíců. Zahájení stavební části se předpokládá v roce 2023.</t>
  </si>
  <si>
    <t>jedná se o předpoklad výše dotace. Rozpočet kraje je ale flexibilní, a je možné akceptovat i jinou výši dotace.</t>
  </si>
  <si>
    <t>v rozpočtu žadatele jsou alokovány finanční prostředky na spolufinancování projektu</t>
  </si>
  <si>
    <t>dotace JTF</t>
  </si>
  <si>
    <t>Karlovarský kraj dosud realizoval celou řadu velkých i menších projektů financovaných z různých zdrojů a má tak dostatečné zázemí a zkušenosti pro jejich úspěšnou realizaci.Mezi nejvýznamnější projekty, co do objemu stavebních prací, nebo obdobného zaměření, které prokazují schopnost žadatele úspěšně realizovat i tento projekt, patří: 
Investiční projekty: 
1. Integrovaná střední škola technická a ekonomická Sokolov, Náklady na projekt: 380.000.000 Kč, Realizace: 01/2007 – 07/2012
2. Centralizace lékařské péče v nemocnici v Karlových Varech, Náklady na projekt: 135.462.141,78 Kč, Realizace: 12/2011 – 11/2015.
Neinvestiční projekty:
Podpora přírodovědného a technického vzdělávání v Karlovarském kraji, Náklady na projekt: 53.089.709,94 Kč, Realizace: 09/2013 - 6/2015
Implementace Krajského akčního plánu 1 v Karlovarském kraji, náklady: 34.126.241,92 Kč, realizace: 11/2017 – 6/2020</t>
  </si>
  <si>
    <t>realizace stavby I. etapa</t>
  </si>
  <si>
    <t>provoz stavby zhotovené v I. etapě</t>
  </si>
  <si>
    <t>realizace stavby II. etapa</t>
  </si>
  <si>
    <t>jedná se o předpoklad výše dotace. Rozpočet kraje je ale flexibilní a je možné akceptovat i jinou výši dotace.</t>
  </si>
  <si>
    <t xml:space="preserve">Karlovarský kraj je vyšším územně samosprávným celkem vymezeným zákonem. Informace o kraji jsou k dispozici na stránkách www.kr-karlovarsky.cz. Na realizaci projektu se budou společně podílet odbory školství, mládeže a tělovýchovy (příprava projektové žádosti), odbor investic (supervize stavební části projektu), odbor regionálního rozvoje  (soulad projektu se strategickými dokumenty kraje) a odbor řízení projektů (soulad s výzvou do OP ST).   </t>
  </si>
  <si>
    <t>Projektem bude vytvořeno místo pro poskytování formálního, neformálního a dalšího vzdělávání, které také umožní rozšíření nebo změnu odborné kvalifikace obyvatel Karlovarského kraje a zároveň pomůže ke zvýšení výkonnosti místních tradičních podniků.  Projekt rovněž přispěje spoluprací s VŠ a sociálními partnery z regionu k rozvoji eko-technologických řešení v odvětvích zaměřených na životní prostředí a aplikovanou chemii. Vytvořená kreativní základna pomůže místním podnikům k nastartování jejich inovačního potenciálu a specializaci. Projekt vytvoří podmínky pro rozvoj podpůrné výzkumné a inovační infrastruktury tradičních i inovativních oborů prostřednictvím úzké spolupráce školy s podniky v regionu (např. inovace výrobního procesu).</t>
  </si>
  <si>
    <t>V rámci projektu bude pořízen mobiliář do všech vnitřních prostor. Dále budou částečně vybaveny laboratoře, dílny a odborné učebny. Střední škola předpokládá, že 30 % z původního vybavení bude přesunuto do nových prostor. Bude se jednat o mobilní zařízení keramických a oděvních dílen, mobilní zařízení fotografického ateliéru, stojany do ateliérů, 50 % ICT techniky (funkční počítače, dataprojektory, kopírky, 3D tiskárny), mobiliář pro výstavy, 50 % šatních skříněk, které budou sloužit k převlékání žáků v dílnách, mobilní zařízení do tělocvičen (posilovací stroje, náčiní), mobilní zařízení chemické laboratoře (skříně, stojany, aparatury, přístroje). Většina pořizovaného vybavení bude sloužit pro výuku a další vzdělávací aktivity. Vybavení do kavárny bude sloužit ke komunitnímu setkávání. Vybavení bude pořizováno na konci první etapy výstavby, aby bylo k dispozici po přestěhování školy.</t>
  </si>
  <si>
    <t>Náklady i výnosy spojené s projektem se liší ve vazbě na jednotlivé fáze projektu. Požadovaná dotace je pouze na fázi realizační, tzn. fázi, kdy jsou vynakládány prostředky investiční povahy za účelem dosažení hlavního cíle projektu, kterým je výstavba nové a rekonstrukce historické části budovy školy. Po ukončení realizace projektu bude střední škole navýšen provozní příspěvek z rozpočtu Karlovarského kraje. Část finančních prostředků bude získávána z pronájmu prostor pro výstavní účely či sportovní aktivity, pronájmu ateliérů pro rozvoj kreativních odvětví apod. V přípravné fázi se bude jednat o výdaje související se zpracováním projektové dokumentace ve všech stupních. V rámci realizační fáze se bude jednat o náklady související s vlastní realizací stavby včetně nákladů např. na stavební a autorský dozor, inženýrskou činnost, náklady na koordinátora BOZP apod. a vybavení objektu.</t>
  </si>
  <si>
    <t xml:space="preserve">Karlovarský kraj je vyšším územně samosprávným celkem vymezeným zákonem. Informace o kraji jsou k dispozici na stránkách www.kr-karlovarsky.cz. Na realizaci projektu se budou společně podílet odbory školství, mládeže a tělovýchovy (příprava projektové žádosti), odbor investic (supervize stavební části projektu), odbor regionálního rozvoje  (soulad projektu se strategickými dokumenty kraje) a odbor řízení projektů (soulad s výzvou do OP ST).  </t>
  </si>
  <si>
    <t xml:space="preserve">Cílem projektu je rekonstrukce a modernizace vzdělávacího zázemí Střední uměleckoprůmyslové školy keramické a sklářské Karlovy Vary (viz výtah arch. studie v příloze). Díky projektu dojde k rozvoji tradičních odvětví se zaměřením na keramiku, sklo a porcelán, která jsou v rámci kraje jedinečná, dále k inovaci vzděl. obsahu, k rozvoji kreativních oborů a oborů se zaměřením na ekologii a ŽP a chemii s potenciálem dalšího rozvoje v návaznosti na transfor. proces prům. odvětví KK. Vedle počátečního vzděl. bude projektem rozvíjeno i další vzděl. umožňující rekvalifikaci místní pracovní síly. Nové prostory se stanou vzdělávacím a komunitním centrem. Vybudované zázemí bude sloužit i pro aktivity projektů Kulturní a kreativní odvětví (centrum umění a designu) a Karlovarské inovační centrum (KIC) - spolupráce se zaměstnavateli. </t>
  </si>
  <si>
    <t xml:space="preserve">Stávající kapacita střední školy je 370 žáků a po ukončení realizace projektu ji bude možné navýšit až na 630 žáků. Přetrvávající převis uchazečů dává prostor pro navýšení počtu přijímaných žáků v návaznosti na měnící se potřeby trhu práce, kdy se v souvislosti s transformací regionu předpokládá zvýšená poptávka po kvalifikovanější pracovní síle. Dle deklarované podpory VŠ je dalším přínosem potenciál rozšíření nabídky VŠ vzdělání a vědecko-výzkumných aktivit v regionu. </t>
  </si>
  <si>
    <t xml:space="preserve">Aktivity projektu lze rozdělit do tří fází: 
1) projektová příprava,
2) realizace stavební části, 
3) udržitelnost projektu zahájením vzdělávacích a dalších aktivit. 
V rámci projektové přípravy je aktuálně zpracována architektonická studie a bude vyhlášena veřejná zakázka na BIM manažera. Ve spolupráci s BIM manažerem bude dopracována zadávací dokumentace na všechny stupně projektové dokumentace, která bude obsahovat kromě jiného požadavky na ekonomické, environmentální a sociálně odpovědné zpracování technického řešení budov v podobě certifikace českým národním certifikačním nástrojem SBToolCZ pro školské budovy (www.sbtool.cz). Na přípravnou fázi je počítáno s 18 – 24 měsíci. Již na této fázi budou participovat externí subjekty v podobě připomínkování návrhů. 
Realizace stavební části je rozdělena do dvou etap, a to s ohledem na povinnost zachování provozu střední školy po celou dobu výstavby a rekonstrukce. V první fázi bude postavena a vybavena nová budova bez malé propojovací části s historickou budovou a zrekonstruována historická budova. Po přesunu střední školy do těchto nových prostor dojde ve druhé fázi ke zbourání novějších přístaveb a k dokončení propojení nové a historické budovy. Na realizaci stavební části je počítáno s 18 – 24 měsíci.
V rámci fáze udržitelnosti bude financování samotného provozu školy zajištěno navýšením provozního příspěvku z rozpočtu kraje ve výši cca 6,9 mil. Kč ročně, jak vyplývá ze zpracované arch. studie. Část finančních prostředků bude získávána z pronájmu prostor pro výstavní účely či sportovní aktivity, pronájmu ateliérů pro rozvoj kreativních odvětví apod. Věcná část udržitelnosti bude naplňována jednak realizací vzdělávací činnosti školy, dále pořádáním kurzů celoživotního vzdělávání, realizací výstav, projekcí, komunitních setkávání.
Realizace projektu je nezbytná vzhledem k tomu, že stávající zázemí školy neumožňuje rozvíjení jejího transformačního potenciálu, který spočívá v nabízených tradičních a kreativních oborech, včetně rozvoje spolupráce se sociálními partnery a nabídky dalšího vzdělávání pro transformaci pracovní síly v regionu.  
Realizace projektu se neobejde bez nutných počátečních investičních nákladů, které jsou spojeny s přípravou a realizací stavební části a s vybavením objektu. Nositelem projektu je Karlovarský kraj, který je vlastníkem objektu i pozemku, na kterém se bude stavět, a zároveň zřizovatelem střední školy, pro kterou bude objekt určen. Nositel personálně zajistí administraci projektu, jeho předfinancování a spolufinancování a efektivní koordinaci jednotlivých aktivit projektu. Kraj zabezpečí projekt po realizační, tj. včetně stavební, a administrativní stránce. Věcnou a obsahovou část vzdělávacích aktivit bude zajišťovat střední škola ve spolupráci s dalšími subjekty. 
</t>
  </si>
  <si>
    <t xml:space="preserve">Projektem dojde k rozšíření nabídky a zvýšení kvality odborného vzdělávání v celoživotní perspektivě a dále k výraznějšímu přiblížení výuky potřebám kraje včetně potřeb zaměstnavatelů a k rozvoji dalších aktivit, ve kterých škola se zaměstnavateli a jinými institucemi spolupracuje. Projektem bude vytvořeno moderní zázemí pro poskytování počátečního vzdělávání i pro realizaci celoživotního vzdělávání. Zájemci z řad ohrožených skupin trhu práce budou mít možnost získat novou odbornou kvalifikaci, která bude odpovídat potřebám místních firem. Získání kvalifikace v oblasti kreativního průmyslu zvýší jejím nositelům šance na trhu práce a umožní jim získání pracovního místa s vyšší přidanou hodnotou či nastartování vlastního podnikatelského záměru. Toto podpoří transformační proces v regionu a vytvoří podmínky pro vznik nových nebo inovovaných pracovních míst. </t>
  </si>
  <si>
    <t xml:space="preserve">Projektem vznikne nový  významný urbanistický celek, který bude dominantou nejen města, ale celého regionu, a jenž svou unikátností a architektonickým pojetím povyšuje ekologickou a estetickou hodnotu místní zástavby a řídí se principy udržitelné výstavby. Již při zpracování architektonické studie byl kladen důraz na maximální ekologičnost nové stavby, která bude z velké části energeticky soběstačná.  Projekt nemá negativní dopad na přírodní a krajinné hodnoty území. Projekt vytvoří prostor pro propagaci hmotného i nehmotného kulturního dědictví regionu (unikátní sbírka porcelánu, přednášková a výstavní činnost). Projekt nepřímo vytváří zelená pracovní místa produkcí absolventů v oboru vzdělání Ekologie a životní prostředí. </t>
  </si>
  <si>
    <t xml:space="preserve">Jedinečnost projektu spočívá v unikátním architektonickém řešení stavby školy (investice do vzdělávání), které naplňuje principy udržitelného rozvoje. Jedinečnost projektu je dále dána nabídkou oborů vzdělání střední školy, které jsou unikátní z regionálního a v některých případech i nadregionálního pohledu. 
Budova se stane nejen vzdělávacím, ale také kulturním, komunitním a kreativním centrem s nadregionálním přesahem. Z hlediska rozvoje kreativních odvětví je inovační potenciál projektu umocněn synergií s neinvestičním strategickým projektem Kreativní a kulturní odvětví. Z hlediska podnikatelských a výzkumných aktivit je významné provázání projektu se strategickým investičním projektem Karlovarské inovační centrum (KIC)
Ambicí projektu je vytvoření podmínek pro naplňování principů cirkulární ekonomiky v oblasti tradičních i kreativních odvětví ve spolupráci s VŠ. 
</t>
  </si>
  <si>
    <t xml:space="preserve">Projekt je lokalizován do města Karlovy Vary, místní oblast Rybáře, do míst stávající budovy střední školy. Objekt je dostupný místní hromadnou dopravou, která jej spojuje s domovem mládeže. Navrhované architektonické řešení využívá část historické budovy střední školy a doplňuje ji o novostavbu, která je s historickou budovou stavebně propojena. Díky projektu vznikne v daném místě nové vzdělávací, kulturní, výzkumné a kreativní centrum, které bude sloužit žákům školy i široké veřejnosti z města i ostatních částí regionu. Městský i regionální život bude obohacen o dvě přístupné galerie školy (stálé sbírky a aktuální výstavy), kavárnu, knihovnu a aulu. Aula bude sloužit nejen pro přednášky, ale i jako divadlo, koncertní sál, kino nebo konferenční sál. </t>
  </si>
  <si>
    <t>Popis a návrh řešení rizik. 
Technická rizika: Nepředvídatelné prodlevy ze strany správních úřadů - Znalost zákonů a legislativních postupů, Nepřihlášení žádného dodavatele do výběrových řízení - Dostatečná časové rezerva. 
Personální rizika: Nekvalitní realizační tým - Výběr kvalitních členů týmu + důsledná kontrola práce. 
Finanční rizika: Neobdržení dotace - Variantní řešení pro realizaci projektu z jiných finančních zdrojů, Nedostatek finančních prostředků na předfinancování a v průběhu realizace projektu - Závazný finanční příslib žadatele. 
Právní rizika: Porušení závazků dodavatele k příjemci dotace - Smlouva o dílo, která bude řešit práva i povinnosti smluvních stran, Nedodělky, vady díla, vícepráce ze strany dodavatele - Smlouva o dílo, která bude řešit práva i povinnosti smluvních stran.</t>
  </si>
  <si>
    <t xml:space="preserve">Po ukončení realizace projektu bude střední škole navýšen provozní příspěvek z rozpočtu Karlovarského kraje. S tímto navýšením již bude počítáno v rozpočtovém výhledu. Část finančních prostřeků bude získávána z pronájmu prostor pro výstavní účely či sportovní aktivity, pronájmu ateliérů pro rozvoj kreativních odvětví. Věcná část udržitelnosti bude naplňována jednak realizací vzdělávací činnosti školy, pořádáním kurzů celoživotního vzdělávání, realizací výstav, projekcí, komunitních setkávání. Dále bude ve škole zřízeno centrum umění a designu, které je jedním z výstupů projektu Kulturní a kreativní odvětví. </t>
  </si>
  <si>
    <t>Unikátnost a transformační přínos projektu v rámci regionu je dán podporou odvětví, která jsou v kraji jedinečná, mají potenciál pro další rozvoj a jsou součástí excelentních oborů RIS (keramika, sklo, porcelán, kreativní průmysl). Díky projektu dojde k posunu od tradičního pojetí těchto odvětví ke kreativnímu a inovativnímu, což přináší vyšší přidanou hodnotu. Vytvoření moderního vzdělávacího prostředí bude mít rovněž významný dopad na ekonomickou transformaci regionu díky rozvoji nových oborů se zaměřením na design, multimédia, ekologii a životní prostředí a chemii, a to v úzké spolupráci s VŠ a významnými firmami s výzkumným inovačním potenciálem, které již vyjádřily zájem zapojit se do vzdělávacích aktivit. Písemně potvrdily zájem následující instituce: Česká zemědělská univerzita v Praze - Fakulta životního prostředí, Uměleckoprůmyslová škola v Praze, Západočeská univerzita v Plzni - Fakulta designu a umění Ladislava Sutnara, Moser a.s., Thun 1794 a.s., Synthomer a.s. a Kancelář architektury města Karlovy Vary (viz Letters of Intent v příloze).
V rámci projektu se předpokládá úzká spolupráce s podniky z tradičních průmyslových odvětví, pro které bude střední škola připravovat kvalitní a odborně zdatné zaměstnance. Projekt může být impulsem k transformaci tradičních průmyslových odvětví směrem k výrobě specializovaných, malosériových, designových produktů. Absolvent bude připraven pro práci v oblastech s vyšší přidanou hodnotou, které jsou již nyní v regionu poptávané a lze očekávat vyšší zájem a příchod nových investorů. Realizace projektu tak může přispět k zatraktivnění regionu a tím k příchodu mladých lidí do kraje s perspektivou jejich udržení a umožní i rozvoj dalšího oboru již nabízeného střední školou se zaměřením na ekologii a životní prostředí, a to prostřednictvím úzkého zapojení žáků do aktivit spojených s možným budoucím využitím území po těžbě ve spolupráci s Fakultou životního prostředí ČZU v Praze. Projektem bude rovněž vytvořeno místo pro poskytování dalšího vzdělávání, které umožní rozšíření nebo změnu odborné kvalifikace obyvatel KK, která bude odpovídat jejich potřebám i potřebám firem v regionu. 
Projekt naplňuje Strategický rámec hospodářské restrukturalizace, a to pilíř D - Lidské zdroje a jeho jednotlivé specifické cíle, dále Regionální inovační strategii, a to klíčovou oblast C - Lidské zdroje, specifický cíl C.1.2 - Motivovat studenty a žáky ke studiu technických a přírodovědných oborů a k rozvoji kreativity. Vedle těchto strategií bude projektem naplňován Program rozvoje Karlovarského kraje v rámci prioritních oblastí Vzdělávání a sport a Hospodářsky prosperující a atraktivní region, Krajský akční plán Karlovarského kraje a Dlouhodobý záměr vzdělávání a rozvoje vzdělávací soustavy Karlovarského kraje. Jak již bylo uvedeno výše, významná je synergie s projektem Kulturní a kreativní odvětví, v jehož rámci bude vytvořeno centrum umění a designu v prostorách budovy školy k podoře transformace regionu směrem ke kreativním odvětvím. Provázanost s projektem Karlovarské inovační centrum (KIC)  spočívá v realizaci aktivit spojených zejména s naplňováním cílů RIS3 strategie, rozvojem inovačních subjektů a zvýšením konkurenceschopnosti podnikatelů, např. formou start-upů. 
Krátkodobé cíle: podpora tradičních oborů s inovačním potenciálem
Střednědobé cíle: rozšíření oborové struktury o obory vzdělání v oblasti kreativity a multimédií; rozšíření nabídky celoživotního vzdělávání pro transformaci pracovní síly
Dlouhodobé cíle: transformace pracovní síly a její větší uplatnitelnosti na trhu práce</t>
  </si>
  <si>
    <t>Připravenost projektu je nízká s možností podání projektové žádosti v roce 2023. Je zpracována architektonická studie projektu vč. vyčíslení nákladů na projektovou přípravu, realizaci stavby a nákladů na provoz po dobu životního cyklu stavby. V současnosti probíhá veřejná zakázka na BIM manažera, na kterou budou navazovat veřejné zakázky na zpracování všech stupňů projektové dokumentace. Na tuto projektovou přípravu je počítáno s 18 - 24 měsíci. Samotná realizace stavby je plánována na 18 - 24 měsíců.  Projektová dokumentace bude zpracována za použití metody BIM a v rámci vypracování projektové dokumentace bude požadováno získání alespoň bronzového certifikátu SBtoolCZ, který je národní český certifikační nástroj pro vyjádření úrovně kvality budov v souladu s principy udržitelné výstavby.</t>
  </si>
  <si>
    <t xml:space="preserve">Aktivity projektu lze rozdělit do tří fází: 
1) projektová příprava,
2) realizace stavební části, 
3) udržitelnost projektu zahájením vzdělávacích a dalších aktivit. 
V rámci projektové přípravy je aktuálně zpracována architektonická studie a bude vyhlášena veřejná zakázka na BIM manažera. Ve spolupráci s BIM manažerem bude dopracována zadávací dokumentace na všechny stupně projektové dokumentace, která bude obsahovat kromě jiného požadavky na ekonomické, environmentální a sociálně odpovědné zpracování technického řešení budov v podobě certifikace českým národním certifikačním nástrojem SBToolCZ pro školské budovy (www.sbtool.cz). Na přípravnou fázi je počítáno s 18 – 24 měsíci. Již na této fázi budou participovat externí subjekty v podobě připomínkování návrhů. 
Realizace stavební části je rozdělena do dvou etap, a to s ohledem na povinnost zachování provozu střední školy po celou dobu výstavby a rekonstrukce. V první fázi bude postavena a vybavena nová budova bez malé propojovací části s historickou budovou a zrekonstruována historická budova. Po přesunu střední školy do těchto nových prostor dojde ve druhé fázi ke zbourání novějších přístaveb a k dokončení propojení nové a historické budovy. Na realizaci stavební části je počítáno s 18 – 24 měsíci.
V rámci fáze udržitelnosti bude financování samotného provozu školy zajištěno navýšením provozního příspěvku z rozpočtu kraje ve výši cca 6,9 mil. Kč ročně, jak vyplývá ze zpracované arch. studie. Část finančních prostředků bude získávána z pronájmu prostor pro výstavní účely či sportovní aktivity, pronájmu ateliérů pro rozvoj kreativních odvětví apod. Věcná část udržitelnosti bude naplňována jednak realizací vzdělávací činnosti školy, dále pořádáním kurzů celoživotního vzdělávání, realizací výstav, projekcí, komunitních setkávání.
Realizace projektu je nezbytná vzhledem k tomu, že stávající zázemí školy neumožňuje rozvíjení jejího transformačního potenciálu, který spočívá v nabízených tradičních a kreativních oborech, včetně rozvoje spolupráce se sociálními partnery a nabídky dalšího vzdělávání pro transformaci pracovní síly v regionu.  
Realizace projektu se neobejde bez nutných počátečních investičních nákladů, které jsou spojeny s přípravou a realizací stavební části a s vybavením objektu. Nositelem projektu je Karlovarský kraj, který je vlastníkem objektu i pozemku, na kterém se bude stavět, a zároveň zřizovatelem střední školy, pro kterou bude objekt určen. Nositel personálně zajistí administraci projektu, jeho předfinancování a spolufinancování a efektivní koordinaci jednotlivých aktivit projektu. Kraj zabezpečí projekt po realizační, tj. včetně stavební, a administrativní stránce. Věcnou a obsahovou část vzdělávacích aktivit bude zajišťovat střední škola ve spolupráci s dalšími subjekty. </t>
  </si>
  <si>
    <t xml:space="preserve">Jedinečnost projektu spočívá v unikátním architektonickém řešení stavby školy (investice do vzdělávání), které naplňuje principy udržitelného rozvoje. Jedinečnost projektu je dále dána nabídkou oborů vzdělání střední školy, které jsou unikátní z regionálního a v některých případech i nadregionálního pohledu. 
Budova se stane nejen vzdělávacím, ale také kulturním, komunitním a kreativním centrem s nadregionálním přesahem. Z hlediska rozvoje kreativních odvětví je inovační potenciál projektu umocněn synergií s neinvestičním strategickým projektem Kreativní a kulturní odvětví. Z hlediska podnikatelských a výzkumných aktivit je významné provázání projektu se strategickým investičním projektem Karlovarské inovační centrum (KIC)
Ambicí projektu je vytvoření podmínek pro naplňování principů cirkulární ekonomiky v oblasti tradičních i kreativních odvětví ve spolupráci s VŠ.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</si>
</sst>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30"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8"/>
      <color rgb="FF2E74B5"/>
      <name val="Calibri"/>
      <family val="2"/>
      <charset val="238"/>
      <scheme val="minor"/>
    </font>
    <font>
      <b/>
      <sz val="14"/>
      <name val="Calibri"/>
      <family val="2"/>
      <charset val="238"/>
      <scheme val="minor"/>
    </font>
    <font>
      <b/>
      <sz val="16"/>
      <color theme="1"/>
      <name val="Calibri"/>
      <family val="2"/>
      <charset val="238"/>
      <scheme val="minor"/>
    </font>
    <font>
      <u/>
      <sz val="11"/>
      <color theme="10"/>
      <name val="Calibri"/>
      <family val="2"/>
      <charset val="238"/>
      <scheme val="minor"/>
    </font>
    <font>
      <b/>
      <sz val="36"/>
      <color rgb="FF2E74B5"/>
      <name val="Calibri"/>
      <family val="2"/>
      <charset val="238"/>
      <scheme val="minor"/>
    </font>
    <font>
      <b/>
      <sz val="14"/>
      <color theme="1"/>
      <name val="Calibri"/>
      <family val="2"/>
      <charset val="238"/>
      <scheme val="minor"/>
    </font>
    <font>
      <b/>
      <sz val="12"/>
      <color theme="1"/>
      <name val="Calibri"/>
      <family val="2"/>
      <charset val="238"/>
      <scheme val="minor"/>
    </font>
    <font>
      <i/>
      <sz val="11"/>
      <color theme="1"/>
      <name val="Calibri"/>
      <family val="2"/>
      <charset val="238"/>
      <scheme val="minor"/>
    </font>
    <font>
      <b/>
      <sz val="10"/>
      <color theme="1"/>
      <name val="Calibri"/>
      <family val="2"/>
      <charset val="238"/>
      <scheme val="minor"/>
    </font>
    <font>
      <sz val="10"/>
      <color theme="1"/>
      <name val="Calibri"/>
      <family val="2"/>
      <charset val="238"/>
      <scheme val="minor"/>
    </font>
    <font>
      <i/>
      <sz val="12"/>
      <color theme="1"/>
      <name val="Calibri"/>
      <family val="2"/>
      <charset val="238"/>
      <scheme val="minor"/>
    </font>
    <font>
      <sz val="8"/>
      <color theme="0"/>
      <name val="Calibri"/>
      <family val="2"/>
      <charset val="238"/>
      <scheme val="minor"/>
    </font>
    <font>
      <b/>
      <sz val="11"/>
      <name val="Calibri"/>
      <family val="2"/>
      <charset val="238"/>
      <scheme val="minor"/>
    </font>
    <font>
      <sz val="9"/>
      <color theme="1"/>
      <name val="Calibri"/>
      <family val="2"/>
      <charset val="238"/>
      <scheme val="minor"/>
    </font>
    <font>
      <sz val="11"/>
      <color theme="8" tint="0.79998168889431442"/>
      <name val="Calibri"/>
      <family val="2"/>
      <charset val="238"/>
      <scheme val="minor"/>
    </font>
    <font>
      <i/>
      <sz val="11"/>
      <color rgb="FFFF0000"/>
      <name val="Calibri"/>
      <family val="2"/>
      <charset val="238"/>
      <scheme val="minor"/>
    </font>
    <font>
      <i/>
      <sz val="11"/>
      <name val="Calibri"/>
      <family val="2"/>
      <charset val="238"/>
      <scheme val="minor"/>
    </font>
    <font>
      <b/>
      <sz val="12"/>
      <name val="Calibri"/>
      <family val="2"/>
      <charset val="238"/>
      <scheme val="minor"/>
    </font>
    <font>
      <b/>
      <sz val="36"/>
      <color rgb="FF2E74B5"/>
      <name val="Calibri"/>
      <family val="2"/>
      <charset val="238"/>
    </font>
    <font>
      <sz val="11"/>
      <color theme="1"/>
      <name val="Calibri"/>
      <family val="2"/>
      <scheme val="minor"/>
    </font>
    <font>
      <sz val="11"/>
      <color rgb="FF000000"/>
      <name val="Calibri"/>
      <family val="2"/>
      <scheme val="minor"/>
    </font>
    <font>
      <sz val="11"/>
      <name val="Calibri"/>
      <family val="2"/>
      <charset val="238"/>
      <scheme val="minor"/>
    </font>
    <font>
      <sz val="11"/>
      <color theme="1"/>
      <name val="Calibri"/>
      <family val="2"/>
      <charset val="238"/>
      <scheme val="minor"/>
    </font>
    <font>
      <u/>
      <sz val="11"/>
      <name val="Calibri"/>
      <family val="2"/>
      <charset val="238"/>
      <scheme val="minor"/>
    </font>
    <font>
      <sz val="10"/>
      <color rgb="FFFF0000"/>
      <name val="Calibri"/>
      <family val="2"/>
      <charset val="238"/>
      <scheme val="minor"/>
    </font>
    <font>
      <sz val="10"/>
      <color rgb="FF000000"/>
      <name val="Verdana"/>
      <family val="2"/>
      <charset val="238"/>
    </font>
    <font>
      <sz val="7"/>
      <color rgb="FF000000"/>
      <name val="Times New Roman"/>
      <family val="1"/>
      <charset val="238"/>
    </font>
  </fonts>
  <fills count="7">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rgb="FF00B0F0"/>
        <bgColor indexed="64"/>
      </patternFill>
    </fill>
    <fill>
      <patternFill patternType="solid">
        <fgColor rgb="FFFFC000"/>
        <bgColor indexed="64"/>
      </patternFill>
    </fill>
    <fill>
      <patternFill patternType="solid">
        <fgColor theme="4"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top/>
      <bottom/>
      <diagonal/>
    </border>
    <border>
      <left/>
      <right style="thin">
        <color auto="1"/>
      </right>
      <top/>
      <bottom/>
      <diagonal/>
    </border>
  </borders>
  <cellStyleXfs count="3">
    <xf numFmtId="0" fontId="0" fillId="0" borderId="0"/>
    <xf numFmtId="0" fontId="6" fillId="0" borderId="0" applyNumberFormat="0" applyFill="0" applyBorder="0" applyAlignment="0" applyProtection="0"/>
    <xf numFmtId="9" fontId="25" fillId="0" borderId="0" applyFont="0" applyFill="0" applyBorder="0" applyAlignment="0" applyProtection="0"/>
  </cellStyleXfs>
  <cellXfs count="169">
    <xf numFmtId="0" fontId="0" fillId="0" borderId="0" xfId="0"/>
    <xf numFmtId="0" fontId="0" fillId="2" borderId="0" xfId="0" applyFill="1" applyProtection="1">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5" fillId="2" borderId="0" xfId="0" applyFont="1" applyFill="1" applyProtection="1">
      <protection hidden="1"/>
    </xf>
    <xf numFmtId="0" fontId="8" fillId="2" borderId="0" xfId="0" applyFont="1" applyFill="1" applyProtection="1">
      <protection hidden="1"/>
    </xf>
    <xf numFmtId="0" fontId="0" fillId="2" borderId="0" xfId="0" applyFill="1" applyAlignment="1" applyProtection="1">
      <alignment horizontal="left" vertical="center"/>
      <protection hidden="1"/>
    </xf>
    <xf numFmtId="0" fontId="8" fillId="2" borderId="0" xfId="0" applyFont="1" applyFill="1" applyBorder="1" applyProtection="1">
      <protection hidden="1"/>
    </xf>
    <xf numFmtId="0" fontId="0" fillId="2" borderId="0" xfId="0" applyFill="1" applyBorder="1" applyProtection="1">
      <protection hidden="1"/>
    </xf>
    <xf numFmtId="0" fontId="10" fillId="0" borderId="0" xfId="0" applyFont="1" applyAlignment="1" applyProtection="1">
      <alignment vertical="center"/>
      <protection hidden="1"/>
    </xf>
    <xf numFmtId="0" fontId="10" fillId="2" borderId="0" xfId="0" applyFont="1" applyFill="1" applyProtection="1">
      <protection hidden="1"/>
    </xf>
    <xf numFmtId="0" fontId="10" fillId="2" borderId="0" xfId="0" applyFont="1" applyFill="1" applyAlignment="1" applyProtection="1">
      <alignment horizontal="right" vertical="center"/>
      <protection hidden="1"/>
    </xf>
    <xf numFmtId="0" fontId="6" fillId="2" borderId="0" xfId="1" applyFill="1" applyAlignment="1" applyProtection="1">
      <alignment horizontal="left"/>
      <protection hidden="1"/>
    </xf>
    <xf numFmtId="0" fontId="8" fillId="0" borderId="0" xfId="0" applyFont="1" applyAlignment="1" applyProtection="1">
      <alignment vertical="center"/>
      <protection hidden="1"/>
    </xf>
    <xf numFmtId="0" fontId="10" fillId="2" borderId="0" xfId="0" applyFont="1" applyFill="1" applyAlignment="1" applyProtection="1">
      <alignment vertical="center"/>
      <protection hidden="1"/>
    </xf>
    <xf numFmtId="0" fontId="9" fillId="2" borderId="0" xfId="0" applyFont="1" applyFill="1" applyProtection="1">
      <protection hidden="1"/>
    </xf>
    <xf numFmtId="0" fontId="13" fillId="2" borderId="0" xfId="0" applyFont="1" applyFill="1" applyAlignment="1" applyProtection="1">
      <alignment vertical="center"/>
      <protection hidden="1"/>
    </xf>
    <xf numFmtId="0" fontId="1" fillId="2" borderId="0" xfId="0" applyFont="1" applyFill="1" applyProtection="1">
      <protection hidden="1"/>
    </xf>
    <xf numFmtId="0" fontId="0" fillId="3" borderId="4" xfId="0" applyFill="1" applyBorder="1" applyAlignment="1" applyProtection="1">
      <alignment horizontal="center"/>
      <protection locked="0"/>
    </xf>
    <xf numFmtId="0" fontId="14" fillId="2" borderId="0" xfId="0" applyFont="1" applyFill="1" applyAlignment="1" applyProtection="1">
      <alignment horizontal="center"/>
      <protection hidden="1"/>
    </xf>
    <xf numFmtId="0" fontId="15" fillId="4" borderId="4" xfId="0" applyFont="1" applyFill="1" applyBorder="1" applyAlignment="1" applyProtection="1">
      <alignment horizontal="center" vertical="center"/>
      <protection hidden="1"/>
    </xf>
    <xf numFmtId="0" fontId="1" fillId="4" borderId="4" xfId="0" applyFont="1" applyFill="1" applyBorder="1" applyAlignment="1" applyProtection="1">
      <alignment horizontal="center" vertical="center"/>
      <protection hidden="1"/>
    </xf>
    <xf numFmtId="0" fontId="1" fillId="4" borderId="4" xfId="0" applyFont="1" applyFill="1" applyBorder="1" applyAlignment="1" applyProtection="1">
      <alignment horizontal="right"/>
      <protection hidden="1"/>
    </xf>
    <xf numFmtId="0" fontId="16" fillId="3" borderId="4" xfId="0" applyFont="1" applyFill="1" applyBorder="1" applyProtection="1">
      <protection locked="0"/>
    </xf>
    <xf numFmtId="0" fontId="17" fillId="6" borderId="4" xfId="0" applyFont="1" applyFill="1" applyBorder="1" applyAlignment="1" applyProtection="1">
      <alignment horizontal="center"/>
      <protection hidden="1"/>
    </xf>
    <xf numFmtId="0" fontId="14" fillId="2" borderId="0" xfId="0" applyFont="1" applyFill="1" applyProtection="1">
      <protection hidden="1"/>
    </xf>
    <xf numFmtId="0" fontId="7" fillId="2" borderId="0" xfId="0" applyFont="1" applyFill="1" applyAlignment="1" applyProtection="1">
      <alignment horizontal="left" vertical="center" wrapText="1"/>
      <protection hidden="1"/>
    </xf>
    <xf numFmtId="0" fontId="18" fillId="2" borderId="0" xfId="0" applyFont="1" applyFill="1" applyBorder="1" applyAlignment="1" applyProtection="1">
      <alignment horizontal="justify" vertical="center" wrapText="1"/>
      <protection hidden="1"/>
    </xf>
    <xf numFmtId="0" fontId="6" fillId="2" borderId="0" xfId="1" applyFill="1" applyAlignment="1" applyProtection="1">
      <alignment horizontal="left"/>
      <protection hidden="1"/>
    </xf>
    <xf numFmtId="0" fontId="7" fillId="2" borderId="0" xfId="0" applyFont="1" applyFill="1" applyAlignment="1" applyProtection="1">
      <alignment horizontal="left" vertical="center" wrapText="1"/>
      <protection hidden="1"/>
    </xf>
    <xf numFmtId="0" fontId="6" fillId="2" borderId="0" xfId="1" applyFill="1" applyAlignment="1" applyProtection="1">
      <alignment horizontal="left"/>
      <protection hidden="1"/>
    </xf>
    <xf numFmtId="0" fontId="21" fillId="2" borderId="0" xfId="0" applyFont="1" applyFill="1" applyAlignment="1" applyProtection="1">
      <alignment horizontal="left" vertical="center" wrapText="1"/>
      <protection hidden="1"/>
    </xf>
    <xf numFmtId="0" fontId="22" fillId="0" borderId="0" xfId="0" applyFont="1"/>
    <xf numFmtId="0" fontId="23" fillId="0" borderId="0" xfId="0" applyFont="1"/>
    <xf numFmtId="0" fontId="7" fillId="2" borderId="0" xfId="0" applyFont="1" applyFill="1" applyAlignment="1" applyProtection="1">
      <alignment horizontal="left" vertical="top" wrapText="1"/>
      <protection hidden="1"/>
    </xf>
    <xf numFmtId="0" fontId="6" fillId="0" borderId="0" xfId="1"/>
    <xf numFmtId="0" fontId="6" fillId="2" borderId="0" xfId="1" applyFill="1" applyAlignment="1" applyProtection="1">
      <alignment horizontal="left"/>
      <protection hidden="1"/>
    </xf>
    <xf numFmtId="0" fontId="6" fillId="0" borderId="0" xfId="1"/>
    <xf numFmtId="0" fontId="0" fillId="0" borderId="0" xfId="0"/>
    <xf numFmtId="0" fontId="24" fillId="2" borderId="0" xfId="0" applyFont="1" applyFill="1" applyProtection="1">
      <protection hidden="1"/>
    </xf>
    <xf numFmtId="0" fontId="4" fillId="2" borderId="0" xfId="1" applyFont="1" applyFill="1" applyAlignment="1" applyProtection="1">
      <alignment horizontal="left"/>
      <protection hidden="1"/>
    </xf>
    <xf numFmtId="0" fontId="26" fillId="2" borderId="0" xfId="1" applyFont="1" applyFill="1" applyAlignment="1" applyProtection="1">
      <alignment horizontal="left"/>
      <protection hidden="1"/>
    </xf>
    <xf numFmtId="0" fontId="20" fillId="0" borderId="0" xfId="0" applyFont="1" applyAlignment="1" applyProtection="1">
      <alignment vertical="center"/>
      <protection hidden="1"/>
    </xf>
    <xf numFmtId="0" fontId="19" fillId="2" borderId="0" xfId="0" applyFont="1" applyFill="1" applyAlignment="1" applyProtection="1">
      <alignment horizontal="justify" vertical="top" wrapText="1"/>
      <protection hidden="1"/>
    </xf>
    <xf numFmtId="0" fontId="19" fillId="2" borderId="0" xfId="0" applyFont="1" applyFill="1" applyAlignment="1" applyProtection="1">
      <alignment horizontal="right" vertical="center"/>
      <protection hidden="1"/>
    </xf>
    <xf numFmtId="0" fontId="19" fillId="0" borderId="0" xfId="0" applyFont="1" applyAlignment="1" applyProtection="1">
      <alignment vertical="center"/>
      <protection hidden="1"/>
    </xf>
    <xf numFmtId="0" fontId="24" fillId="2" borderId="0" xfId="0" applyFont="1" applyFill="1" applyBorder="1" applyAlignment="1" applyProtection="1">
      <alignment horizontal="justify" vertical="top" wrapText="1"/>
      <protection locked="0"/>
    </xf>
    <xf numFmtId="0" fontId="24" fillId="2" borderId="0" xfId="0" applyFont="1" applyFill="1" applyBorder="1" applyAlignment="1" applyProtection="1">
      <alignment horizontal="center" vertical="top" wrapText="1"/>
      <protection locked="0"/>
    </xf>
    <xf numFmtId="0" fontId="24" fillId="0" borderId="0" xfId="0" applyFont="1" applyBorder="1"/>
    <xf numFmtId="0" fontId="6" fillId="2" borderId="0" xfId="1" applyFill="1" applyProtection="1">
      <protection hidden="1"/>
    </xf>
    <xf numFmtId="0" fontId="17" fillId="5" borderId="4" xfId="0" applyFont="1" applyFill="1" applyBorder="1" applyAlignment="1" applyProtection="1">
      <alignment horizontal="center"/>
      <protection hidden="1"/>
    </xf>
    <xf numFmtId="0" fontId="24" fillId="3" borderId="1" xfId="0" applyFont="1" applyFill="1" applyBorder="1" applyAlignment="1" applyProtection="1">
      <alignment horizontal="left" vertical="top" wrapText="1"/>
      <protection locked="0"/>
    </xf>
    <xf numFmtId="0" fontId="24" fillId="3" borderId="2" xfId="0" applyFont="1" applyFill="1" applyBorder="1" applyAlignment="1" applyProtection="1">
      <alignment horizontal="left" vertical="top" wrapText="1"/>
      <protection locked="0"/>
    </xf>
    <xf numFmtId="0" fontId="24" fillId="3" borderId="3" xfId="0" applyFont="1" applyFill="1" applyBorder="1" applyAlignment="1" applyProtection="1">
      <alignment horizontal="left" vertical="top" wrapText="1"/>
      <protection locked="0"/>
    </xf>
    <xf numFmtId="0" fontId="10" fillId="2" borderId="0" xfId="0" applyFont="1" applyFill="1" applyBorder="1" applyAlignment="1" applyProtection="1">
      <alignment horizontal="justify" vertical="top" wrapText="1"/>
      <protection hidden="1"/>
    </xf>
    <xf numFmtId="0" fontId="6" fillId="0" borderId="0" xfId="1"/>
    <xf numFmtId="0" fontId="0" fillId="0" borderId="0" xfId="0"/>
    <xf numFmtId="0" fontId="7" fillId="2" borderId="0" xfId="0" applyFont="1" applyFill="1" applyAlignment="1" applyProtection="1">
      <alignment horizontal="left" vertical="center" wrapText="1"/>
      <protection hidden="1"/>
    </xf>
    <xf numFmtId="0" fontId="0" fillId="0" borderId="0" xfId="0" applyAlignment="1">
      <alignment horizontal="left" vertical="center" wrapText="1"/>
    </xf>
    <xf numFmtId="0" fontId="0" fillId="2" borderId="5" xfId="0" applyFill="1" applyBorder="1" applyAlignment="1" applyProtection="1">
      <protection hidden="1"/>
    </xf>
    <xf numFmtId="0" fontId="0" fillId="0" borderId="6" xfId="0" applyBorder="1" applyAlignment="1"/>
    <xf numFmtId="0" fontId="0" fillId="0" borderId="7" xfId="0" applyBorder="1" applyAlignment="1"/>
    <xf numFmtId="0" fontId="0" fillId="0" borderId="14" xfId="0" applyBorder="1" applyAlignment="1"/>
    <xf numFmtId="0" fontId="0" fillId="0" borderId="0" xfId="0" applyBorder="1" applyAlignment="1"/>
    <xf numFmtId="0" fontId="0" fillId="0" borderId="15" xfId="0" applyBorder="1" applyAlignment="1"/>
    <xf numFmtId="0" fontId="0" fillId="0" borderId="9" xfId="0" applyBorder="1" applyAlignment="1"/>
    <xf numFmtId="0" fontId="0" fillId="0" borderId="10" xfId="0" applyBorder="1" applyAlignment="1"/>
    <xf numFmtId="0" fontId="0" fillId="0" borderId="11" xfId="0" applyBorder="1" applyAlignment="1"/>
    <xf numFmtId="0" fontId="20" fillId="2" borderId="1" xfId="0" applyFont="1" applyFill="1" applyBorder="1" applyAlignment="1" applyProtection="1">
      <alignment horizontal="center"/>
      <protection hidden="1"/>
    </xf>
    <xf numFmtId="0" fontId="20" fillId="2" borderId="2" xfId="0" applyFont="1" applyFill="1" applyBorder="1" applyAlignment="1" applyProtection="1">
      <alignment horizontal="center"/>
      <protection hidden="1"/>
    </xf>
    <xf numFmtId="0" fontId="20" fillId="2" borderId="3" xfId="0" applyFont="1" applyFill="1" applyBorder="1" applyAlignment="1" applyProtection="1">
      <alignment horizontal="center"/>
      <protection hidden="1"/>
    </xf>
    <xf numFmtId="0" fontId="0" fillId="3" borderId="4" xfId="0" applyFill="1" applyBorder="1" applyAlignment="1" applyProtection="1">
      <alignment horizontal="center" wrapText="1"/>
      <protection hidden="1"/>
    </xf>
    <xf numFmtId="0" fontId="0" fillId="3" borderId="4" xfId="0" applyFill="1" applyBorder="1" applyAlignment="1" applyProtection="1">
      <alignment horizontal="center"/>
      <protection hidden="1"/>
    </xf>
    <xf numFmtId="0" fontId="9" fillId="2" borderId="1" xfId="0" applyFont="1" applyFill="1" applyBorder="1" applyAlignment="1" applyProtection="1">
      <alignment horizontal="center" vertical="center"/>
      <protection hidden="1"/>
    </xf>
    <xf numFmtId="0" fontId="9" fillId="2" borderId="2" xfId="0" applyFont="1" applyFill="1" applyBorder="1" applyAlignment="1" applyProtection="1">
      <alignment horizontal="center" vertical="center"/>
      <protection hidden="1"/>
    </xf>
    <xf numFmtId="0" fontId="9" fillId="2" borderId="3" xfId="0" applyFont="1" applyFill="1" applyBorder="1" applyAlignment="1" applyProtection="1">
      <alignment horizontal="center" vertical="center"/>
      <protection hidden="1"/>
    </xf>
    <xf numFmtId="0" fontId="0" fillId="3" borderId="1" xfId="0" applyFill="1" applyBorder="1" applyAlignment="1" applyProtection="1">
      <alignment horizontal="center"/>
      <protection hidden="1"/>
    </xf>
    <xf numFmtId="0" fontId="0" fillId="3" borderId="2" xfId="0" applyFill="1" applyBorder="1" applyAlignment="1" applyProtection="1">
      <alignment horizontal="center"/>
      <protection hidden="1"/>
    </xf>
    <xf numFmtId="0" fontId="0" fillId="3" borderId="3" xfId="0" applyFill="1" applyBorder="1" applyAlignment="1" applyProtection="1">
      <alignment horizontal="center"/>
      <protection hidden="1"/>
    </xf>
    <xf numFmtId="0" fontId="1" fillId="4" borderId="4" xfId="0" applyFont="1" applyFill="1" applyBorder="1" applyAlignment="1" applyProtection="1">
      <alignment horizontal="center" vertical="center" wrapText="1"/>
      <protection hidden="1"/>
    </xf>
    <xf numFmtId="0" fontId="24" fillId="3" borderId="1" xfId="0" applyFont="1" applyFill="1" applyBorder="1" applyAlignment="1" applyProtection="1">
      <alignment horizontal="justify" vertical="top" wrapText="1"/>
      <protection locked="0"/>
    </xf>
    <xf numFmtId="0" fontId="24" fillId="3" borderId="2" xfId="0" applyFont="1" applyFill="1" applyBorder="1" applyAlignment="1" applyProtection="1">
      <alignment horizontal="justify" vertical="top" wrapText="1"/>
      <protection locked="0"/>
    </xf>
    <xf numFmtId="0" fontId="24" fillId="3" borderId="3" xfId="0" applyFont="1" applyFill="1" applyBorder="1" applyAlignment="1" applyProtection="1">
      <alignment horizontal="justify" vertical="top" wrapText="1"/>
      <protection locked="0"/>
    </xf>
    <xf numFmtId="49" fontId="12" fillId="3" borderId="4" xfId="0" applyNumberFormat="1" applyFont="1" applyFill="1" applyBorder="1" applyAlignment="1" applyProtection="1">
      <alignment horizontal="left" vertical="center" wrapText="1"/>
      <protection locked="0"/>
    </xf>
    <xf numFmtId="0" fontId="10" fillId="2" borderId="0" xfId="0" applyFont="1" applyFill="1" applyBorder="1" applyAlignment="1" applyProtection="1">
      <alignment horizontal="justify" vertical="center" wrapText="1"/>
      <protection hidden="1"/>
    </xf>
    <xf numFmtId="0" fontId="1" fillId="4" borderId="1" xfId="0" applyFont="1" applyFill="1" applyBorder="1" applyAlignment="1" applyProtection="1">
      <alignment horizontal="center" vertical="center" wrapText="1"/>
      <protection hidden="1"/>
    </xf>
    <xf numFmtId="0" fontId="1" fillId="4" borderId="3" xfId="0" applyFont="1" applyFill="1" applyBorder="1" applyAlignment="1" applyProtection="1">
      <alignment horizontal="center" vertical="center" wrapText="1"/>
      <protection hidden="1"/>
    </xf>
    <xf numFmtId="164" fontId="1" fillId="4" borderId="1" xfId="0" applyNumberFormat="1" applyFont="1" applyFill="1" applyBorder="1" applyAlignment="1" applyProtection="1">
      <alignment horizontal="right" vertical="center" wrapText="1"/>
      <protection hidden="1"/>
    </xf>
    <xf numFmtId="164" fontId="1" fillId="4" borderId="3" xfId="0" applyNumberFormat="1" applyFont="1" applyFill="1" applyBorder="1" applyAlignment="1" applyProtection="1">
      <alignment horizontal="right" vertical="center" wrapText="1"/>
      <protection hidden="1"/>
    </xf>
    <xf numFmtId="164" fontId="11" fillId="5" borderId="1" xfId="0" applyNumberFormat="1" applyFont="1" applyFill="1" applyBorder="1" applyAlignment="1" applyProtection="1">
      <alignment horizontal="right" vertical="center" wrapText="1"/>
      <protection hidden="1"/>
    </xf>
    <xf numFmtId="164" fontId="11" fillId="5" borderId="3" xfId="0" applyNumberFormat="1" applyFont="1" applyFill="1" applyBorder="1" applyAlignment="1" applyProtection="1">
      <alignment horizontal="right" vertical="center" wrapText="1"/>
      <protection hidden="1"/>
    </xf>
    <xf numFmtId="0" fontId="0" fillId="3" borderId="1" xfId="0" applyFill="1" applyBorder="1" applyAlignment="1" applyProtection="1">
      <alignment horizontal="center" vertical="center"/>
      <protection hidden="1"/>
    </xf>
    <xf numFmtId="0" fontId="0" fillId="3" borderId="3" xfId="0" applyFill="1" applyBorder="1" applyAlignment="1" applyProtection="1">
      <alignment horizontal="center" vertical="center"/>
      <protection hidden="1"/>
    </xf>
    <xf numFmtId="9" fontId="1" fillId="4" borderId="4" xfId="0" applyNumberFormat="1"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wrapText="1"/>
      <protection hidden="1"/>
    </xf>
    <xf numFmtId="0" fontId="1" fillId="4" borderId="8" xfId="0" applyFont="1" applyFill="1" applyBorder="1" applyAlignment="1" applyProtection="1">
      <alignment horizontal="center" vertical="center" textRotation="90" wrapText="1"/>
      <protection hidden="1"/>
    </xf>
    <xf numFmtId="0" fontId="1" fillId="4" borderId="13" xfId="0" applyFont="1" applyFill="1" applyBorder="1" applyAlignment="1" applyProtection="1">
      <alignment horizontal="center" vertical="center" textRotation="90" wrapText="1"/>
      <protection hidden="1"/>
    </xf>
    <xf numFmtId="0" fontId="1" fillId="4" borderId="12" xfId="0" applyFont="1" applyFill="1" applyBorder="1" applyAlignment="1" applyProtection="1">
      <alignment horizontal="center" vertical="center" textRotation="90" wrapText="1"/>
      <protection hidden="1"/>
    </xf>
    <xf numFmtId="9" fontId="12" fillId="3" borderId="4" xfId="0" applyNumberFormat="1" applyFont="1" applyFill="1" applyBorder="1" applyAlignment="1" applyProtection="1">
      <alignment horizontal="center" vertical="center" wrapText="1"/>
      <protection locked="0"/>
    </xf>
    <xf numFmtId="164" fontId="12" fillId="3" borderId="4" xfId="0" applyNumberFormat="1" applyFont="1" applyFill="1" applyBorder="1" applyAlignment="1" applyProtection="1">
      <alignment horizontal="right" vertical="center" wrapText="1"/>
      <protection locked="0"/>
    </xf>
    <xf numFmtId="0" fontId="12" fillId="3" borderId="1" xfId="0" applyFont="1" applyFill="1" applyBorder="1" applyAlignment="1" applyProtection="1">
      <alignment horizontal="left" vertical="center"/>
      <protection locked="0"/>
    </xf>
    <xf numFmtId="0" fontId="12" fillId="3" borderId="2" xfId="0" applyFont="1" applyFill="1" applyBorder="1" applyAlignment="1" applyProtection="1">
      <alignment horizontal="left" vertical="center"/>
      <protection locked="0"/>
    </xf>
    <xf numFmtId="0" fontId="12" fillId="3" borderId="3" xfId="0" applyFont="1" applyFill="1" applyBorder="1" applyAlignment="1" applyProtection="1">
      <alignment horizontal="left" vertical="center"/>
      <protection locked="0"/>
    </xf>
    <xf numFmtId="0" fontId="19" fillId="2" borderId="10" xfId="0" applyFont="1" applyFill="1" applyBorder="1" applyAlignment="1" applyProtection="1">
      <alignment horizontal="left" vertical="center" wrapText="1"/>
      <protection hidden="1"/>
    </xf>
    <xf numFmtId="0" fontId="18" fillId="2" borderId="10" xfId="0" applyFont="1" applyFill="1" applyBorder="1" applyAlignment="1" applyProtection="1">
      <alignment horizontal="left" vertical="center" wrapText="1"/>
      <protection hidden="1"/>
    </xf>
    <xf numFmtId="0" fontId="19" fillId="2" borderId="0" xfId="0" applyFont="1" applyFill="1" applyBorder="1" applyAlignment="1" applyProtection="1">
      <alignment horizontal="justify" vertical="center" wrapText="1"/>
      <protection hidden="1"/>
    </xf>
    <xf numFmtId="0" fontId="1" fillId="4" borderId="1" xfId="0" applyFont="1" applyFill="1" applyBorder="1" applyAlignment="1" applyProtection="1">
      <alignment horizontal="center"/>
      <protection hidden="1"/>
    </xf>
    <xf numFmtId="0" fontId="1" fillId="4" borderId="3" xfId="0" applyFont="1" applyFill="1" applyBorder="1" applyAlignment="1" applyProtection="1">
      <alignment horizontal="center"/>
      <protection hidden="1"/>
    </xf>
    <xf numFmtId="0" fontId="1" fillId="4" borderId="4" xfId="0" applyFont="1" applyFill="1" applyBorder="1" applyAlignment="1" applyProtection="1">
      <alignment horizontal="center"/>
      <protection hidden="1"/>
    </xf>
    <xf numFmtId="0" fontId="1" fillId="4" borderId="5" xfId="0" applyFont="1" applyFill="1" applyBorder="1" applyAlignment="1" applyProtection="1">
      <alignment horizontal="center" vertical="center" wrapText="1"/>
      <protection hidden="1"/>
    </xf>
    <xf numFmtId="0" fontId="1" fillId="4" borderId="6" xfId="0" applyFont="1" applyFill="1" applyBorder="1" applyAlignment="1" applyProtection="1">
      <alignment horizontal="center" vertical="center" wrapText="1"/>
      <protection hidden="1"/>
    </xf>
    <xf numFmtId="0" fontId="1" fillId="4" borderId="7" xfId="0" applyFont="1" applyFill="1" applyBorder="1" applyAlignment="1" applyProtection="1">
      <alignment horizontal="center" vertical="center" wrapText="1"/>
      <protection hidden="1"/>
    </xf>
    <xf numFmtId="0" fontId="1" fillId="4" borderId="9" xfId="0" applyFont="1" applyFill="1" applyBorder="1" applyAlignment="1" applyProtection="1">
      <alignment horizontal="center" vertical="center" wrapText="1"/>
      <protection hidden="1"/>
    </xf>
    <xf numFmtId="0" fontId="1" fillId="4" borderId="10" xfId="0" applyFont="1" applyFill="1" applyBorder="1" applyAlignment="1" applyProtection="1">
      <alignment horizontal="center" vertical="center" wrapText="1"/>
      <protection hidden="1"/>
    </xf>
    <xf numFmtId="0" fontId="1" fillId="4" borderId="11" xfId="0" applyFont="1" applyFill="1" applyBorder="1" applyAlignment="1" applyProtection="1">
      <alignment horizontal="center" vertical="center" wrapText="1"/>
      <protection hidden="1"/>
    </xf>
    <xf numFmtId="0" fontId="1" fillId="4" borderId="8" xfId="0" applyFont="1" applyFill="1" applyBorder="1" applyAlignment="1" applyProtection="1">
      <alignment horizontal="center" vertical="center" wrapText="1"/>
      <protection hidden="1"/>
    </xf>
    <xf numFmtId="0" fontId="1" fillId="4" borderId="12" xfId="0" applyFont="1" applyFill="1" applyBorder="1" applyAlignment="1" applyProtection="1">
      <alignment horizontal="center" vertical="center" wrapText="1"/>
      <protection hidden="1"/>
    </xf>
    <xf numFmtId="0" fontId="1" fillId="2" borderId="0" xfId="0" applyFont="1" applyFill="1" applyBorder="1" applyAlignment="1" applyProtection="1">
      <alignment horizontal="center" vertical="center" wrapText="1"/>
      <protection hidden="1"/>
    </xf>
    <xf numFmtId="164" fontId="12" fillId="2" borderId="0" xfId="0" applyNumberFormat="1" applyFont="1" applyFill="1" applyBorder="1" applyAlignment="1" applyProtection="1">
      <alignment horizontal="right" vertical="center" wrapText="1"/>
      <protection locked="0"/>
    </xf>
    <xf numFmtId="0" fontId="2" fillId="0" borderId="0" xfId="0" applyNumberFormat="1" applyFont="1" applyFill="1" applyBorder="1" applyAlignment="1" applyProtection="1">
      <alignment horizontal="right" vertical="center" wrapText="1"/>
      <protection hidden="1"/>
    </xf>
    <xf numFmtId="0" fontId="11" fillId="0" borderId="1" xfId="0" applyFont="1" applyBorder="1" applyAlignment="1" applyProtection="1">
      <alignment horizontal="center" vertical="center" wrapText="1"/>
      <protection hidden="1"/>
    </xf>
    <xf numFmtId="0" fontId="11" fillId="0" borderId="3" xfId="0" applyFont="1" applyBorder="1" applyAlignment="1" applyProtection="1">
      <alignment horizontal="center" vertical="center" wrapText="1"/>
      <protection hidden="1"/>
    </xf>
    <xf numFmtId="0" fontId="1" fillId="4" borderId="4" xfId="0" applyFont="1" applyFill="1" applyBorder="1" applyAlignment="1" applyProtection="1">
      <alignment horizontal="center" vertical="center" textRotation="90" wrapText="1"/>
      <protection hidden="1"/>
    </xf>
    <xf numFmtId="0" fontId="11" fillId="0" borderId="4" xfId="0" applyFont="1" applyBorder="1" applyAlignment="1" applyProtection="1">
      <alignment horizontal="center" vertical="center" wrapText="1"/>
      <protection hidden="1"/>
    </xf>
    <xf numFmtId="0" fontId="11" fillId="5" borderId="4" xfId="0" applyFont="1" applyFill="1" applyBorder="1" applyAlignment="1" applyProtection="1">
      <alignment horizontal="center" vertical="center" wrapText="1"/>
      <protection hidden="1"/>
    </xf>
    <xf numFmtId="164" fontId="11" fillId="5" borderId="4" xfId="0" applyNumberFormat="1" applyFont="1" applyFill="1" applyBorder="1" applyAlignment="1" applyProtection="1">
      <alignment horizontal="right" vertical="center" wrapText="1"/>
      <protection hidden="1"/>
    </xf>
    <xf numFmtId="164" fontId="11" fillId="2" borderId="0" xfId="0" applyNumberFormat="1" applyFont="1" applyFill="1" applyBorder="1" applyAlignment="1" applyProtection="1">
      <alignment horizontal="right" vertical="center" wrapText="1"/>
      <protection hidden="1"/>
    </xf>
    <xf numFmtId="164" fontId="1" fillId="4" borderId="4" xfId="0" applyNumberFormat="1" applyFont="1" applyFill="1" applyBorder="1" applyAlignment="1" applyProtection="1">
      <alignment horizontal="right" vertical="center" wrapText="1"/>
      <protection hidden="1"/>
    </xf>
    <xf numFmtId="164" fontId="1" fillId="2" borderId="0" xfId="0" applyNumberFormat="1" applyFont="1" applyFill="1" applyBorder="1" applyAlignment="1" applyProtection="1">
      <alignment horizontal="right" vertical="center" wrapText="1"/>
      <protection hidden="1"/>
    </xf>
    <xf numFmtId="0" fontId="10" fillId="2" borderId="0" xfId="0" applyFont="1" applyFill="1" applyAlignment="1" applyProtection="1">
      <alignment horizontal="justify" vertical="top" wrapText="1"/>
      <protection hidden="1"/>
    </xf>
    <xf numFmtId="0" fontId="6" fillId="2" borderId="0" xfId="1" applyFill="1" applyAlignment="1" applyProtection="1">
      <alignment horizontal="left"/>
      <protection hidden="1"/>
    </xf>
    <xf numFmtId="0" fontId="10" fillId="2" borderId="0" xfId="0" applyFont="1" applyFill="1" applyAlignment="1" applyProtection="1">
      <alignment horizontal="left" vertical="top" wrapText="1"/>
      <protection hidden="1"/>
    </xf>
    <xf numFmtId="0" fontId="19" fillId="2" borderId="0" xfId="0" applyFont="1" applyFill="1" applyBorder="1" applyAlignment="1" applyProtection="1">
      <alignment horizontal="left" vertical="top" wrapText="1"/>
      <protection locked="0"/>
    </xf>
    <xf numFmtId="0" fontId="24" fillId="2" borderId="0" xfId="0" applyFont="1" applyFill="1" applyBorder="1" applyAlignment="1" applyProtection="1">
      <alignment horizontal="left" vertical="top" wrapText="1"/>
      <protection locked="0"/>
    </xf>
    <xf numFmtId="0" fontId="24" fillId="0" borderId="0" xfId="0" applyFont="1" applyBorder="1"/>
    <xf numFmtId="0" fontId="20" fillId="2" borderId="0" xfId="0" applyFont="1" applyFill="1" applyBorder="1" applyAlignment="1" applyProtection="1">
      <alignment horizontal="left" vertical="top" wrapText="1"/>
      <protection locked="0"/>
    </xf>
    <xf numFmtId="0" fontId="24" fillId="3" borderId="4" xfId="1" applyFont="1" applyFill="1" applyBorder="1" applyAlignment="1" applyProtection="1">
      <alignment horizontal="left" vertical="top" wrapText="1"/>
      <protection hidden="1"/>
    </xf>
    <xf numFmtId="0" fontId="15" fillId="3" borderId="4" xfId="1" applyFont="1" applyFill="1" applyBorder="1" applyAlignment="1" applyProtection="1">
      <alignment horizontal="left" vertical="top" wrapText="1"/>
      <protection hidden="1"/>
    </xf>
    <xf numFmtId="0" fontId="11" fillId="0" borderId="2" xfId="0" applyFont="1" applyBorder="1" applyAlignment="1" applyProtection="1">
      <alignment horizontal="center" vertical="center" wrapText="1"/>
      <protection hidden="1"/>
    </xf>
    <xf numFmtId="0" fontId="11" fillId="5" borderId="1"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11" fillId="5" borderId="3" xfId="0" applyFont="1" applyFill="1" applyBorder="1" applyAlignment="1" applyProtection="1">
      <alignment horizontal="center" vertical="center" wrapText="1"/>
      <protection hidden="1"/>
    </xf>
    <xf numFmtId="0" fontId="19" fillId="2" borderId="0" xfId="0" applyFont="1" applyFill="1" applyAlignment="1" applyProtection="1">
      <alignment horizontal="justify" vertical="top" wrapText="1"/>
      <protection hidden="1"/>
    </xf>
    <xf numFmtId="164" fontId="8" fillId="4" borderId="4" xfId="0" applyNumberFormat="1" applyFont="1" applyFill="1" applyBorder="1" applyAlignment="1" applyProtection="1">
      <alignment horizontal="right" vertical="center" wrapText="1"/>
      <protection hidden="1"/>
    </xf>
    <xf numFmtId="0" fontId="24" fillId="2" borderId="6" xfId="0" applyFont="1" applyFill="1" applyBorder="1" applyAlignment="1" applyProtection="1">
      <alignment horizontal="center"/>
      <protection hidden="1"/>
    </xf>
    <xf numFmtId="9" fontId="24" fillId="2" borderId="6" xfId="2" applyFont="1" applyFill="1" applyBorder="1" applyAlignment="1" applyProtection="1">
      <alignment horizontal="center"/>
      <protection hidden="1"/>
    </xf>
    <xf numFmtId="0" fontId="19" fillId="0" borderId="0" xfId="0" applyFont="1" applyAlignment="1" applyProtection="1">
      <alignment horizontal="left" vertical="center" wrapText="1"/>
      <protection hidden="1"/>
    </xf>
    <xf numFmtId="0" fontId="20" fillId="2" borderId="0" xfId="0" applyFont="1" applyFill="1" applyBorder="1" applyAlignment="1" applyProtection="1">
      <alignment horizontal="left" vertical="top"/>
      <protection locked="0"/>
    </xf>
    <xf numFmtId="0" fontId="27" fillId="0" borderId="0" xfId="0" applyFont="1" applyAlignment="1">
      <alignment horizontal="center" vertical="center"/>
    </xf>
    <xf numFmtId="0" fontId="28" fillId="0" borderId="0" xfId="0" applyFont="1" applyAlignment="1">
      <alignment horizontal="left" vertical="center" wrapText="1"/>
    </xf>
    <xf numFmtId="0" fontId="24" fillId="3" borderId="1" xfId="1" applyFont="1" applyFill="1" applyBorder="1" applyAlignment="1" applyProtection="1">
      <alignment vertical="top" wrapText="1"/>
      <protection hidden="1"/>
    </xf>
    <xf numFmtId="0" fontId="24" fillId="3" borderId="2" xfId="1" applyFont="1" applyFill="1" applyBorder="1" applyAlignment="1" applyProtection="1">
      <alignment vertical="top" wrapText="1"/>
      <protection hidden="1"/>
    </xf>
    <xf numFmtId="0" fontId="24" fillId="3" borderId="3" xfId="1" applyFont="1" applyFill="1" applyBorder="1" applyAlignment="1" applyProtection="1">
      <alignment vertical="top" wrapText="1"/>
      <protection hidden="1"/>
    </xf>
    <xf numFmtId="0" fontId="9" fillId="2" borderId="1" xfId="0" applyFont="1" applyFill="1" applyBorder="1" applyAlignment="1" applyProtection="1">
      <alignment horizontal="left" vertical="center"/>
      <protection hidden="1"/>
    </xf>
    <xf numFmtId="0" fontId="9" fillId="2" borderId="2" xfId="0" applyFont="1" applyFill="1" applyBorder="1" applyAlignment="1" applyProtection="1">
      <alignment horizontal="left" vertical="center"/>
      <protection hidden="1"/>
    </xf>
    <xf numFmtId="0" fontId="9" fillId="2" borderId="3" xfId="0" applyFont="1" applyFill="1" applyBorder="1" applyAlignment="1" applyProtection="1">
      <alignment horizontal="left" vertical="center"/>
      <protection hidden="1"/>
    </xf>
    <xf numFmtId="0" fontId="0" fillId="3" borderId="1" xfId="0" applyFill="1" applyBorder="1" applyAlignment="1" applyProtection="1">
      <alignment horizontal="left"/>
      <protection hidden="1"/>
    </xf>
    <xf numFmtId="0" fontId="0" fillId="3" borderId="2" xfId="0" applyFill="1" applyBorder="1" applyAlignment="1" applyProtection="1">
      <alignment horizontal="left"/>
      <protection hidden="1"/>
    </xf>
    <xf numFmtId="0" fontId="0" fillId="0" borderId="2" xfId="0" applyBorder="1" applyAlignment="1">
      <alignment horizontal="left"/>
    </xf>
    <xf numFmtId="0" fontId="0" fillId="0" borderId="3" xfId="0" applyBorder="1" applyAlignment="1">
      <alignment horizontal="left"/>
    </xf>
    <xf numFmtId="3" fontId="0" fillId="3" borderId="1" xfId="0" applyNumberFormat="1" applyFill="1" applyBorder="1" applyAlignment="1" applyProtection="1">
      <alignment horizontal="left"/>
      <protection hidden="1"/>
    </xf>
    <xf numFmtId="0" fontId="6" fillId="3" borderId="1" xfId="1" applyFill="1" applyBorder="1" applyAlignment="1" applyProtection="1">
      <alignment horizontal="left"/>
      <protection hidden="1"/>
    </xf>
    <xf numFmtId="9" fontId="11" fillId="3" borderId="4" xfId="0" applyNumberFormat="1" applyFont="1" applyFill="1" applyBorder="1" applyAlignment="1" applyProtection="1">
      <alignment horizontal="center" vertical="center" wrapText="1"/>
      <protection locked="0"/>
    </xf>
    <xf numFmtId="49" fontId="12" fillId="2" borderId="0" xfId="0" applyNumberFormat="1" applyFont="1" applyFill="1" applyBorder="1" applyAlignment="1" applyProtection="1">
      <alignment horizontal="right" vertical="center" wrapText="1"/>
      <protection hidden="1"/>
    </xf>
    <xf numFmtId="49" fontId="11" fillId="2" borderId="0" xfId="0" applyNumberFormat="1" applyFont="1" applyFill="1" applyBorder="1" applyAlignment="1" applyProtection="1">
      <alignment horizontal="right" vertical="center" wrapText="1"/>
      <protection hidden="1"/>
    </xf>
    <xf numFmtId="49" fontId="1" fillId="2" borderId="0" xfId="0" applyNumberFormat="1" applyFont="1" applyFill="1" applyBorder="1" applyAlignment="1" applyProtection="1">
      <alignment horizontal="right" vertical="center" wrapText="1"/>
      <protection hidden="1"/>
    </xf>
    <xf numFmtId="0" fontId="6" fillId="0" borderId="0" xfId="1" applyAlignment="1"/>
    <xf numFmtId="0" fontId="24" fillId="0" borderId="0" xfId="0" applyFont="1" applyAlignment="1"/>
    <xf numFmtId="0" fontId="0" fillId="0" borderId="0" xfId="0" applyAlignment="1"/>
  </cellXfs>
  <cellStyles count="3">
    <cellStyle name="Hypertextový odkaz" xfId="1" builtinId="8"/>
    <cellStyle name="Normální" xfId="0" builtinId="0"/>
    <cellStyle name="Procenta" xfId="2" builtinId="5"/>
  </cellStyles>
  <dxfs count="5">
    <dxf>
      <font>
        <color rgb="FFFF0000"/>
      </font>
    </dxf>
    <dxf>
      <font>
        <color rgb="FFFFC000"/>
      </font>
      <fill>
        <patternFill>
          <bgColor rgb="FFFFC000"/>
        </patternFill>
      </fill>
    </dxf>
    <dxf>
      <font>
        <color rgb="FFFFC000"/>
      </font>
      <fill>
        <patternFill>
          <bgColor rgb="FFFFC000"/>
        </patternFill>
      </fill>
    </dxf>
    <dxf>
      <font>
        <color rgb="FFFF0000"/>
      </font>
    </dxf>
    <dxf>
      <font>
        <color rgb="FFFFC000"/>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78296</xdr:colOff>
      <xdr:row>1</xdr:row>
      <xdr:rowOff>59188</xdr:rowOff>
    </xdr:from>
    <xdr:to>
      <xdr:col>12</xdr:col>
      <xdr:colOff>454403</xdr:colOff>
      <xdr:row>34</xdr:row>
      <xdr:rowOff>116512</xdr:rowOff>
    </xdr:to>
    <xdr:sp macro="" textlink="">
      <xdr:nvSpPr>
        <xdr:cNvPr id="2" name="TextovéPole 1">
          <a:extLst>
            <a:ext uri="{FF2B5EF4-FFF2-40B4-BE49-F238E27FC236}">
              <a16:creationId xmlns:a16="http://schemas.microsoft.com/office/drawing/2014/main" id="{25229952-9AFF-4954-AB27-9D701F0C676F}"/>
            </a:ext>
          </a:extLst>
        </xdr:cNvPr>
        <xdr:cNvSpPr txBox="1"/>
      </xdr:nvSpPr>
      <xdr:spPr>
        <a:xfrm>
          <a:off x="78296" y="245610"/>
          <a:ext cx="8485465" cy="6209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2000" b="1"/>
            <a:t>Návod k vyplnění formuláře "Předběžná</a:t>
          </a:r>
          <a:r>
            <a:rPr lang="cs-CZ" sz="2000" b="1" baseline="0"/>
            <a:t> studie proveditelnosti - </a:t>
          </a:r>
          <a:r>
            <a:rPr lang="cs-CZ" sz="2000" b="1"/>
            <a:t>Závazná struktura informací o připravovaném strategickém projektu"</a:t>
          </a:r>
        </a:p>
        <a:p>
          <a:endParaRPr lang="cs-CZ" sz="2000"/>
        </a:p>
        <a:p>
          <a:r>
            <a:rPr lang="cs-CZ" sz="2000" b="1"/>
            <a:t>1) Strategický projekt s jedním nositelem bez partnerů </a:t>
          </a:r>
        </a:p>
        <a:p>
          <a:r>
            <a:rPr lang="cs-CZ" sz="2000" b="0"/>
            <a:t>V případě nositele bez partnerů se vyplní pouze list "Zadavatel (Nositel)".</a:t>
          </a:r>
        </a:p>
        <a:p>
          <a:endParaRPr lang="cs-CZ" sz="2000" b="0"/>
        </a:p>
        <a:p>
          <a:r>
            <a:rPr lang="cs-CZ" sz="2000" b="1"/>
            <a:t>2) Strategický projekt s partnery </a:t>
          </a:r>
        </a:p>
        <a:p>
          <a:r>
            <a:rPr lang="cs-CZ" sz="2000" b="0"/>
            <a:t>Nositel vyplní list "Zadavatel (Nositel)" za sebe a uvede údaje a informace pouze (včetně nákladů) pouze k aktivitám a činnostem, které bude zajišťovat sám</a:t>
          </a:r>
        </a:p>
        <a:p>
          <a:r>
            <a:rPr lang="cs-CZ" sz="2000" b="0"/>
            <a:t>Partner či partneři vyplní každý samostatně</a:t>
          </a:r>
          <a:r>
            <a:rPr lang="cs-CZ" sz="2000" b="0" baseline="0"/>
            <a:t> list(y) označení Partner 1 až Partner X, v případě partnerů s finančním příspěvkem včetně všech finančních údajů (náklady připadající na jejich aktivitu, atd.)</a:t>
          </a:r>
        </a:p>
        <a:p>
          <a:r>
            <a:rPr lang="cs-CZ" sz="2000" b="0"/>
            <a:t>Nositel pak doplní na listu "Celková karta" všechny údaje i informace za sebe a partnera či partnery, které se nenačetly automaticky - např. v bodě "3. Stručný popis projektu – abstrakt"</a:t>
          </a:r>
          <a:r>
            <a:rPr lang="cs-CZ" sz="2000" b="0" baseline="0"/>
            <a:t> doplní abstrakt vycházející z informací uvedených na listu </a:t>
          </a:r>
          <a:r>
            <a:rPr lang="cs-CZ" sz="2000" b="0">
              <a:solidFill>
                <a:schemeClr val="dk1"/>
              </a:solidFill>
              <a:effectLst/>
              <a:latin typeface="+mn-lt"/>
              <a:ea typeface="+mn-ea"/>
              <a:cs typeface="+mn-cs"/>
            </a:rPr>
            <a:t>"Zadavatel (Nositel)" a</a:t>
          </a:r>
          <a:r>
            <a:rPr lang="cs-CZ" sz="2000" b="0" baseline="0">
              <a:solidFill>
                <a:schemeClr val="dk1"/>
              </a:solidFill>
              <a:effectLst/>
              <a:latin typeface="+mn-lt"/>
              <a:ea typeface="+mn-ea"/>
              <a:cs typeface="+mn-cs"/>
            </a:rPr>
            <a:t> od jednotlivých partnerů, dtto pro Přínosy projektu </a:t>
          </a:r>
          <a:endParaRPr lang="cs-CZ" sz="2000" b="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425451</xdr:colOff>
      <xdr:row>7</xdr:row>
      <xdr:rowOff>38100</xdr:rowOff>
    </xdr:to>
    <xdr:pic>
      <xdr:nvPicPr>
        <xdr:cNvPr id="3" name="Obrázek 2">
          <a:extLst>
            <a:ext uri="{FF2B5EF4-FFF2-40B4-BE49-F238E27FC236}">
              <a16:creationId xmlns:a16="http://schemas.microsoft.com/office/drawing/2014/main" id="{00000000-0008-0000-0000-00000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3185"/>
        <a:stretch/>
      </xdr:blipFill>
      <xdr:spPr bwMode="auto">
        <a:xfrm>
          <a:off x="293688" y="190500"/>
          <a:ext cx="2132013" cy="1181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425451</xdr:colOff>
      <xdr:row>7</xdr:row>
      <xdr:rowOff>38100</xdr:rowOff>
    </xdr:to>
    <xdr:pic>
      <xdr:nvPicPr>
        <xdr:cNvPr id="3" name="Obrázek 2">
          <a:extLst>
            <a:ext uri="{FF2B5EF4-FFF2-40B4-BE49-F238E27FC236}">
              <a16:creationId xmlns:a16="http://schemas.microsoft.com/office/drawing/2014/main" id="{00000000-0008-0000-0100-00000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3185"/>
        <a:stretch/>
      </xdr:blipFill>
      <xdr:spPr bwMode="auto">
        <a:xfrm>
          <a:off x="273844" y="190500"/>
          <a:ext cx="2056607" cy="1181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monika.havlova@kr-karlovarsky.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
  <sheetViews>
    <sheetView zoomScale="60" zoomScaleNormal="60" workbookViewId="0">
      <selection activeCell="T28" sqref="T28"/>
    </sheetView>
  </sheetViews>
  <sheetFormatPr defaultColWidth="8.85546875" defaultRowHeight="15" x14ac:dyDescent="0.25"/>
  <sheetData/>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Z191"/>
  <sheetViews>
    <sheetView tabSelected="1" zoomScale="80" zoomScaleNormal="80" workbookViewId="0">
      <pane ySplit="1" topLeftCell="A2" activePane="bottomLeft" state="frozen"/>
      <selection pane="bottomLeft" activeCell="AC27" sqref="AC27"/>
    </sheetView>
  </sheetViews>
  <sheetFormatPr defaultColWidth="9.140625" defaultRowHeight="15" x14ac:dyDescent="0.25"/>
  <cols>
    <col min="1" max="1" width="4.140625" style="1" customWidth="1"/>
    <col min="2" max="2" width="4" style="1" customWidth="1"/>
    <col min="3" max="3" width="9.5703125" style="1" customWidth="1"/>
    <col min="4" max="4" width="10.85546875" style="1" customWidth="1"/>
    <col min="5" max="22" width="9.5703125" style="1" customWidth="1"/>
    <col min="23" max="16384" width="9.140625" style="1"/>
  </cols>
  <sheetData>
    <row r="1" spans="1:21" ht="15" customHeight="1" x14ac:dyDescent="0.25">
      <c r="A1" s="1" t="s">
        <v>111</v>
      </c>
      <c r="B1" s="35" t="s">
        <v>112</v>
      </c>
    </row>
    <row r="2" spans="1:21" ht="15" customHeight="1" x14ac:dyDescent="0.25">
      <c r="A2" s="1" t="s">
        <v>111</v>
      </c>
    </row>
    <row r="3" spans="1:21" ht="15" customHeight="1" x14ac:dyDescent="0.25">
      <c r="C3" s="2"/>
      <c r="D3" s="2"/>
      <c r="E3" s="2"/>
      <c r="F3" s="2"/>
      <c r="G3" s="2"/>
      <c r="H3" s="2"/>
      <c r="I3" s="2"/>
      <c r="J3" s="2"/>
      <c r="K3" s="2"/>
      <c r="L3" s="2"/>
      <c r="M3" s="2"/>
      <c r="N3" s="2"/>
      <c r="O3" s="2"/>
      <c r="P3" s="2"/>
      <c r="Q3" s="2"/>
      <c r="R3" s="2"/>
      <c r="S3" s="2"/>
      <c r="T3" s="2"/>
      <c r="U3" s="2"/>
    </row>
    <row r="4" spans="1:21" ht="15" customHeight="1" x14ac:dyDescent="0.25">
      <c r="C4" s="3"/>
      <c r="D4" s="3"/>
      <c r="E4" s="3"/>
      <c r="F4" s="3"/>
      <c r="G4" s="3"/>
      <c r="H4" s="3"/>
      <c r="I4" s="3"/>
      <c r="J4" s="3"/>
      <c r="K4" s="3"/>
      <c r="L4" s="3"/>
      <c r="M4" s="3"/>
      <c r="N4" s="3"/>
      <c r="O4" s="3"/>
      <c r="U4" s="3"/>
    </row>
    <row r="5" spans="1:21" ht="15" customHeight="1" x14ac:dyDescent="0.35">
      <c r="P5" s="4" t="s">
        <v>0</v>
      </c>
    </row>
    <row r="6" spans="1:21" ht="15" customHeight="1" x14ac:dyDescent="0.25">
      <c r="P6" s="37" t="s">
        <v>1</v>
      </c>
      <c r="Q6" s="38"/>
      <c r="R6" s="38"/>
      <c r="S6" s="38"/>
      <c r="T6" s="38"/>
    </row>
    <row r="7" spans="1:21" ht="15" customHeight="1" x14ac:dyDescent="0.25">
      <c r="P7" s="37" t="s">
        <v>94</v>
      </c>
      <c r="Q7" s="38"/>
      <c r="R7" s="38"/>
      <c r="S7" s="38"/>
      <c r="T7" s="38"/>
    </row>
    <row r="8" spans="1:21" ht="15" customHeight="1" x14ac:dyDescent="0.25">
      <c r="P8" s="37" t="s">
        <v>95</v>
      </c>
      <c r="Q8" s="38"/>
      <c r="R8" s="38"/>
      <c r="S8" s="38"/>
      <c r="T8" s="38"/>
    </row>
    <row r="9" spans="1:21" ht="15" customHeight="1" x14ac:dyDescent="0.25">
      <c r="P9" s="37" t="s">
        <v>96</v>
      </c>
      <c r="Q9" s="38"/>
      <c r="R9" s="38"/>
      <c r="S9" s="38"/>
      <c r="T9" s="38"/>
    </row>
    <row r="10" spans="1:21" ht="15" customHeight="1" x14ac:dyDescent="0.25">
      <c r="B10" s="57" t="s">
        <v>155</v>
      </c>
      <c r="C10" s="58"/>
      <c r="D10" s="58"/>
      <c r="E10" s="58"/>
      <c r="F10" s="58"/>
      <c r="G10" s="58"/>
      <c r="H10" s="58"/>
      <c r="I10" s="58"/>
      <c r="J10" s="58"/>
      <c r="K10" s="58"/>
      <c r="L10" s="58"/>
      <c r="M10" s="58"/>
      <c r="N10" s="34"/>
      <c r="P10" s="37" t="s">
        <v>100</v>
      </c>
      <c r="Q10" s="38"/>
      <c r="R10" s="38"/>
      <c r="S10" s="38"/>
      <c r="T10" s="38"/>
    </row>
    <row r="11" spans="1:21" ht="15" customHeight="1" x14ac:dyDescent="0.25">
      <c r="B11" s="58"/>
      <c r="C11" s="58"/>
      <c r="D11" s="58"/>
      <c r="E11" s="58"/>
      <c r="F11" s="58"/>
      <c r="G11" s="58"/>
      <c r="H11" s="58"/>
      <c r="I11" s="58"/>
      <c r="J11" s="58"/>
      <c r="K11" s="58"/>
      <c r="L11" s="58"/>
      <c r="M11" s="58"/>
      <c r="N11" s="34"/>
      <c r="P11" s="37" t="s">
        <v>97</v>
      </c>
      <c r="Q11" s="38"/>
      <c r="R11" s="38"/>
      <c r="S11" s="38"/>
      <c r="T11" s="38"/>
    </row>
    <row r="12" spans="1:21" ht="15" customHeight="1" x14ac:dyDescent="0.25">
      <c r="B12" s="58"/>
      <c r="C12" s="58"/>
      <c r="D12" s="58"/>
      <c r="E12" s="58"/>
      <c r="F12" s="58"/>
      <c r="G12" s="58"/>
      <c r="H12" s="58"/>
      <c r="I12" s="58"/>
      <c r="J12" s="58"/>
      <c r="K12" s="58"/>
      <c r="L12" s="58"/>
      <c r="M12" s="58"/>
      <c r="N12" s="34"/>
      <c r="P12" s="55" t="s">
        <v>98</v>
      </c>
      <c r="Q12" s="56"/>
      <c r="R12" s="56"/>
      <c r="S12" s="56"/>
      <c r="T12" s="56"/>
    </row>
    <row r="13" spans="1:21" ht="15" customHeight="1" x14ac:dyDescent="0.25">
      <c r="B13" s="58"/>
      <c r="C13" s="58"/>
      <c r="D13" s="58"/>
      <c r="E13" s="58"/>
      <c r="F13" s="58"/>
      <c r="G13" s="58"/>
      <c r="H13" s="58"/>
      <c r="I13" s="58"/>
      <c r="J13" s="58"/>
      <c r="K13" s="58"/>
      <c r="L13" s="58"/>
      <c r="M13" s="58"/>
      <c r="N13" s="34"/>
      <c r="P13" s="49" t="s">
        <v>132</v>
      </c>
    </row>
    <row r="14" spans="1:21" ht="15" customHeight="1" x14ac:dyDescent="0.25">
      <c r="B14" s="58"/>
      <c r="C14" s="58"/>
      <c r="D14" s="58"/>
      <c r="E14" s="58"/>
      <c r="F14" s="58"/>
      <c r="G14" s="58"/>
      <c r="H14" s="58"/>
      <c r="I14" s="58"/>
      <c r="J14" s="58"/>
      <c r="K14" s="58"/>
      <c r="L14" s="58"/>
      <c r="M14" s="58"/>
      <c r="N14" s="34"/>
      <c r="P14" s="55" t="s">
        <v>142</v>
      </c>
      <c r="Q14" s="56"/>
      <c r="R14" s="56"/>
      <c r="S14" s="56"/>
      <c r="T14" s="56"/>
    </row>
    <row r="15" spans="1:21" ht="15" customHeight="1" x14ac:dyDescent="0.25">
      <c r="B15" s="58"/>
      <c r="C15" s="58"/>
      <c r="D15" s="58"/>
      <c r="E15" s="58"/>
      <c r="F15" s="58"/>
      <c r="G15" s="58"/>
      <c r="H15" s="58"/>
      <c r="I15" s="58"/>
      <c r="J15" s="58"/>
      <c r="K15" s="58"/>
      <c r="L15" s="58"/>
      <c r="M15" s="58"/>
      <c r="N15" s="34"/>
      <c r="P15" s="55" t="s">
        <v>143</v>
      </c>
      <c r="Q15" s="56"/>
      <c r="R15" s="56"/>
      <c r="S15" s="56"/>
      <c r="T15" s="56"/>
    </row>
    <row r="16" spans="1:21" ht="15" customHeight="1" x14ac:dyDescent="0.25">
      <c r="B16" s="58"/>
      <c r="C16" s="58"/>
      <c r="D16" s="58"/>
      <c r="E16" s="58"/>
      <c r="F16" s="58"/>
      <c r="G16" s="58"/>
      <c r="H16" s="58"/>
      <c r="I16" s="58"/>
      <c r="J16" s="58"/>
      <c r="K16" s="58"/>
      <c r="L16" s="58"/>
      <c r="M16" s="58"/>
      <c r="N16" s="34"/>
      <c r="P16" s="55" t="s">
        <v>144</v>
      </c>
      <c r="Q16" s="56"/>
      <c r="R16" s="56"/>
      <c r="S16" s="56"/>
      <c r="T16" s="56"/>
    </row>
    <row r="17" spans="2:22" ht="15" customHeight="1" x14ac:dyDescent="0.25">
      <c r="B17" s="58"/>
      <c r="C17" s="58"/>
      <c r="D17" s="58"/>
      <c r="E17" s="58"/>
      <c r="F17" s="58"/>
      <c r="G17" s="58"/>
      <c r="H17" s="58"/>
      <c r="I17" s="58"/>
      <c r="J17" s="58"/>
      <c r="K17" s="58"/>
      <c r="L17" s="58"/>
      <c r="M17" s="58"/>
      <c r="N17" s="34"/>
      <c r="P17" s="55" t="s">
        <v>145</v>
      </c>
      <c r="Q17" s="56"/>
      <c r="R17" s="56"/>
      <c r="S17" s="56"/>
      <c r="T17" s="56"/>
    </row>
    <row r="18" spans="2:22" ht="15" customHeight="1" x14ac:dyDescent="0.25">
      <c r="B18" s="58"/>
      <c r="C18" s="58"/>
      <c r="D18" s="58"/>
      <c r="E18" s="58"/>
      <c r="F18" s="58"/>
      <c r="G18" s="58"/>
      <c r="H18" s="58"/>
      <c r="I18" s="58"/>
      <c r="J18" s="58"/>
      <c r="K18" s="58"/>
      <c r="L18" s="58"/>
      <c r="M18" s="58"/>
      <c r="N18" s="34"/>
      <c r="P18" s="55" t="s">
        <v>146</v>
      </c>
      <c r="Q18" s="56"/>
      <c r="R18" s="56"/>
      <c r="S18" s="56"/>
      <c r="T18" s="56"/>
    </row>
    <row r="19" spans="2:22" ht="15" customHeight="1" x14ac:dyDescent="0.25">
      <c r="B19" s="58"/>
      <c r="C19" s="58"/>
      <c r="D19" s="58"/>
      <c r="E19" s="58"/>
      <c r="F19" s="58"/>
      <c r="G19" s="58"/>
      <c r="H19" s="58"/>
      <c r="I19" s="58"/>
      <c r="J19" s="58"/>
      <c r="K19" s="58"/>
      <c r="L19" s="58"/>
      <c r="M19" s="58"/>
      <c r="N19" s="34"/>
      <c r="P19" s="55" t="s">
        <v>147</v>
      </c>
      <c r="Q19" s="56"/>
      <c r="R19" s="56"/>
      <c r="S19" s="56"/>
      <c r="T19" s="56"/>
    </row>
    <row r="20" spans="2:22" ht="15" customHeight="1" x14ac:dyDescent="0.25">
      <c r="B20" s="58"/>
      <c r="C20" s="58"/>
      <c r="D20" s="58"/>
      <c r="E20" s="58"/>
      <c r="F20" s="58"/>
      <c r="G20" s="58"/>
      <c r="H20" s="58"/>
      <c r="I20" s="58"/>
      <c r="J20" s="58"/>
      <c r="K20" s="58"/>
      <c r="L20" s="58"/>
      <c r="M20" s="58"/>
      <c r="N20" s="34"/>
      <c r="P20" s="55" t="s">
        <v>148</v>
      </c>
      <c r="Q20" s="56"/>
      <c r="R20" s="56"/>
      <c r="S20" s="56"/>
      <c r="T20" s="56"/>
    </row>
    <row r="21" spans="2:22" ht="15" customHeight="1" x14ac:dyDescent="0.25">
      <c r="B21" s="26"/>
      <c r="C21" s="26"/>
      <c r="D21" s="31"/>
      <c r="E21" s="26"/>
      <c r="F21" s="26"/>
      <c r="G21" s="26"/>
      <c r="H21" s="26"/>
      <c r="I21" s="26"/>
      <c r="J21" s="26"/>
      <c r="K21" s="26"/>
      <c r="L21" s="26"/>
      <c r="M21" s="26"/>
      <c r="N21" s="26"/>
    </row>
    <row r="22" spans="2:22" ht="15" customHeight="1" x14ac:dyDescent="0.25">
      <c r="B22" s="26"/>
      <c r="C22" s="26"/>
      <c r="D22" s="26"/>
      <c r="E22" s="26"/>
      <c r="F22" s="26"/>
      <c r="G22" s="26"/>
      <c r="H22" s="26"/>
      <c r="I22" s="26"/>
      <c r="J22" s="26"/>
      <c r="K22" s="26"/>
      <c r="L22" s="26"/>
      <c r="M22" s="26"/>
      <c r="N22" s="26"/>
      <c r="P22" s="12"/>
      <c r="Q22" s="12"/>
      <c r="R22" s="12"/>
      <c r="S22" s="12"/>
      <c r="T22" s="12"/>
    </row>
    <row r="23" spans="2:22" ht="18.75" x14ac:dyDescent="0.3">
      <c r="B23" s="5" t="s">
        <v>1</v>
      </c>
    </row>
    <row r="24" spans="2:22" ht="15.75" x14ac:dyDescent="0.25">
      <c r="B24" s="73" t="s">
        <v>84</v>
      </c>
      <c r="C24" s="74"/>
      <c r="D24" s="74"/>
      <c r="E24" s="74"/>
      <c r="F24" s="74"/>
      <c r="G24" s="75"/>
      <c r="H24" s="68" t="s">
        <v>83</v>
      </c>
      <c r="I24" s="69"/>
      <c r="J24" s="69"/>
      <c r="K24" s="69"/>
      <c r="L24" s="69"/>
      <c r="M24" s="69"/>
      <c r="N24" s="70"/>
      <c r="O24" s="68" t="s">
        <v>85</v>
      </c>
      <c r="P24" s="69"/>
      <c r="Q24" s="69"/>
      <c r="R24" s="70"/>
      <c r="S24" s="68" t="s">
        <v>88</v>
      </c>
      <c r="T24" s="69"/>
      <c r="U24" s="69"/>
      <c r="V24" s="70"/>
    </row>
    <row r="25" spans="2:22" ht="34.5" customHeight="1" x14ac:dyDescent="0.25">
      <c r="B25" s="76" t="str">
        <f>'Zadavatel (Nositel)'!H24</f>
        <v>Karlovarský kraj</v>
      </c>
      <c r="C25" s="77"/>
      <c r="D25" s="77"/>
      <c r="E25" s="77"/>
      <c r="F25" s="77"/>
      <c r="G25" s="78"/>
      <c r="H25" s="71" t="str">
        <f>'Zadavatel (Nositel)'!H25</f>
        <v>Rekonstrukce a modernizace Střední uměleckoprůmyslové školy keramické a sklářské Karlovy Vary</v>
      </c>
      <c r="I25" s="71"/>
      <c r="J25" s="71"/>
      <c r="K25" s="71"/>
      <c r="L25" s="71"/>
      <c r="M25" s="71"/>
      <c r="N25" s="71"/>
      <c r="O25" s="72" t="str">
        <f>'Zadavatel (Nositel)'!H29</f>
        <v>680.000.000 Kč</v>
      </c>
      <c r="P25" s="72"/>
      <c r="Q25" s="72"/>
      <c r="R25" s="72"/>
      <c r="S25" s="72" t="str">
        <f>'Zadavatel (Nositel)'!H30</f>
        <v>2021 - 2025</v>
      </c>
      <c r="T25" s="72"/>
      <c r="U25" s="72"/>
      <c r="V25" s="72"/>
    </row>
    <row r="26" spans="2:22" ht="15" customHeight="1" x14ac:dyDescent="0.3">
      <c r="B26" s="5"/>
      <c r="M26" s="6"/>
    </row>
    <row r="27" spans="2:22" ht="15" customHeight="1" x14ac:dyDescent="0.3">
      <c r="B27" s="7" t="s">
        <v>94</v>
      </c>
      <c r="M27" s="6"/>
    </row>
    <row r="28" spans="2:22" ht="18.600000000000001" customHeight="1" x14ac:dyDescent="0.25">
      <c r="B28" s="54" t="s">
        <v>87</v>
      </c>
      <c r="C28" s="54"/>
      <c r="D28" s="54"/>
      <c r="E28" s="54"/>
      <c r="F28" s="54"/>
      <c r="G28" s="54"/>
      <c r="H28" s="54"/>
      <c r="I28" s="54"/>
      <c r="J28" s="54"/>
      <c r="K28" s="54"/>
      <c r="L28" s="54"/>
      <c r="M28" s="54"/>
      <c r="N28" s="54"/>
      <c r="O28" s="54"/>
      <c r="P28" s="54"/>
      <c r="Q28" s="54"/>
      <c r="R28" s="54"/>
      <c r="S28" s="54"/>
      <c r="T28" s="54"/>
      <c r="U28" s="54"/>
      <c r="V28" s="54"/>
    </row>
    <row r="29" spans="2:22" ht="40.35" customHeight="1" x14ac:dyDescent="0.25">
      <c r="B29" s="80" t="s">
        <v>125</v>
      </c>
      <c r="C29" s="81"/>
      <c r="D29" s="81"/>
      <c r="E29" s="81"/>
      <c r="F29" s="81"/>
      <c r="G29" s="81"/>
      <c r="H29" s="81"/>
      <c r="I29" s="81"/>
      <c r="J29" s="81"/>
      <c r="K29" s="81"/>
      <c r="L29" s="81"/>
      <c r="M29" s="81"/>
      <c r="N29" s="81"/>
      <c r="O29" s="81"/>
      <c r="P29" s="81"/>
      <c r="Q29" s="81"/>
      <c r="R29" s="81"/>
      <c r="S29" s="81"/>
      <c r="T29" s="81"/>
      <c r="U29" s="81"/>
      <c r="V29" s="82"/>
    </row>
    <row r="30" spans="2:22" ht="15" customHeight="1" x14ac:dyDescent="0.25">
      <c r="B30" s="12"/>
      <c r="C30" s="12"/>
      <c r="M30" s="6"/>
    </row>
    <row r="31" spans="2:22" ht="20.25" customHeight="1" x14ac:dyDescent="0.3">
      <c r="B31" s="7" t="s">
        <v>95</v>
      </c>
      <c r="C31" s="8"/>
      <c r="D31" s="8"/>
      <c r="E31" s="8"/>
      <c r="F31" s="8"/>
      <c r="G31" s="8"/>
      <c r="H31" s="8"/>
      <c r="I31" s="8"/>
      <c r="J31" s="8"/>
      <c r="M31" s="6"/>
    </row>
    <row r="32" spans="2:22" s="8" customFormat="1" ht="19.350000000000001" customHeight="1" x14ac:dyDescent="0.25">
      <c r="B32" s="54" t="s">
        <v>69</v>
      </c>
      <c r="C32" s="54"/>
      <c r="D32" s="54"/>
      <c r="E32" s="54"/>
      <c r="F32" s="54"/>
      <c r="G32" s="54"/>
      <c r="H32" s="54"/>
      <c r="I32" s="54"/>
      <c r="J32" s="54"/>
      <c r="K32" s="54"/>
      <c r="L32" s="54"/>
      <c r="M32" s="54"/>
      <c r="N32" s="54"/>
      <c r="O32" s="54"/>
      <c r="P32" s="54"/>
      <c r="Q32" s="54"/>
      <c r="R32" s="54"/>
      <c r="S32" s="54"/>
      <c r="T32" s="54"/>
      <c r="U32" s="54"/>
      <c r="V32" s="54"/>
    </row>
    <row r="33" spans="2:22" ht="24.95" customHeight="1" x14ac:dyDescent="0.25">
      <c r="B33" s="9" t="s">
        <v>2</v>
      </c>
      <c r="H33" s="10"/>
      <c r="V33" s="11" t="str">
        <f>CONCATENATE("Napsáno ",LEN(B34)," z 900 znaků")</f>
        <v>Napsáno 831 z 900 znaků</v>
      </c>
    </row>
    <row r="34" spans="2:22" ht="99.95" customHeight="1" x14ac:dyDescent="0.25">
      <c r="B34" s="80" t="s">
        <v>196</v>
      </c>
      <c r="C34" s="81"/>
      <c r="D34" s="81"/>
      <c r="E34" s="81"/>
      <c r="F34" s="81"/>
      <c r="G34" s="81"/>
      <c r="H34" s="81"/>
      <c r="I34" s="81"/>
      <c r="J34" s="81"/>
      <c r="K34" s="81"/>
      <c r="L34" s="81"/>
      <c r="M34" s="81"/>
      <c r="N34" s="81"/>
      <c r="O34" s="81"/>
      <c r="P34" s="81"/>
      <c r="Q34" s="81"/>
      <c r="R34" s="81"/>
      <c r="S34" s="81"/>
      <c r="T34" s="81"/>
      <c r="U34" s="81"/>
      <c r="V34" s="82"/>
    </row>
    <row r="35" spans="2:22" x14ac:dyDescent="0.25">
      <c r="B35" s="12"/>
      <c r="C35" s="12"/>
    </row>
    <row r="36" spans="2:22" ht="18.75" x14ac:dyDescent="0.25">
      <c r="B36" s="13" t="s">
        <v>96</v>
      </c>
    </row>
    <row r="37" spans="2:22" x14ac:dyDescent="0.25">
      <c r="B37" s="14" t="s">
        <v>3</v>
      </c>
    </row>
    <row r="38" spans="2:22" ht="24.95" customHeight="1" x14ac:dyDescent="0.25">
      <c r="B38" s="9" t="s">
        <v>2</v>
      </c>
      <c r="H38" s="10"/>
      <c r="V38" s="11" t="str">
        <f>CONCATENATE("Napsáno ",LEN(B39)," z 900 znaků")</f>
        <v>Napsáno 799 z 900 znaků</v>
      </c>
    </row>
    <row r="39" spans="2:22" ht="99.95" customHeight="1" x14ac:dyDescent="0.25">
      <c r="B39" s="80" t="s">
        <v>206</v>
      </c>
      <c r="C39" s="81"/>
      <c r="D39" s="81"/>
      <c r="E39" s="81"/>
      <c r="F39" s="81"/>
      <c r="G39" s="81"/>
      <c r="H39" s="81"/>
      <c r="I39" s="81"/>
      <c r="J39" s="81"/>
      <c r="K39" s="81"/>
      <c r="L39" s="81"/>
      <c r="M39" s="81"/>
      <c r="N39" s="81"/>
      <c r="O39" s="81"/>
      <c r="P39" s="81"/>
      <c r="Q39" s="81"/>
      <c r="R39" s="81"/>
      <c r="S39" s="81"/>
      <c r="T39" s="81"/>
      <c r="U39" s="81"/>
      <c r="V39" s="82"/>
    </row>
    <row r="40" spans="2:22" x14ac:dyDescent="0.25">
      <c r="B40" s="12"/>
      <c r="C40" s="12"/>
    </row>
    <row r="41" spans="2:22" ht="18.75" x14ac:dyDescent="0.25">
      <c r="B41" s="13" t="s">
        <v>100</v>
      </c>
    </row>
    <row r="42" spans="2:22" ht="36.75" customHeight="1" x14ac:dyDescent="0.25">
      <c r="B42" s="131" t="s">
        <v>105</v>
      </c>
      <c r="C42" s="131"/>
      <c r="D42" s="131"/>
      <c r="E42" s="131"/>
      <c r="F42" s="131"/>
      <c r="G42" s="131"/>
      <c r="H42" s="131"/>
      <c r="I42" s="131"/>
      <c r="J42" s="131"/>
      <c r="K42" s="131"/>
      <c r="L42" s="131"/>
      <c r="M42" s="131"/>
      <c r="N42" s="131"/>
      <c r="O42" s="131"/>
      <c r="P42" s="131"/>
      <c r="Q42" s="131"/>
      <c r="R42" s="131"/>
      <c r="S42" s="131"/>
      <c r="T42" s="131"/>
      <c r="U42" s="131"/>
      <c r="V42" s="131"/>
    </row>
    <row r="43" spans="2:22" ht="18.75" customHeight="1" x14ac:dyDescent="0.25">
      <c r="B43" s="15" t="s">
        <v>110</v>
      </c>
    </row>
    <row r="44" spans="2:22" ht="19.5" customHeight="1" x14ac:dyDescent="0.25">
      <c r="B44" s="9" t="s">
        <v>4</v>
      </c>
      <c r="H44" s="10"/>
      <c r="V44" s="11" t="str">
        <f>CONCATENATE("Napsáno ",LEN(B45)," ze 450 znaků")</f>
        <v>Napsáno 446 ze 450 znaků</v>
      </c>
    </row>
    <row r="45" spans="2:22" ht="60" customHeight="1" x14ac:dyDescent="0.25">
      <c r="B45" s="80" t="s">
        <v>195</v>
      </c>
      <c r="C45" s="81"/>
      <c r="D45" s="81"/>
      <c r="E45" s="81"/>
      <c r="F45" s="81"/>
      <c r="G45" s="81"/>
      <c r="H45" s="81"/>
      <c r="I45" s="81"/>
      <c r="J45" s="81"/>
      <c r="K45" s="81"/>
      <c r="L45" s="81"/>
      <c r="M45" s="81"/>
      <c r="N45" s="81"/>
      <c r="O45" s="81"/>
      <c r="P45" s="81"/>
      <c r="Q45" s="81"/>
      <c r="R45" s="81"/>
      <c r="S45" s="81"/>
      <c r="T45" s="81"/>
      <c r="U45" s="81"/>
      <c r="V45" s="82"/>
    </row>
    <row r="46" spans="2:22" x14ac:dyDescent="0.25">
      <c r="B46" s="130"/>
      <c r="C46" s="130"/>
    </row>
    <row r="47" spans="2:22" x14ac:dyDescent="0.25">
      <c r="B47" s="12"/>
      <c r="C47" s="12"/>
    </row>
    <row r="48" spans="2:22" ht="18.75" x14ac:dyDescent="0.25">
      <c r="B48" s="13" t="s">
        <v>97</v>
      </c>
    </row>
    <row r="49" spans="2:22" ht="40.35" customHeight="1" x14ac:dyDescent="0.25">
      <c r="B49" s="129" t="s">
        <v>70</v>
      </c>
      <c r="C49" s="129"/>
      <c r="D49" s="129"/>
      <c r="E49" s="129"/>
      <c r="F49" s="129"/>
      <c r="G49" s="129"/>
      <c r="H49" s="129"/>
      <c r="I49" s="129"/>
      <c r="J49" s="129"/>
      <c r="K49" s="129"/>
      <c r="L49" s="129"/>
      <c r="M49" s="129"/>
      <c r="N49" s="129"/>
      <c r="O49" s="129"/>
      <c r="P49" s="129"/>
      <c r="Q49" s="129"/>
      <c r="R49" s="129"/>
      <c r="S49" s="129"/>
      <c r="T49" s="129"/>
      <c r="U49" s="129"/>
      <c r="V49" s="129"/>
    </row>
    <row r="50" spans="2:22" ht="59.45" customHeight="1" x14ac:dyDescent="0.25">
      <c r="B50" s="129" t="s">
        <v>72</v>
      </c>
      <c r="C50" s="129"/>
      <c r="D50" s="129"/>
      <c r="E50" s="129"/>
      <c r="F50" s="129"/>
      <c r="G50" s="129"/>
      <c r="H50" s="129"/>
      <c r="I50" s="129"/>
      <c r="J50" s="129"/>
      <c r="K50" s="129"/>
      <c r="L50" s="129"/>
      <c r="M50" s="129"/>
      <c r="N50" s="129"/>
      <c r="O50" s="129"/>
      <c r="P50" s="129"/>
      <c r="Q50" s="129"/>
      <c r="R50" s="129"/>
      <c r="S50" s="129"/>
      <c r="T50" s="129"/>
      <c r="U50" s="129"/>
      <c r="V50" s="129"/>
    </row>
    <row r="51" spans="2:22" ht="16.5" customHeight="1" x14ac:dyDescent="0.25">
      <c r="B51" s="9" t="s">
        <v>5</v>
      </c>
      <c r="H51" s="10"/>
      <c r="V51" s="11" t="str">
        <f>CONCATENATE("Napsáno ",LEN(B52)," z 3600 znaků")</f>
        <v>Napsáno 3579 z 3600 znaků</v>
      </c>
    </row>
    <row r="52" spans="2:22" ht="362.25" customHeight="1" x14ac:dyDescent="0.25">
      <c r="B52" s="80" t="s">
        <v>205</v>
      </c>
      <c r="C52" s="81"/>
      <c r="D52" s="81"/>
      <c r="E52" s="81"/>
      <c r="F52" s="81"/>
      <c r="G52" s="81"/>
      <c r="H52" s="81"/>
      <c r="I52" s="81"/>
      <c r="J52" s="81"/>
      <c r="K52" s="81"/>
      <c r="L52" s="81"/>
      <c r="M52" s="81"/>
      <c r="N52" s="81"/>
      <c r="O52" s="81"/>
      <c r="P52" s="81"/>
      <c r="Q52" s="81"/>
      <c r="R52" s="81"/>
      <c r="S52" s="81"/>
      <c r="T52" s="81"/>
      <c r="U52" s="81"/>
      <c r="V52" s="82"/>
    </row>
    <row r="53" spans="2:22" x14ac:dyDescent="0.25">
      <c r="B53" s="130"/>
      <c r="C53" s="130"/>
    </row>
    <row r="54" spans="2:22" ht="13.7" customHeight="1" x14ac:dyDescent="0.25">
      <c r="B54" s="9" t="s">
        <v>71</v>
      </c>
      <c r="C54" s="12"/>
      <c r="V54" s="11" t="str">
        <f>CONCATENATE("Napsáno ",LEN(B55)," z 600 znaků")</f>
        <v>Napsáno 475 z 600 znaků</v>
      </c>
    </row>
    <row r="55" spans="2:22" ht="60" customHeight="1" x14ac:dyDescent="0.25">
      <c r="B55" s="136" t="s">
        <v>197</v>
      </c>
      <c r="C55" s="137"/>
      <c r="D55" s="137"/>
      <c r="E55" s="137"/>
      <c r="F55" s="137"/>
      <c r="G55" s="137"/>
      <c r="H55" s="137"/>
      <c r="I55" s="137"/>
      <c r="J55" s="137"/>
      <c r="K55" s="137"/>
      <c r="L55" s="137"/>
      <c r="M55" s="137"/>
      <c r="N55" s="137"/>
      <c r="O55" s="137"/>
      <c r="P55" s="137"/>
      <c r="Q55" s="137"/>
      <c r="R55" s="137"/>
      <c r="S55" s="137"/>
      <c r="T55" s="137"/>
      <c r="U55" s="137"/>
      <c r="V55" s="137"/>
    </row>
    <row r="56" spans="2:22" ht="13.7" customHeight="1" x14ac:dyDescent="0.25">
      <c r="B56" s="12"/>
      <c r="C56" s="12"/>
    </row>
    <row r="57" spans="2:22" ht="18.75" x14ac:dyDescent="0.25">
      <c r="B57" s="13" t="s">
        <v>98</v>
      </c>
    </row>
    <row r="58" spans="2:22" ht="76.5" customHeight="1" x14ac:dyDescent="0.25">
      <c r="B58" s="129" t="s">
        <v>106</v>
      </c>
      <c r="C58" s="129"/>
      <c r="D58" s="129"/>
      <c r="E58" s="129"/>
      <c r="F58" s="129"/>
      <c r="G58" s="129"/>
      <c r="H58" s="129"/>
      <c r="I58" s="129"/>
      <c r="J58" s="129"/>
      <c r="K58" s="129"/>
      <c r="L58" s="129"/>
      <c r="M58" s="129"/>
      <c r="N58" s="129"/>
      <c r="O58" s="129"/>
      <c r="P58" s="129"/>
      <c r="Q58" s="129"/>
      <c r="R58" s="129"/>
      <c r="S58" s="129"/>
      <c r="T58" s="129"/>
      <c r="U58" s="129"/>
      <c r="V58" s="129"/>
    </row>
    <row r="59" spans="2:22" x14ac:dyDescent="0.25">
      <c r="B59" s="9" t="s">
        <v>5</v>
      </c>
      <c r="H59" s="10"/>
      <c r="V59" s="11" t="str">
        <f>CONCATENATE("Napsáno ",LEN(B60)," z 3600 znaků")</f>
        <v>Napsáno 2798 z 3600 znaků</v>
      </c>
    </row>
    <row r="60" spans="2:22" ht="382.5" customHeight="1" x14ac:dyDescent="0.25">
      <c r="B60" s="80" t="s">
        <v>207</v>
      </c>
      <c r="C60" s="81"/>
      <c r="D60" s="81"/>
      <c r="E60" s="81"/>
      <c r="F60" s="81"/>
      <c r="G60" s="81"/>
      <c r="H60" s="81"/>
      <c r="I60" s="81"/>
      <c r="J60" s="81"/>
      <c r="K60" s="81"/>
      <c r="L60" s="81"/>
      <c r="M60" s="81"/>
      <c r="N60" s="81"/>
      <c r="O60" s="81"/>
      <c r="P60" s="81"/>
      <c r="Q60" s="81"/>
      <c r="R60" s="81"/>
      <c r="S60" s="81"/>
      <c r="T60" s="81"/>
      <c r="U60" s="81"/>
      <c r="V60" s="82"/>
    </row>
    <row r="61" spans="2:22" x14ac:dyDescent="0.25">
      <c r="B61" s="12"/>
      <c r="C61" s="12"/>
    </row>
    <row r="62" spans="2:22" s="39" customFormat="1" ht="18.75" x14ac:dyDescent="0.3">
      <c r="B62" s="40" t="s">
        <v>132</v>
      </c>
      <c r="C62" s="41"/>
    </row>
    <row r="63" spans="2:22" s="39" customFormat="1" ht="100.5" customHeight="1" x14ac:dyDescent="0.25">
      <c r="B63" s="142" t="s">
        <v>133</v>
      </c>
      <c r="C63" s="142"/>
      <c r="D63" s="142"/>
      <c r="E63" s="142"/>
      <c r="F63" s="142"/>
      <c r="G63" s="142"/>
      <c r="H63" s="142"/>
      <c r="I63" s="142"/>
      <c r="J63" s="142"/>
      <c r="K63" s="142"/>
      <c r="L63" s="142"/>
      <c r="M63" s="142"/>
      <c r="N63" s="142"/>
      <c r="O63" s="142"/>
      <c r="P63" s="142"/>
      <c r="Q63" s="142"/>
      <c r="R63" s="142"/>
      <c r="S63" s="142"/>
      <c r="T63" s="142"/>
      <c r="U63" s="142"/>
      <c r="V63" s="142"/>
    </row>
    <row r="64" spans="2:22" s="39" customFormat="1" ht="15" customHeight="1" x14ac:dyDescent="0.25">
      <c r="B64" s="42" t="s">
        <v>134</v>
      </c>
      <c r="C64" s="43"/>
      <c r="D64" s="43"/>
      <c r="E64" s="43"/>
      <c r="F64" s="43"/>
      <c r="G64" s="43"/>
      <c r="H64" s="43"/>
      <c r="I64" s="43"/>
      <c r="J64" s="43"/>
      <c r="K64" s="43"/>
      <c r="L64" s="43"/>
      <c r="M64" s="43"/>
      <c r="N64" s="43"/>
      <c r="O64" s="43"/>
      <c r="P64" s="43"/>
      <c r="Q64" s="43"/>
      <c r="R64" s="43"/>
      <c r="S64" s="43"/>
      <c r="T64" s="43"/>
      <c r="U64" s="43"/>
      <c r="V64" s="44"/>
    </row>
    <row r="65" spans="2:22" s="39" customFormat="1" ht="31.5" customHeight="1" x14ac:dyDescent="0.25">
      <c r="B65" s="146" t="s">
        <v>135</v>
      </c>
      <c r="C65" s="146"/>
      <c r="D65" s="146"/>
      <c r="E65" s="146"/>
      <c r="F65" s="146"/>
      <c r="G65" s="146"/>
      <c r="H65" s="146"/>
      <c r="I65" s="146"/>
      <c r="J65" s="146"/>
      <c r="K65" s="146"/>
      <c r="L65" s="146"/>
      <c r="M65" s="146"/>
      <c r="N65" s="146"/>
      <c r="O65" s="146"/>
      <c r="P65" s="146"/>
      <c r="Q65" s="146"/>
      <c r="R65" s="146"/>
      <c r="S65" s="146"/>
      <c r="T65" s="146"/>
      <c r="U65" s="146"/>
      <c r="V65" s="146"/>
    </row>
    <row r="66" spans="2:22" s="39" customFormat="1" ht="15" customHeight="1" x14ac:dyDescent="0.25">
      <c r="B66" s="45" t="s">
        <v>2</v>
      </c>
      <c r="C66" s="43"/>
      <c r="D66" s="43"/>
      <c r="E66" s="43"/>
      <c r="F66" s="43"/>
      <c r="G66" s="43"/>
      <c r="H66" s="43"/>
      <c r="I66" s="43"/>
      <c r="J66" s="43"/>
      <c r="K66" s="43"/>
      <c r="L66" s="43"/>
      <c r="M66" s="43"/>
      <c r="N66" s="43"/>
      <c r="O66" s="43"/>
      <c r="P66" s="43"/>
      <c r="Q66" s="43"/>
      <c r="R66" s="43"/>
      <c r="S66" s="43"/>
      <c r="T66" s="43"/>
      <c r="U66" s="43"/>
      <c r="V66" s="44" t="str">
        <f>CONCATENATE("Napsáno ",LEN(B67)," z 900 znaků")</f>
        <v>Napsáno 743 z 900 znaků</v>
      </c>
    </row>
    <row r="67" spans="2:22" s="39" customFormat="1" ht="150" customHeight="1" x14ac:dyDescent="0.25">
      <c r="B67" s="51" t="s">
        <v>192</v>
      </c>
      <c r="C67" s="52"/>
      <c r="D67" s="52"/>
      <c r="E67" s="52"/>
      <c r="F67" s="52"/>
      <c r="G67" s="52"/>
      <c r="H67" s="52"/>
      <c r="I67" s="52"/>
      <c r="J67" s="52"/>
      <c r="K67" s="52"/>
      <c r="L67" s="52"/>
      <c r="M67" s="52"/>
      <c r="N67" s="52"/>
      <c r="O67" s="52"/>
      <c r="P67" s="52"/>
      <c r="Q67" s="52"/>
      <c r="R67" s="52"/>
      <c r="S67" s="52"/>
      <c r="T67" s="52"/>
      <c r="U67" s="52"/>
      <c r="V67" s="53"/>
    </row>
    <row r="68" spans="2:22" s="39" customFormat="1" ht="15" customHeight="1" x14ac:dyDescent="0.25">
      <c r="B68" s="46"/>
      <c r="C68" s="46"/>
      <c r="D68" s="46"/>
      <c r="E68" s="46"/>
      <c r="F68" s="46"/>
      <c r="G68" s="46"/>
      <c r="H68" s="46"/>
      <c r="I68" s="46"/>
      <c r="J68" s="46"/>
      <c r="K68" s="46"/>
      <c r="L68" s="46"/>
      <c r="M68" s="46"/>
      <c r="N68" s="46"/>
      <c r="O68" s="46"/>
      <c r="P68" s="46"/>
      <c r="Q68" s="46"/>
      <c r="R68" s="46"/>
      <c r="S68" s="46"/>
      <c r="T68" s="46"/>
      <c r="U68" s="46"/>
      <c r="V68" s="46"/>
    </row>
    <row r="69" spans="2:22" s="39" customFormat="1" ht="15" customHeight="1" x14ac:dyDescent="0.25">
      <c r="B69" s="147" t="s">
        <v>136</v>
      </c>
      <c r="C69" s="147"/>
      <c r="D69" s="147"/>
      <c r="E69" s="147"/>
      <c r="F69" s="147"/>
      <c r="G69" s="147"/>
      <c r="H69" s="147"/>
      <c r="I69" s="147"/>
      <c r="J69" s="147"/>
      <c r="K69" s="147"/>
      <c r="L69" s="147"/>
      <c r="M69" s="147"/>
      <c r="N69" s="147"/>
      <c r="O69" s="147"/>
      <c r="P69" s="147"/>
      <c r="Q69" s="147"/>
      <c r="R69" s="147"/>
      <c r="S69" s="147"/>
      <c r="T69" s="147"/>
      <c r="U69" s="147"/>
      <c r="V69" s="147"/>
    </row>
    <row r="70" spans="2:22" s="39" customFormat="1" ht="15" customHeight="1" x14ac:dyDescent="0.25">
      <c r="B70" s="132" t="s">
        <v>137</v>
      </c>
      <c r="C70" s="132"/>
      <c r="D70" s="132"/>
      <c r="E70" s="132"/>
      <c r="F70" s="132"/>
      <c r="G70" s="132"/>
      <c r="H70" s="132"/>
      <c r="I70" s="132"/>
      <c r="J70" s="132"/>
      <c r="K70" s="132"/>
      <c r="L70" s="132"/>
      <c r="M70" s="132"/>
      <c r="N70" s="132"/>
      <c r="O70" s="132"/>
      <c r="P70" s="132"/>
      <c r="Q70" s="132"/>
      <c r="R70" s="132"/>
      <c r="S70" s="132"/>
      <c r="T70" s="132"/>
      <c r="U70" s="132"/>
      <c r="V70" s="132"/>
    </row>
    <row r="71" spans="2:22" s="39" customFormat="1" ht="15" customHeight="1" x14ac:dyDescent="0.25">
      <c r="B71" s="45" t="s">
        <v>2</v>
      </c>
      <c r="C71" s="46"/>
      <c r="D71" s="46"/>
      <c r="E71" s="46"/>
      <c r="F71" s="46"/>
      <c r="G71" s="46"/>
      <c r="H71" s="46"/>
      <c r="I71" s="46"/>
      <c r="J71" s="46"/>
      <c r="K71" s="46"/>
      <c r="L71" s="46"/>
      <c r="M71" s="46"/>
      <c r="N71" s="46"/>
      <c r="O71" s="46"/>
      <c r="P71" s="46"/>
      <c r="Q71" s="46"/>
      <c r="R71" s="46"/>
      <c r="S71" s="46"/>
      <c r="T71" s="46"/>
      <c r="U71" s="46"/>
      <c r="V71" s="44" t="str">
        <f>CONCATENATE("Napsáno ",LEN(B72)," z 900 znaků")</f>
        <v>Napsáno 867 z 900 znaků</v>
      </c>
    </row>
    <row r="72" spans="2:22" s="39" customFormat="1" ht="150" customHeight="1" x14ac:dyDescent="0.25">
      <c r="B72" s="51" t="s">
        <v>199</v>
      </c>
      <c r="C72" s="52"/>
      <c r="D72" s="52"/>
      <c r="E72" s="52"/>
      <c r="F72" s="52"/>
      <c r="G72" s="52"/>
      <c r="H72" s="52"/>
      <c r="I72" s="52"/>
      <c r="J72" s="52"/>
      <c r="K72" s="52"/>
      <c r="L72" s="52"/>
      <c r="M72" s="52"/>
      <c r="N72" s="52"/>
      <c r="O72" s="52"/>
      <c r="P72" s="52"/>
      <c r="Q72" s="52"/>
      <c r="R72" s="52"/>
      <c r="S72" s="52"/>
      <c r="T72" s="52"/>
      <c r="U72" s="52"/>
      <c r="V72" s="53"/>
    </row>
    <row r="73" spans="2:22" s="39" customFormat="1" ht="15" customHeight="1" x14ac:dyDescent="0.25">
      <c r="B73" s="46"/>
      <c r="C73" s="46"/>
      <c r="D73" s="46"/>
      <c r="E73" s="46"/>
      <c r="F73" s="46"/>
      <c r="G73" s="46"/>
      <c r="H73" s="46"/>
      <c r="I73" s="46"/>
      <c r="J73" s="46"/>
      <c r="K73" s="46"/>
      <c r="L73" s="46"/>
      <c r="M73" s="46"/>
      <c r="N73" s="46"/>
      <c r="O73" s="46"/>
      <c r="P73" s="46"/>
      <c r="Q73" s="46"/>
      <c r="R73" s="46"/>
      <c r="S73" s="46"/>
      <c r="T73" s="46"/>
      <c r="U73" s="46"/>
      <c r="V73" s="46"/>
    </row>
    <row r="74" spans="2:22" s="39" customFormat="1" ht="15" customHeight="1" x14ac:dyDescent="0.25">
      <c r="B74" s="135" t="s">
        <v>138</v>
      </c>
      <c r="C74" s="135"/>
      <c r="D74" s="135"/>
      <c r="E74" s="135"/>
      <c r="F74" s="135"/>
      <c r="G74" s="135"/>
      <c r="H74" s="135"/>
      <c r="I74" s="135"/>
      <c r="J74" s="135"/>
      <c r="K74" s="135"/>
      <c r="L74" s="135"/>
      <c r="M74" s="135"/>
      <c r="N74" s="135"/>
      <c r="O74" s="135"/>
      <c r="P74" s="135"/>
      <c r="Q74" s="135"/>
      <c r="R74" s="135"/>
      <c r="S74" s="135"/>
      <c r="T74" s="135"/>
      <c r="U74" s="135"/>
      <c r="V74" s="135"/>
    </row>
    <row r="75" spans="2:22" s="39" customFormat="1" ht="15" customHeight="1" x14ac:dyDescent="0.25">
      <c r="B75" s="132" t="s">
        <v>139</v>
      </c>
      <c r="C75" s="132"/>
      <c r="D75" s="132"/>
      <c r="E75" s="132"/>
      <c r="F75" s="132"/>
      <c r="G75" s="132"/>
      <c r="H75" s="132"/>
      <c r="I75" s="132"/>
      <c r="J75" s="132"/>
      <c r="K75" s="132"/>
      <c r="L75" s="132"/>
      <c r="M75" s="132"/>
      <c r="N75" s="132"/>
      <c r="O75" s="132"/>
      <c r="P75" s="132"/>
      <c r="Q75" s="132"/>
      <c r="R75" s="132"/>
      <c r="S75" s="132"/>
      <c r="T75" s="132"/>
      <c r="U75" s="132"/>
      <c r="V75" s="132"/>
    </row>
    <row r="76" spans="2:22" s="39" customFormat="1" ht="15" customHeight="1" x14ac:dyDescent="0.25">
      <c r="B76" s="45" t="s">
        <v>2</v>
      </c>
      <c r="C76" s="47"/>
      <c r="D76" s="47"/>
      <c r="E76" s="47"/>
      <c r="F76" s="47"/>
      <c r="G76" s="47"/>
      <c r="H76" s="47"/>
      <c r="I76" s="47"/>
      <c r="J76" s="47"/>
      <c r="K76" s="47"/>
      <c r="L76" s="47"/>
      <c r="M76" s="47"/>
      <c r="N76" s="47"/>
      <c r="O76" s="47"/>
      <c r="P76" s="47"/>
      <c r="Q76" s="47"/>
      <c r="R76" s="47"/>
      <c r="S76" s="47"/>
      <c r="T76" s="47"/>
      <c r="U76" s="47"/>
      <c r="V76" s="44" t="str">
        <f>CONCATENATE("Napsáno ",LEN(B77)," z 900 znaků")</f>
        <v>Napsáno 734 z 900 znaků</v>
      </c>
    </row>
    <row r="77" spans="2:22" s="39" customFormat="1" ht="150" customHeight="1" x14ac:dyDescent="0.25">
      <c r="B77" s="51" t="s">
        <v>200</v>
      </c>
      <c r="C77" s="52"/>
      <c r="D77" s="52"/>
      <c r="E77" s="52"/>
      <c r="F77" s="52"/>
      <c r="G77" s="52"/>
      <c r="H77" s="52"/>
      <c r="I77" s="52"/>
      <c r="J77" s="52"/>
      <c r="K77" s="52"/>
      <c r="L77" s="52"/>
      <c r="M77" s="52"/>
      <c r="N77" s="52"/>
      <c r="O77" s="52"/>
      <c r="P77" s="52"/>
      <c r="Q77" s="52"/>
      <c r="R77" s="52"/>
      <c r="S77" s="52"/>
      <c r="T77" s="52"/>
      <c r="U77" s="52"/>
      <c r="V77" s="53"/>
    </row>
    <row r="78" spans="2:22" s="39" customFormat="1" ht="15" customHeight="1" x14ac:dyDescent="0.25">
      <c r="B78" s="46"/>
      <c r="C78" s="46"/>
      <c r="D78" s="46"/>
      <c r="E78" s="46"/>
      <c r="F78" s="46"/>
      <c r="G78" s="46"/>
      <c r="H78" s="46"/>
      <c r="I78" s="46"/>
      <c r="J78" s="46"/>
      <c r="K78" s="46"/>
      <c r="L78" s="46"/>
      <c r="M78" s="46"/>
      <c r="N78" s="46"/>
      <c r="O78" s="46"/>
      <c r="P78" s="46"/>
      <c r="Q78" s="46"/>
      <c r="R78" s="46"/>
      <c r="S78" s="46"/>
      <c r="T78" s="46"/>
      <c r="U78" s="46"/>
      <c r="V78" s="46"/>
    </row>
    <row r="79" spans="2:22" s="39" customFormat="1" ht="15" customHeight="1" x14ac:dyDescent="0.25">
      <c r="B79" s="135" t="s">
        <v>140</v>
      </c>
      <c r="C79" s="135"/>
      <c r="D79" s="135"/>
      <c r="E79" s="135"/>
      <c r="F79" s="135"/>
      <c r="G79" s="135"/>
      <c r="H79" s="135"/>
      <c r="I79" s="135"/>
      <c r="J79" s="135"/>
      <c r="K79" s="135"/>
      <c r="L79" s="135"/>
      <c r="M79" s="135"/>
      <c r="N79" s="135"/>
      <c r="O79" s="135"/>
      <c r="P79" s="135"/>
      <c r="Q79" s="135"/>
      <c r="R79" s="135"/>
      <c r="S79" s="135"/>
      <c r="T79" s="135"/>
      <c r="U79" s="135"/>
      <c r="V79" s="135"/>
    </row>
    <row r="80" spans="2:22" s="39" customFormat="1" ht="15" customHeight="1" x14ac:dyDescent="0.25">
      <c r="B80" s="132" t="s">
        <v>141</v>
      </c>
      <c r="C80" s="133"/>
      <c r="D80" s="133"/>
      <c r="E80" s="133"/>
      <c r="F80" s="133"/>
      <c r="G80" s="133"/>
      <c r="H80" s="133"/>
      <c r="I80" s="133"/>
      <c r="J80" s="133"/>
      <c r="K80" s="133"/>
      <c r="L80" s="133"/>
      <c r="M80" s="133"/>
      <c r="N80" s="133"/>
      <c r="O80" s="133"/>
      <c r="P80" s="133"/>
      <c r="Q80" s="133"/>
      <c r="R80" s="133"/>
      <c r="S80" s="133"/>
      <c r="T80" s="133"/>
      <c r="U80" s="133"/>
      <c r="V80" s="133"/>
    </row>
    <row r="81" spans="2:22" s="39" customFormat="1" ht="15" customHeight="1" x14ac:dyDescent="0.25">
      <c r="B81" s="45" t="s">
        <v>2</v>
      </c>
      <c r="C81" s="47"/>
      <c r="D81" s="47"/>
      <c r="E81" s="47"/>
      <c r="F81" s="47"/>
      <c r="G81" s="47"/>
      <c r="H81" s="47"/>
      <c r="I81" s="47"/>
      <c r="J81" s="47"/>
      <c r="K81" s="47"/>
      <c r="L81" s="47"/>
      <c r="M81" s="47"/>
      <c r="N81" s="47"/>
      <c r="O81" s="47"/>
      <c r="P81" s="47"/>
      <c r="Q81" s="47"/>
      <c r="R81" s="47"/>
      <c r="S81" s="47"/>
      <c r="T81" s="47"/>
      <c r="U81" s="47"/>
      <c r="V81" s="44" t="str">
        <f>CONCATENATE("Napsáno ",LEN(B82)," z 900 znaků")</f>
        <v>Napsáno 881 z 900 znaků</v>
      </c>
    </row>
    <row r="82" spans="2:22" s="39" customFormat="1" ht="135.75" customHeight="1" x14ac:dyDescent="0.25">
      <c r="B82" s="51" t="s">
        <v>208</v>
      </c>
      <c r="C82" s="52"/>
      <c r="D82" s="52"/>
      <c r="E82" s="52"/>
      <c r="F82" s="52"/>
      <c r="G82" s="52"/>
      <c r="H82" s="52"/>
      <c r="I82" s="52"/>
      <c r="J82" s="52"/>
      <c r="K82" s="52"/>
      <c r="L82" s="52"/>
      <c r="M82" s="52"/>
      <c r="N82" s="52"/>
      <c r="O82" s="52"/>
      <c r="P82" s="52"/>
      <c r="Q82" s="52"/>
      <c r="R82" s="52"/>
      <c r="S82" s="52"/>
      <c r="T82" s="52"/>
      <c r="U82" s="52"/>
      <c r="V82" s="53"/>
    </row>
    <row r="83" spans="2:22" s="39" customFormat="1" x14ac:dyDescent="0.25">
      <c r="B83" s="134"/>
      <c r="C83" s="134"/>
    </row>
    <row r="84" spans="2:22" s="39" customFormat="1" x14ac:dyDescent="0.25">
      <c r="B84" s="48"/>
      <c r="C84" s="48"/>
    </row>
    <row r="85" spans="2:22" ht="18.75" x14ac:dyDescent="0.25">
      <c r="B85" s="13" t="s">
        <v>142</v>
      </c>
    </row>
    <row r="86" spans="2:22" ht="49.5" customHeight="1" x14ac:dyDescent="0.25">
      <c r="B86" s="129" t="s">
        <v>107</v>
      </c>
      <c r="C86" s="129"/>
      <c r="D86" s="129"/>
      <c r="E86" s="129"/>
      <c r="F86" s="129"/>
      <c r="G86" s="129"/>
      <c r="H86" s="129"/>
      <c r="I86" s="129"/>
      <c r="J86" s="129"/>
      <c r="K86" s="129"/>
      <c r="L86" s="129"/>
      <c r="M86" s="129"/>
      <c r="N86" s="129"/>
      <c r="O86" s="129"/>
      <c r="P86" s="129"/>
      <c r="Q86" s="129"/>
      <c r="R86" s="129"/>
      <c r="S86" s="129"/>
      <c r="T86" s="129"/>
      <c r="U86" s="129"/>
      <c r="V86" s="129"/>
    </row>
    <row r="87" spans="2:22" ht="15.75" x14ac:dyDescent="0.25">
      <c r="B87" s="15" t="s">
        <v>6</v>
      </c>
    </row>
    <row r="88" spans="2:22" x14ac:dyDescent="0.25">
      <c r="B88" s="10" t="s">
        <v>7</v>
      </c>
    </row>
    <row r="89" spans="2:22" ht="16.5" customHeight="1" x14ac:dyDescent="0.25">
      <c r="B89" s="9" t="s">
        <v>2</v>
      </c>
      <c r="H89" s="10"/>
      <c r="V89" s="11" t="str">
        <f>CONCATENATE("Napsáno ",LEN(B90)," z 900 znaků")</f>
        <v>Napsáno 761 z 900 znaků</v>
      </c>
    </row>
    <row r="90" spans="2:22" ht="150" customHeight="1" x14ac:dyDescent="0.25">
      <c r="B90" s="51" t="s">
        <v>202</v>
      </c>
      <c r="C90" s="52"/>
      <c r="D90" s="52"/>
      <c r="E90" s="52"/>
      <c r="F90" s="52"/>
      <c r="G90" s="52"/>
      <c r="H90" s="52"/>
      <c r="I90" s="52"/>
      <c r="J90" s="52"/>
      <c r="K90" s="52"/>
      <c r="L90" s="52"/>
      <c r="M90" s="52"/>
      <c r="N90" s="52"/>
      <c r="O90" s="52"/>
      <c r="P90" s="52"/>
      <c r="Q90" s="52"/>
      <c r="R90" s="52"/>
      <c r="S90" s="52"/>
      <c r="T90" s="52"/>
      <c r="U90" s="52"/>
      <c r="V90" s="53"/>
    </row>
    <row r="91" spans="2:22" ht="22.5" customHeight="1" x14ac:dyDescent="0.25">
      <c r="B91" s="15" t="s">
        <v>8</v>
      </c>
    </row>
    <row r="92" spans="2:22" ht="34.35" customHeight="1" x14ac:dyDescent="0.25">
      <c r="B92" s="54" t="s">
        <v>9</v>
      </c>
      <c r="C92" s="54"/>
      <c r="D92" s="54"/>
      <c r="E92" s="54"/>
      <c r="F92" s="54"/>
      <c r="G92" s="54"/>
      <c r="H92" s="54"/>
      <c r="I92" s="54"/>
      <c r="J92" s="54"/>
      <c r="K92" s="54"/>
      <c r="L92" s="54"/>
      <c r="M92" s="54"/>
      <c r="N92" s="54"/>
      <c r="O92" s="54"/>
      <c r="P92" s="54"/>
      <c r="Q92" s="54"/>
      <c r="R92" s="54"/>
      <c r="S92" s="54"/>
      <c r="T92" s="54"/>
      <c r="U92" s="54"/>
      <c r="V92" s="54"/>
    </row>
    <row r="93" spans="2:22" ht="18" customHeight="1" x14ac:dyDescent="0.25">
      <c r="B93" s="9" t="s">
        <v>2</v>
      </c>
      <c r="H93" s="10"/>
      <c r="V93" s="11" t="str">
        <f>CONCATENATE("Napsáno ",LEN(B94)," z 900 znaků")</f>
        <v>Napsáno 892 z 900 znaků</v>
      </c>
    </row>
    <row r="94" spans="2:22" ht="150" customHeight="1" x14ac:dyDescent="0.25">
      <c r="B94" s="51" t="s">
        <v>162</v>
      </c>
      <c r="C94" s="52"/>
      <c r="D94" s="52"/>
      <c r="E94" s="52"/>
      <c r="F94" s="52"/>
      <c r="G94" s="52"/>
      <c r="H94" s="52"/>
      <c r="I94" s="52"/>
      <c r="J94" s="52"/>
      <c r="K94" s="52"/>
      <c r="L94" s="52"/>
      <c r="M94" s="52"/>
      <c r="N94" s="52"/>
      <c r="O94" s="52"/>
      <c r="P94" s="52"/>
      <c r="Q94" s="52"/>
      <c r="R94" s="52"/>
      <c r="S94" s="52"/>
      <c r="T94" s="52"/>
      <c r="U94" s="52"/>
      <c r="V94" s="53"/>
    </row>
    <row r="95" spans="2:22" ht="24.75" customHeight="1" x14ac:dyDescent="0.25">
      <c r="B95" s="15" t="s">
        <v>10</v>
      </c>
    </row>
    <row r="96" spans="2:22" ht="50.25" customHeight="1" x14ac:dyDescent="0.25">
      <c r="B96" s="54" t="s">
        <v>108</v>
      </c>
      <c r="C96" s="54"/>
      <c r="D96" s="54"/>
      <c r="E96" s="54"/>
      <c r="F96" s="54"/>
      <c r="G96" s="54"/>
      <c r="H96" s="54"/>
      <c r="I96" s="54"/>
      <c r="J96" s="54"/>
      <c r="K96" s="54"/>
      <c r="L96" s="54"/>
      <c r="M96" s="54"/>
      <c r="N96" s="54"/>
      <c r="O96" s="54"/>
      <c r="P96" s="54"/>
      <c r="Q96" s="54"/>
      <c r="R96" s="54"/>
      <c r="S96" s="54"/>
      <c r="T96" s="54"/>
      <c r="U96" s="54"/>
      <c r="V96" s="54"/>
    </row>
    <row r="97" spans="2:22" ht="16.5" customHeight="1" x14ac:dyDescent="0.25">
      <c r="B97" s="9" t="s">
        <v>2</v>
      </c>
      <c r="H97" s="10"/>
      <c r="V97" s="11" t="str">
        <f>CONCATENATE("Napsáno ",LEN(B98)," z 900 znaků")</f>
        <v>Napsáno 896 z 900 znaků</v>
      </c>
    </row>
    <row r="98" spans="2:22" ht="150" customHeight="1" x14ac:dyDescent="0.25">
      <c r="B98" s="51" t="s">
        <v>193</v>
      </c>
      <c r="C98" s="52"/>
      <c r="D98" s="52"/>
      <c r="E98" s="52"/>
      <c r="F98" s="52"/>
      <c r="G98" s="52"/>
      <c r="H98" s="52"/>
      <c r="I98" s="52"/>
      <c r="J98" s="52"/>
      <c r="K98" s="52"/>
      <c r="L98" s="52"/>
      <c r="M98" s="52"/>
      <c r="N98" s="52"/>
      <c r="O98" s="52"/>
      <c r="P98" s="52"/>
      <c r="Q98" s="52"/>
      <c r="R98" s="52"/>
      <c r="S98" s="52"/>
      <c r="T98" s="52"/>
      <c r="U98" s="52"/>
      <c r="V98" s="53"/>
    </row>
    <row r="99" spans="2:22" ht="23.25" customHeight="1" x14ac:dyDescent="0.25">
      <c r="B99" s="15" t="s">
        <v>11</v>
      </c>
    </row>
    <row r="100" spans="2:22" ht="64.5" customHeight="1" x14ac:dyDescent="0.25">
      <c r="B100" s="54" t="s">
        <v>12</v>
      </c>
      <c r="C100" s="54"/>
      <c r="D100" s="54"/>
      <c r="E100" s="54"/>
      <c r="F100" s="54"/>
      <c r="G100" s="54"/>
      <c r="H100" s="54"/>
      <c r="I100" s="54"/>
      <c r="J100" s="54"/>
      <c r="K100" s="54"/>
      <c r="L100" s="54"/>
      <c r="M100" s="54"/>
      <c r="N100" s="54"/>
      <c r="O100" s="54"/>
      <c r="P100" s="54"/>
      <c r="Q100" s="54"/>
      <c r="R100" s="54"/>
      <c r="S100" s="54"/>
      <c r="T100" s="54"/>
      <c r="U100" s="54"/>
      <c r="V100" s="54"/>
    </row>
    <row r="101" spans="2:22" ht="18" customHeight="1" x14ac:dyDescent="0.25">
      <c r="B101" s="9" t="s">
        <v>2</v>
      </c>
      <c r="H101" s="10"/>
      <c r="V101" s="11" t="str">
        <f>CONCATENATE("Napsáno ",LEN(B102)," z 900 znaků")</f>
        <v>Napsáno 780 z 900 znaků</v>
      </c>
    </row>
    <row r="102" spans="2:22" ht="150" customHeight="1" x14ac:dyDescent="0.25">
      <c r="B102" s="51" t="s">
        <v>182</v>
      </c>
      <c r="C102" s="52"/>
      <c r="D102" s="52"/>
      <c r="E102" s="52"/>
      <c r="F102" s="52"/>
      <c r="G102" s="52"/>
      <c r="H102" s="52"/>
      <c r="I102" s="52"/>
      <c r="J102" s="52"/>
      <c r="K102" s="52"/>
      <c r="L102" s="52"/>
      <c r="M102" s="52"/>
      <c r="N102" s="52"/>
      <c r="O102" s="52"/>
      <c r="P102" s="52"/>
      <c r="Q102" s="52"/>
      <c r="R102" s="52"/>
      <c r="S102" s="52"/>
      <c r="T102" s="52"/>
      <c r="U102" s="52"/>
      <c r="V102" s="53"/>
    </row>
    <row r="103" spans="2:22" x14ac:dyDescent="0.25">
      <c r="B103" s="12"/>
      <c r="C103" s="12"/>
    </row>
    <row r="104" spans="2:22" ht="18.75" x14ac:dyDescent="0.25">
      <c r="B104" s="13" t="s">
        <v>143</v>
      </c>
    </row>
    <row r="105" spans="2:22" x14ac:dyDescent="0.25">
      <c r="B105" s="54" t="s">
        <v>13</v>
      </c>
      <c r="C105" s="54"/>
      <c r="D105" s="54"/>
      <c r="E105" s="54"/>
      <c r="F105" s="54"/>
      <c r="G105" s="54"/>
      <c r="H105" s="54"/>
      <c r="I105" s="54"/>
      <c r="J105" s="54"/>
      <c r="K105" s="54"/>
      <c r="L105" s="54"/>
      <c r="M105" s="54"/>
      <c r="N105" s="54"/>
      <c r="O105" s="54"/>
      <c r="P105" s="54"/>
      <c r="Q105" s="54"/>
      <c r="R105" s="54"/>
      <c r="S105" s="54"/>
      <c r="T105" s="54"/>
      <c r="U105" s="54"/>
      <c r="V105" s="54"/>
    </row>
    <row r="106" spans="2:22" ht="31.35" customHeight="1" x14ac:dyDescent="0.25">
      <c r="B106" s="85" t="s">
        <v>14</v>
      </c>
      <c r="C106" s="94"/>
      <c r="D106" s="94"/>
      <c r="E106" s="94"/>
      <c r="F106" s="86"/>
      <c r="G106" s="85" t="s">
        <v>15</v>
      </c>
      <c r="H106" s="86"/>
      <c r="I106" s="85" t="s">
        <v>16</v>
      </c>
      <c r="J106" s="86"/>
      <c r="K106" s="85" t="s">
        <v>17</v>
      </c>
      <c r="L106" s="86"/>
      <c r="M106" s="85" t="s">
        <v>18</v>
      </c>
      <c r="N106" s="86"/>
      <c r="O106" s="85" t="s">
        <v>19</v>
      </c>
      <c r="P106" s="86"/>
      <c r="Q106" s="85" t="s">
        <v>20</v>
      </c>
      <c r="R106" s="86"/>
      <c r="S106" s="85" t="s">
        <v>21</v>
      </c>
      <c r="T106" s="86"/>
      <c r="U106" s="85" t="s">
        <v>22</v>
      </c>
      <c r="V106" s="86"/>
    </row>
    <row r="107" spans="2:22" ht="30" customHeight="1" x14ac:dyDescent="0.25">
      <c r="B107" s="95" t="s">
        <v>23</v>
      </c>
      <c r="C107" s="120" t="s">
        <v>24</v>
      </c>
      <c r="D107" s="138"/>
      <c r="E107" s="138"/>
      <c r="F107" s="121"/>
      <c r="G107" s="91">
        <f>SUM('Zadavatel (Nositel)'!G119)</f>
        <v>4000000</v>
      </c>
      <c r="H107" s="92"/>
      <c r="I107" s="91">
        <f>SUM('Zadavatel (Nositel)'!I119)</f>
        <v>25000000</v>
      </c>
      <c r="J107" s="92"/>
      <c r="K107" s="91">
        <f>SUM('Zadavatel (Nositel)'!K119)</f>
        <v>81000000</v>
      </c>
      <c r="L107" s="92"/>
      <c r="M107" s="91">
        <f>SUM('Zadavatel (Nositel)'!M119)</f>
        <v>325000000</v>
      </c>
      <c r="N107" s="92"/>
      <c r="O107" s="91">
        <f>SUM('Zadavatel (Nositel)'!O119)</f>
        <v>200000000</v>
      </c>
      <c r="P107" s="92"/>
      <c r="Q107" s="91">
        <f>SUM('Zadavatel (Nositel)'!Q119)</f>
        <v>0</v>
      </c>
      <c r="R107" s="92"/>
      <c r="S107" s="91">
        <f>SUM('Zadavatel (Nositel)'!S119)</f>
        <v>0</v>
      </c>
      <c r="T107" s="92"/>
      <c r="U107" s="91">
        <f>SUM('Zadavatel (Nositel)'!U119)</f>
        <v>0</v>
      </c>
      <c r="V107" s="92"/>
    </row>
    <row r="108" spans="2:22" ht="30" customHeight="1" x14ac:dyDescent="0.25">
      <c r="B108" s="96"/>
      <c r="C108" s="120" t="s">
        <v>25</v>
      </c>
      <c r="D108" s="138"/>
      <c r="E108" s="138"/>
      <c r="F108" s="121"/>
      <c r="G108" s="91">
        <f>SUM('Zadavatel (Nositel)'!G120)</f>
        <v>0</v>
      </c>
      <c r="H108" s="92"/>
      <c r="I108" s="91">
        <f>SUM('Zadavatel (Nositel)'!I120)</f>
        <v>0</v>
      </c>
      <c r="J108" s="92"/>
      <c r="K108" s="91">
        <f>SUM('Zadavatel (Nositel)'!K120)</f>
        <v>0</v>
      </c>
      <c r="L108" s="92"/>
      <c r="M108" s="91">
        <f>SUM('Zadavatel (Nositel)'!M120)</f>
        <v>20000000</v>
      </c>
      <c r="N108" s="92"/>
      <c r="O108" s="91">
        <f>SUM('Zadavatel (Nositel)'!O120)</f>
        <v>25000000</v>
      </c>
      <c r="P108" s="92"/>
      <c r="Q108" s="91">
        <f>SUM('Zadavatel (Nositel)'!Q120)</f>
        <v>0</v>
      </c>
      <c r="R108" s="92"/>
      <c r="S108" s="91">
        <f>SUM('Zadavatel (Nositel)'!S120)</f>
        <v>0</v>
      </c>
      <c r="T108" s="92"/>
      <c r="U108" s="91">
        <f>SUM('Zadavatel (Nositel)'!U120)</f>
        <v>0</v>
      </c>
      <c r="V108" s="92"/>
    </row>
    <row r="109" spans="2:22" ht="30" customHeight="1" x14ac:dyDescent="0.25">
      <c r="B109" s="96"/>
      <c r="C109" s="120" t="s">
        <v>26</v>
      </c>
      <c r="D109" s="138"/>
      <c r="E109" s="138"/>
      <c r="F109" s="121"/>
      <c r="G109" s="91">
        <f>SUM('Zadavatel (Nositel)'!G121)</f>
        <v>0</v>
      </c>
      <c r="H109" s="92"/>
      <c r="I109" s="91">
        <f>SUM('Zadavatel (Nositel)'!I121)</f>
        <v>0</v>
      </c>
      <c r="J109" s="92"/>
      <c r="K109" s="91">
        <f>SUM('Zadavatel (Nositel)'!K121)</f>
        <v>0</v>
      </c>
      <c r="L109" s="92"/>
      <c r="M109" s="91">
        <f>SUM('Zadavatel (Nositel)'!M121)</f>
        <v>0</v>
      </c>
      <c r="N109" s="92"/>
      <c r="O109" s="91">
        <f>SUM('Zadavatel (Nositel)'!O121)</f>
        <v>0</v>
      </c>
      <c r="P109" s="92"/>
      <c r="Q109" s="91">
        <f>SUM('Zadavatel (Nositel)'!Q121)</f>
        <v>0</v>
      </c>
      <c r="R109" s="92"/>
      <c r="S109" s="91">
        <f>SUM('Zadavatel (Nositel)'!S121)</f>
        <v>0</v>
      </c>
      <c r="T109" s="92"/>
      <c r="U109" s="91">
        <f>SUM('Zadavatel (Nositel)'!U121)</f>
        <v>0</v>
      </c>
      <c r="V109" s="92"/>
    </row>
    <row r="110" spans="2:22" ht="30" customHeight="1" x14ac:dyDescent="0.25">
      <c r="B110" s="97"/>
      <c r="C110" s="139" t="s">
        <v>27</v>
      </c>
      <c r="D110" s="140"/>
      <c r="E110" s="140"/>
      <c r="F110" s="141"/>
      <c r="G110" s="89">
        <f>SUM(G107:H109)</f>
        <v>4000000</v>
      </c>
      <c r="H110" s="90"/>
      <c r="I110" s="89">
        <f t="shared" ref="I110" si="0">SUM(I107:J109)</f>
        <v>25000000</v>
      </c>
      <c r="J110" s="90"/>
      <c r="K110" s="89">
        <f t="shared" ref="K110" si="1">SUM(K107:L109)</f>
        <v>81000000</v>
      </c>
      <c r="L110" s="90"/>
      <c r="M110" s="89">
        <f t="shared" ref="M110" si="2">SUM(M107:N109)</f>
        <v>345000000</v>
      </c>
      <c r="N110" s="90"/>
      <c r="O110" s="89">
        <f t="shared" ref="O110" si="3">SUM(O107:P109)</f>
        <v>225000000</v>
      </c>
      <c r="P110" s="90"/>
      <c r="Q110" s="89">
        <f t="shared" ref="Q110" si="4">SUM(Q107:R109)</f>
        <v>0</v>
      </c>
      <c r="R110" s="90"/>
      <c r="S110" s="89">
        <f t="shared" ref="S110" si="5">SUM(S107:T109)</f>
        <v>0</v>
      </c>
      <c r="T110" s="90"/>
      <c r="U110" s="89">
        <f t="shared" ref="U110" si="6">SUM(U107:V109)</f>
        <v>0</v>
      </c>
      <c r="V110" s="90"/>
    </row>
    <row r="111" spans="2:22" ht="30" customHeight="1" x14ac:dyDescent="0.25">
      <c r="B111" s="95" t="s">
        <v>28</v>
      </c>
      <c r="C111" s="120" t="s">
        <v>29</v>
      </c>
      <c r="D111" s="138"/>
      <c r="E111" s="138"/>
      <c r="F111" s="121"/>
      <c r="G111" s="91">
        <f>SUM('Zadavatel (Nositel)'!G123)</f>
        <v>0</v>
      </c>
      <c r="H111" s="92"/>
      <c r="I111" s="91">
        <f>SUM('Zadavatel (Nositel)'!I123)</f>
        <v>0</v>
      </c>
      <c r="J111" s="92"/>
      <c r="K111" s="91">
        <f>SUM('Zadavatel (Nositel)'!K123)</f>
        <v>0</v>
      </c>
      <c r="L111" s="92"/>
      <c r="M111" s="91">
        <f>SUM('Zadavatel (Nositel)'!M123)</f>
        <v>0</v>
      </c>
      <c r="N111" s="92"/>
      <c r="O111" s="91">
        <f>SUM('Zadavatel (Nositel)'!O123)</f>
        <v>0</v>
      </c>
      <c r="P111" s="92"/>
      <c r="Q111" s="91">
        <f>SUM('Zadavatel (Nositel)'!Q123)</f>
        <v>0</v>
      </c>
      <c r="R111" s="92"/>
      <c r="S111" s="91">
        <f>SUM('Zadavatel (Nositel)'!S123)</f>
        <v>0</v>
      </c>
      <c r="T111" s="92"/>
      <c r="U111" s="91">
        <f>SUM('Zadavatel (Nositel)'!U123)</f>
        <v>0</v>
      </c>
      <c r="V111" s="92"/>
    </row>
    <row r="112" spans="2:22" ht="30" customHeight="1" x14ac:dyDescent="0.25">
      <c r="B112" s="96"/>
      <c r="C112" s="120" t="s">
        <v>30</v>
      </c>
      <c r="D112" s="138"/>
      <c r="E112" s="138"/>
      <c r="F112" s="121"/>
      <c r="G112" s="91">
        <f>SUM('Zadavatel (Nositel)'!G124)</f>
        <v>0</v>
      </c>
      <c r="H112" s="92"/>
      <c r="I112" s="91">
        <f>SUM('Zadavatel (Nositel)'!I124)</f>
        <v>0</v>
      </c>
      <c r="J112" s="92"/>
      <c r="K112" s="91">
        <f>SUM('Zadavatel (Nositel)'!K124)</f>
        <v>0</v>
      </c>
      <c r="L112" s="92"/>
      <c r="M112" s="91">
        <f>SUM('Zadavatel (Nositel)'!M124)</f>
        <v>0</v>
      </c>
      <c r="N112" s="92"/>
      <c r="O112" s="91">
        <f>SUM('Zadavatel (Nositel)'!O124)</f>
        <v>0</v>
      </c>
      <c r="P112" s="92"/>
      <c r="Q112" s="91">
        <f>SUM('Zadavatel (Nositel)'!Q124)</f>
        <v>0</v>
      </c>
      <c r="R112" s="92"/>
      <c r="S112" s="91">
        <f>SUM('Zadavatel (Nositel)'!S124)</f>
        <v>0</v>
      </c>
      <c r="T112" s="92"/>
      <c r="U112" s="91">
        <f>SUM('Zadavatel (Nositel)'!U124)</f>
        <v>0</v>
      </c>
      <c r="V112" s="92"/>
    </row>
    <row r="113" spans="2:22" ht="30" customHeight="1" x14ac:dyDescent="0.25">
      <c r="B113" s="97"/>
      <c r="C113" s="139" t="s">
        <v>31</v>
      </c>
      <c r="D113" s="140"/>
      <c r="E113" s="140"/>
      <c r="F113" s="141"/>
      <c r="G113" s="89">
        <f>SUM(G111:H112)</f>
        <v>0</v>
      </c>
      <c r="H113" s="90"/>
      <c r="I113" s="89">
        <f t="shared" ref="I113" si="7">SUM(I111:J112)</f>
        <v>0</v>
      </c>
      <c r="J113" s="90"/>
      <c r="K113" s="89">
        <f t="shared" ref="K113" si="8">SUM(K111:L112)</f>
        <v>0</v>
      </c>
      <c r="L113" s="90"/>
      <c r="M113" s="89">
        <f t="shared" ref="M113" si="9">SUM(M111:N112)</f>
        <v>0</v>
      </c>
      <c r="N113" s="90"/>
      <c r="O113" s="89">
        <f t="shared" ref="O113" si="10">SUM(O111:P112)</f>
        <v>0</v>
      </c>
      <c r="P113" s="90"/>
      <c r="Q113" s="89">
        <f t="shared" ref="Q113" si="11">SUM(Q111:R112)</f>
        <v>0</v>
      </c>
      <c r="R113" s="90"/>
      <c r="S113" s="89">
        <f t="shared" ref="S113" si="12">SUM(S111:T112)</f>
        <v>0</v>
      </c>
      <c r="T113" s="90"/>
      <c r="U113" s="89">
        <f t="shared" ref="U113" si="13">SUM(U111:V112)</f>
        <v>0</v>
      </c>
      <c r="V113" s="90"/>
    </row>
    <row r="114" spans="2:22" ht="28.7" customHeight="1" x14ac:dyDescent="0.25">
      <c r="B114" s="85" t="s">
        <v>32</v>
      </c>
      <c r="C114" s="94"/>
      <c r="D114" s="94"/>
      <c r="E114" s="94"/>
      <c r="F114" s="86"/>
      <c r="G114" s="87">
        <f>SUM(G110+G113)</f>
        <v>4000000</v>
      </c>
      <c r="H114" s="88"/>
      <c r="I114" s="87">
        <f t="shared" ref="I114" si="14">SUM(I110+I113)</f>
        <v>25000000</v>
      </c>
      <c r="J114" s="88"/>
      <c r="K114" s="87">
        <f t="shared" ref="K114" si="15">SUM(K110+K113)</f>
        <v>81000000</v>
      </c>
      <c r="L114" s="88"/>
      <c r="M114" s="87">
        <f t="shared" ref="M114" si="16">SUM(M110+M113)</f>
        <v>345000000</v>
      </c>
      <c r="N114" s="88"/>
      <c r="O114" s="87">
        <f t="shared" ref="O114" si="17">SUM(O110+O113)</f>
        <v>225000000</v>
      </c>
      <c r="P114" s="88"/>
      <c r="Q114" s="87">
        <f t="shared" ref="Q114" si="18">SUM(Q110+Q113)</f>
        <v>0</v>
      </c>
      <c r="R114" s="88"/>
      <c r="S114" s="87">
        <f t="shared" ref="S114" si="19">SUM(S110+S113)</f>
        <v>0</v>
      </c>
      <c r="T114" s="88"/>
      <c r="U114" s="87">
        <f t="shared" ref="U114" si="20">SUM(U110+U113)</f>
        <v>0</v>
      </c>
      <c r="V114" s="88"/>
    </row>
    <row r="115" spans="2:22" x14ac:dyDescent="0.25">
      <c r="B115" s="12"/>
      <c r="C115" s="12"/>
    </row>
    <row r="116" spans="2:22" ht="28.35" customHeight="1" x14ac:dyDescent="0.25">
      <c r="B116" s="79" t="s">
        <v>33</v>
      </c>
      <c r="C116" s="79"/>
      <c r="D116" s="79"/>
      <c r="E116" s="79"/>
      <c r="F116" s="79"/>
      <c r="G116" s="143">
        <f>SUM(G114:V114)</f>
        <v>680000000</v>
      </c>
      <c r="H116" s="143"/>
      <c r="I116" s="143"/>
      <c r="J116" s="143"/>
    </row>
    <row r="117" spans="2:22" x14ac:dyDescent="0.25">
      <c r="B117" s="12"/>
      <c r="C117" s="12"/>
    </row>
    <row r="118" spans="2:22" ht="22.5" customHeight="1" x14ac:dyDescent="0.25">
      <c r="B118" s="15" t="s">
        <v>34</v>
      </c>
    </row>
    <row r="119" spans="2:22" ht="17.25" customHeight="1" x14ac:dyDescent="0.25">
      <c r="B119" s="16" t="s">
        <v>35</v>
      </c>
    </row>
    <row r="120" spans="2:22" ht="17.25" customHeight="1" x14ac:dyDescent="0.25">
      <c r="B120" s="9" t="s">
        <v>2</v>
      </c>
      <c r="H120" s="10"/>
      <c r="V120" s="11" t="str">
        <f>CONCATENATE("Napsáno ",LEN(B121)," z 900 znaků")</f>
        <v>Napsáno 895 z 900 znaků</v>
      </c>
    </row>
    <row r="121" spans="2:22" ht="150" customHeight="1" x14ac:dyDescent="0.25">
      <c r="B121" s="80" t="s">
        <v>194</v>
      </c>
      <c r="C121" s="81"/>
      <c r="D121" s="81"/>
      <c r="E121" s="81"/>
      <c r="F121" s="81"/>
      <c r="G121" s="81"/>
      <c r="H121" s="81"/>
      <c r="I121" s="81"/>
      <c r="J121" s="81"/>
      <c r="K121" s="81"/>
      <c r="L121" s="81"/>
      <c r="M121" s="81"/>
      <c r="N121" s="81"/>
      <c r="O121" s="81"/>
      <c r="P121" s="81"/>
      <c r="Q121" s="81"/>
      <c r="R121" s="81"/>
      <c r="S121" s="81"/>
      <c r="T121" s="81"/>
      <c r="U121" s="81"/>
      <c r="V121" s="82"/>
    </row>
    <row r="122" spans="2:22" x14ac:dyDescent="0.25">
      <c r="B122" s="12"/>
      <c r="C122" s="12"/>
    </row>
    <row r="123" spans="2:22" ht="18.75" x14ac:dyDescent="0.25">
      <c r="B123" s="13" t="s">
        <v>144</v>
      </c>
    </row>
    <row r="124" spans="2:22" ht="19.5" customHeight="1" x14ac:dyDescent="0.25">
      <c r="B124" s="84" t="s">
        <v>130</v>
      </c>
      <c r="C124" s="84"/>
      <c r="D124" s="84"/>
      <c r="E124" s="84"/>
      <c r="F124" s="84"/>
      <c r="G124" s="84"/>
      <c r="H124" s="84"/>
      <c r="I124" s="84"/>
      <c r="J124" s="84"/>
      <c r="K124" s="84"/>
      <c r="L124" s="84"/>
      <c r="M124" s="84"/>
      <c r="N124" s="84"/>
      <c r="O124" s="84"/>
      <c r="P124" s="84"/>
      <c r="Q124" s="84"/>
      <c r="R124" s="84"/>
      <c r="S124" s="84"/>
      <c r="T124" s="84"/>
      <c r="U124" s="84"/>
      <c r="V124" s="84"/>
    </row>
    <row r="125" spans="2:22" ht="34.5" customHeight="1" x14ac:dyDescent="0.25">
      <c r="B125" s="79" t="s">
        <v>36</v>
      </c>
      <c r="C125" s="79"/>
      <c r="D125" s="79"/>
      <c r="E125" s="79" t="s">
        <v>131</v>
      </c>
      <c r="F125" s="79"/>
      <c r="G125" s="79" t="s">
        <v>37</v>
      </c>
      <c r="H125" s="79"/>
      <c r="I125" s="79"/>
      <c r="J125" s="79"/>
      <c r="K125" s="79" t="s">
        <v>38</v>
      </c>
      <c r="L125" s="79"/>
      <c r="M125" s="79"/>
      <c r="N125" s="79"/>
      <c r="O125" s="79"/>
      <c r="P125" s="79"/>
      <c r="Q125" s="79"/>
      <c r="R125" s="79"/>
      <c r="S125" s="79"/>
      <c r="T125" s="79"/>
      <c r="U125" s="79"/>
      <c r="V125" s="79"/>
    </row>
    <row r="126" spans="2:22" ht="30" customHeight="1" x14ac:dyDescent="0.25">
      <c r="B126" s="93" t="s">
        <v>82</v>
      </c>
      <c r="C126" s="93"/>
      <c r="D126" s="93"/>
      <c r="E126" s="98">
        <v>0.85</v>
      </c>
      <c r="F126" s="98"/>
      <c r="G126" s="83" t="s">
        <v>185</v>
      </c>
      <c r="H126" s="83"/>
      <c r="I126" s="83"/>
      <c r="J126" s="83"/>
      <c r="K126" s="83" t="s">
        <v>183</v>
      </c>
      <c r="L126" s="83"/>
      <c r="M126" s="83"/>
      <c r="N126" s="83"/>
      <c r="O126" s="83"/>
      <c r="P126" s="83"/>
      <c r="Q126" s="83"/>
      <c r="R126" s="83"/>
      <c r="S126" s="83"/>
      <c r="T126" s="83"/>
      <c r="U126" s="83"/>
      <c r="V126" s="83"/>
    </row>
    <row r="127" spans="2:22" ht="30" customHeight="1" x14ac:dyDescent="0.25">
      <c r="B127" s="93" t="s">
        <v>82</v>
      </c>
      <c r="C127" s="93"/>
      <c r="D127" s="93"/>
      <c r="E127" s="98">
        <v>0.15</v>
      </c>
      <c r="F127" s="98"/>
      <c r="G127" s="83" t="s">
        <v>180</v>
      </c>
      <c r="H127" s="83"/>
      <c r="I127" s="83"/>
      <c r="J127" s="83"/>
      <c r="K127" s="83" t="s">
        <v>184</v>
      </c>
      <c r="L127" s="83"/>
      <c r="M127" s="83"/>
      <c r="N127" s="83"/>
      <c r="O127" s="83"/>
      <c r="P127" s="83"/>
      <c r="Q127" s="83"/>
      <c r="R127" s="83"/>
      <c r="S127" s="83"/>
      <c r="T127" s="83"/>
      <c r="U127" s="83"/>
      <c r="V127" s="83"/>
    </row>
    <row r="128" spans="2:22" ht="30" customHeight="1" x14ac:dyDescent="0.25">
      <c r="B128" s="93" t="s">
        <v>82</v>
      </c>
      <c r="C128" s="93"/>
      <c r="D128" s="93"/>
      <c r="E128" s="98"/>
      <c r="F128" s="98"/>
      <c r="G128" s="83"/>
      <c r="H128" s="83"/>
      <c r="I128" s="83"/>
      <c r="J128" s="83"/>
      <c r="K128" s="83"/>
      <c r="L128" s="83"/>
      <c r="M128" s="83"/>
      <c r="N128" s="83"/>
      <c r="O128" s="83"/>
      <c r="P128" s="83"/>
      <c r="Q128" s="83"/>
      <c r="R128" s="83"/>
      <c r="S128" s="83"/>
      <c r="T128" s="83"/>
      <c r="U128" s="83"/>
      <c r="V128" s="83"/>
    </row>
    <row r="129" spans="2:26" x14ac:dyDescent="0.25">
      <c r="B129" s="144" t="s">
        <v>127</v>
      </c>
      <c r="C129" s="144"/>
      <c r="D129" s="144"/>
      <c r="E129" s="145">
        <f>SUM(E126:F128)</f>
        <v>1</v>
      </c>
      <c r="F129" s="145"/>
    </row>
    <row r="130" spans="2:26" x14ac:dyDescent="0.25">
      <c r="H130" s="19" t="str">
        <f>CONCATENATE("1. pol. ",H131)</f>
        <v xml:space="preserve">1. pol. </v>
      </c>
      <c r="I130" s="19" t="str">
        <f>CONCATENATE("2. pol. ",H131)</f>
        <v xml:space="preserve">2. pol. </v>
      </c>
      <c r="J130" s="19" t="str">
        <f>CONCATENATE("1. pol. ",J131)</f>
        <v xml:space="preserve">1. pol. </v>
      </c>
      <c r="K130" s="19" t="str">
        <f>CONCATENATE("2. pol. ",J131)</f>
        <v xml:space="preserve">2. pol. </v>
      </c>
      <c r="L130" s="19" t="str">
        <f>CONCATENATE("1. pol. ",L131)</f>
        <v xml:space="preserve">1. pol. </v>
      </c>
      <c r="M130" s="19" t="str">
        <f>CONCATENATE("2. pol. ",L131)</f>
        <v xml:space="preserve">2. pol. </v>
      </c>
      <c r="N130" s="19" t="str">
        <f>CONCATENATE("1. pol. ",N131)</f>
        <v xml:space="preserve">1. pol. </v>
      </c>
      <c r="O130" s="19" t="str">
        <f>CONCATENATE("2. pol. ",N131)</f>
        <v xml:space="preserve">2. pol. </v>
      </c>
      <c r="P130" s="19" t="str">
        <f>CONCATENATE("1. pol. ",P131)</f>
        <v xml:space="preserve">1. pol. </v>
      </c>
      <c r="Q130" s="19" t="str">
        <f>CONCATENATE("2. pol. ",P131)</f>
        <v xml:space="preserve">2. pol. </v>
      </c>
      <c r="R130" s="19" t="str">
        <f>CONCATENATE("1. pol. ",R131)</f>
        <v xml:space="preserve">1. pol. </v>
      </c>
      <c r="S130" s="19" t="str">
        <f>CONCATENATE("2. pol. ",R131)</f>
        <v xml:space="preserve">2. pol. </v>
      </c>
      <c r="T130" s="19" t="str">
        <f>CONCATENATE("1. pol. ",T131)</f>
        <v xml:space="preserve">1. pol. </v>
      </c>
      <c r="U130" s="19" t="str">
        <f>CONCATENATE("2. pol. ",T131)</f>
        <v xml:space="preserve">2. pol. </v>
      </c>
      <c r="V130" s="19" t="str">
        <f>CONCATENATE("1. pol. ",V131)</f>
        <v xml:space="preserve">1. pol. </v>
      </c>
    </row>
    <row r="131" spans="2:26" ht="18.75" x14ac:dyDescent="0.25">
      <c r="B131" s="13" t="s">
        <v>145</v>
      </c>
    </row>
    <row r="132" spans="2:26" ht="66" customHeight="1" x14ac:dyDescent="0.25">
      <c r="B132" s="105" t="s">
        <v>39</v>
      </c>
      <c r="C132" s="105"/>
      <c r="D132" s="105"/>
      <c r="E132" s="105"/>
      <c r="F132" s="105"/>
      <c r="G132" s="105"/>
      <c r="H132" s="105"/>
      <c r="I132" s="105"/>
      <c r="J132" s="105"/>
      <c r="K132" s="105"/>
      <c r="L132" s="105"/>
      <c r="M132" s="105"/>
      <c r="N132" s="105"/>
      <c r="O132" s="105"/>
      <c r="P132" s="105"/>
      <c r="Q132" s="105"/>
      <c r="R132" s="105"/>
      <c r="S132" s="105"/>
      <c r="T132" s="105"/>
      <c r="U132" s="105"/>
      <c r="V132" s="105"/>
    </row>
    <row r="133" spans="2:26" ht="21" customHeight="1" x14ac:dyDescent="0.25">
      <c r="B133" s="17" t="s">
        <v>40</v>
      </c>
    </row>
    <row r="134" spans="2:26" x14ac:dyDescent="0.25">
      <c r="B134" s="108" t="s">
        <v>41</v>
      </c>
      <c r="C134" s="108"/>
      <c r="D134" s="18">
        <v>2021</v>
      </c>
      <c r="H134" s="19">
        <v>1</v>
      </c>
      <c r="I134" s="19">
        <v>2</v>
      </c>
      <c r="J134" s="19">
        <v>3</v>
      </c>
      <c r="K134" s="19">
        <v>4</v>
      </c>
      <c r="L134" s="19">
        <v>5</v>
      </c>
      <c r="M134" s="19">
        <v>6</v>
      </c>
      <c r="N134" s="19">
        <v>7</v>
      </c>
      <c r="O134" s="19">
        <v>8</v>
      </c>
      <c r="P134" s="19">
        <v>9</v>
      </c>
      <c r="Q134" s="19">
        <v>10</v>
      </c>
      <c r="R134" s="19">
        <v>11</v>
      </c>
      <c r="S134" s="19">
        <v>12</v>
      </c>
      <c r="T134" s="19">
        <v>13</v>
      </c>
      <c r="U134" s="19">
        <v>14</v>
      </c>
      <c r="V134" s="19">
        <v>15</v>
      </c>
    </row>
    <row r="135" spans="2:26" x14ac:dyDescent="0.25">
      <c r="H135" s="19" t="str">
        <f>CONCATENATE("1. pol. ",H136)</f>
        <v>1. pol. 2021</v>
      </c>
      <c r="I135" s="19" t="str">
        <f>CONCATENATE("2. pol. ",H136)</f>
        <v>2. pol. 2021</v>
      </c>
      <c r="J135" s="19" t="str">
        <f>CONCATENATE("1. pol. ",J136)</f>
        <v>1. pol. 2022</v>
      </c>
      <c r="K135" s="19" t="str">
        <f>CONCATENATE("2. pol. ",J136)</f>
        <v>2. pol. 2022</v>
      </c>
      <c r="L135" s="19" t="str">
        <f>CONCATENATE("1. pol. ",L136)</f>
        <v>1. pol. 2023</v>
      </c>
      <c r="M135" s="19" t="str">
        <f>CONCATENATE("2. pol. ",L136)</f>
        <v>2. pol. 2023</v>
      </c>
      <c r="N135" s="19" t="str">
        <f>CONCATENATE("1. pol. ",N136)</f>
        <v>1. pol. 2024</v>
      </c>
      <c r="O135" s="19" t="str">
        <f>CONCATENATE("2. pol. ",N136)</f>
        <v>2. pol. 2024</v>
      </c>
      <c r="P135" s="19" t="str">
        <f>CONCATENATE("1. pol. ",P136)</f>
        <v>1. pol. 2025</v>
      </c>
      <c r="Q135" s="19" t="str">
        <f>CONCATENATE("2. pol. ",P136)</f>
        <v>2. pol. 2025</v>
      </c>
      <c r="R135" s="19" t="str">
        <f>CONCATENATE("1. pol. ",R136)</f>
        <v>1. pol. 2026</v>
      </c>
      <c r="S135" s="19" t="str">
        <f>CONCATENATE("2. pol. ",R136)</f>
        <v>2. pol. 2026</v>
      </c>
      <c r="T135" s="19" t="str">
        <f>CONCATENATE("1. pol. ",T136)</f>
        <v>1. pol. 2027</v>
      </c>
      <c r="U135" s="19" t="str">
        <f>CONCATENATE("2. pol. ",T136)</f>
        <v>2. pol. 2027</v>
      </c>
      <c r="V135" s="19" t="str">
        <f>CONCATENATE("1. pol. ",V136)</f>
        <v>1. pol. 2028</v>
      </c>
    </row>
    <row r="136" spans="2:26" ht="15" customHeight="1" x14ac:dyDescent="0.25">
      <c r="B136" s="109" t="s">
        <v>42</v>
      </c>
      <c r="C136" s="110"/>
      <c r="D136" s="110"/>
      <c r="E136" s="111"/>
      <c r="F136" s="115" t="s">
        <v>43</v>
      </c>
      <c r="G136" s="115" t="s">
        <v>44</v>
      </c>
      <c r="H136" s="106">
        <f>D134</f>
        <v>2021</v>
      </c>
      <c r="I136" s="107"/>
      <c r="J136" s="106">
        <f>H136+1</f>
        <v>2022</v>
      </c>
      <c r="K136" s="107"/>
      <c r="L136" s="106">
        <f>J136+1</f>
        <v>2023</v>
      </c>
      <c r="M136" s="107"/>
      <c r="N136" s="106">
        <f>L136+1</f>
        <v>2024</v>
      </c>
      <c r="O136" s="107"/>
      <c r="P136" s="106">
        <f>N136+1</f>
        <v>2025</v>
      </c>
      <c r="Q136" s="107"/>
      <c r="R136" s="106">
        <f>P136+1</f>
        <v>2026</v>
      </c>
      <c r="S136" s="107"/>
      <c r="T136" s="106">
        <f>R136+1</f>
        <v>2027</v>
      </c>
      <c r="U136" s="107"/>
      <c r="V136" s="20">
        <f>T136+1</f>
        <v>2028</v>
      </c>
    </row>
    <row r="137" spans="2:26" ht="15" customHeight="1" x14ac:dyDescent="0.25">
      <c r="B137" s="112"/>
      <c r="C137" s="113"/>
      <c r="D137" s="113"/>
      <c r="E137" s="114"/>
      <c r="F137" s="116"/>
      <c r="G137" s="116"/>
      <c r="H137" s="21" t="s">
        <v>45</v>
      </c>
      <c r="I137" s="21" t="s">
        <v>46</v>
      </c>
      <c r="J137" s="21" t="s">
        <v>45</v>
      </c>
      <c r="K137" s="21" t="s">
        <v>46</v>
      </c>
      <c r="L137" s="21" t="s">
        <v>45</v>
      </c>
      <c r="M137" s="21" t="s">
        <v>46</v>
      </c>
      <c r="N137" s="21" t="s">
        <v>45</v>
      </c>
      <c r="O137" s="21" t="s">
        <v>46</v>
      </c>
      <c r="P137" s="21" t="s">
        <v>45</v>
      </c>
      <c r="Q137" s="21" t="s">
        <v>46</v>
      </c>
      <c r="R137" s="21" t="s">
        <v>45</v>
      </c>
      <c r="S137" s="21" t="s">
        <v>46</v>
      </c>
      <c r="T137" s="21" t="s">
        <v>45</v>
      </c>
      <c r="U137" s="21" t="s">
        <v>46</v>
      </c>
      <c r="V137" s="21" t="s">
        <v>45</v>
      </c>
    </row>
    <row r="138" spans="2:26" x14ac:dyDescent="0.25">
      <c r="B138" s="22" t="s">
        <v>47</v>
      </c>
      <c r="C138" s="100" t="s">
        <v>165</v>
      </c>
      <c r="D138" s="101"/>
      <c r="E138" s="102"/>
      <c r="F138" s="23" t="s">
        <v>163</v>
      </c>
      <c r="G138" s="23" t="s">
        <v>164</v>
      </c>
      <c r="H138" s="50">
        <f t="shared" ref="H138:V145" si="21">IF(OR(H$137=$Y138,H$137=$Z138,AND(H$137&gt;$Y138,H$137&lt;$Z138)),1,2)</f>
        <v>2</v>
      </c>
      <c r="I138" s="50">
        <f t="shared" si="21"/>
        <v>2</v>
      </c>
      <c r="J138" s="24">
        <f t="shared" si="21"/>
        <v>2</v>
      </c>
      <c r="K138" s="24">
        <f t="shared" si="21"/>
        <v>2</v>
      </c>
      <c r="L138" s="24">
        <f t="shared" si="21"/>
        <v>2</v>
      </c>
      <c r="M138" s="24">
        <f t="shared" si="21"/>
        <v>2</v>
      </c>
      <c r="N138" s="24">
        <f t="shared" si="21"/>
        <v>2</v>
      </c>
      <c r="O138" s="24">
        <f t="shared" si="21"/>
        <v>2</v>
      </c>
      <c r="P138" s="24">
        <f t="shared" si="21"/>
        <v>2</v>
      </c>
      <c r="Q138" s="24">
        <f t="shared" si="21"/>
        <v>2</v>
      </c>
      <c r="R138" s="24">
        <f t="shared" si="21"/>
        <v>2</v>
      </c>
      <c r="S138" s="24">
        <f t="shared" si="21"/>
        <v>2</v>
      </c>
      <c r="T138" s="24">
        <f t="shared" si="21"/>
        <v>2</v>
      </c>
      <c r="U138" s="24">
        <f t="shared" si="21"/>
        <v>2</v>
      </c>
      <c r="V138" s="24">
        <f t="shared" si="21"/>
        <v>2</v>
      </c>
      <c r="W138" s="25" t="str">
        <f>CONCATENATE("1. pol. ",$H$136)</f>
        <v>1. pol. 2021</v>
      </c>
      <c r="X138" s="25">
        <v>1</v>
      </c>
      <c r="Y138" s="25">
        <f t="shared" ref="Y138:Y152" si="22">IF(F138="","",VLOOKUP(F138,$W$138:$X$152,2,FALSE))</f>
        <v>1</v>
      </c>
      <c r="Z138" s="25">
        <f t="shared" ref="Z138:Z152" si="23">IF(G138="","",VLOOKUP(G138,$W$138:$X$152,2,FALSE))</f>
        <v>2</v>
      </c>
    </row>
    <row r="139" spans="2:26" x14ac:dyDescent="0.25">
      <c r="B139" s="22" t="s">
        <v>48</v>
      </c>
      <c r="C139" s="100" t="s">
        <v>166</v>
      </c>
      <c r="D139" s="101"/>
      <c r="E139" s="102"/>
      <c r="F139" s="23" t="s">
        <v>164</v>
      </c>
      <c r="G139" s="23" t="s">
        <v>167</v>
      </c>
      <c r="H139" s="24">
        <f t="shared" si="21"/>
        <v>2</v>
      </c>
      <c r="I139" s="50">
        <f t="shared" si="21"/>
        <v>2</v>
      </c>
      <c r="J139" s="50">
        <f t="shared" si="21"/>
        <v>2</v>
      </c>
      <c r="K139" s="50">
        <f t="shared" si="21"/>
        <v>2</v>
      </c>
      <c r="L139" s="50">
        <f t="shared" si="21"/>
        <v>2</v>
      </c>
      <c r="M139" s="24">
        <f t="shared" si="21"/>
        <v>2</v>
      </c>
      <c r="N139" s="24">
        <f t="shared" si="21"/>
        <v>2</v>
      </c>
      <c r="O139" s="24">
        <f t="shared" si="21"/>
        <v>2</v>
      </c>
      <c r="P139" s="24">
        <f t="shared" si="21"/>
        <v>2</v>
      </c>
      <c r="Q139" s="24">
        <f t="shared" si="21"/>
        <v>2</v>
      </c>
      <c r="R139" s="24">
        <f t="shared" si="21"/>
        <v>2</v>
      </c>
      <c r="S139" s="24">
        <f t="shared" si="21"/>
        <v>2</v>
      </c>
      <c r="T139" s="24">
        <f t="shared" si="21"/>
        <v>2</v>
      </c>
      <c r="U139" s="24">
        <f t="shared" si="21"/>
        <v>2</v>
      </c>
      <c r="V139" s="24">
        <f t="shared" si="21"/>
        <v>2</v>
      </c>
      <c r="W139" s="25" t="str">
        <f>CONCATENATE("2. pol. ",$H$136)</f>
        <v>2. pol. 2021</v>
      </c>
      <c r="X139" s="25">
        <v>2</v>
      </c>
      <c r="Y139" s="25">
        <f t="shared" si="22"/>
        <v>2</v>
      </c>
      <c r="Z139" s="25">
        <f t="shared" si="23"/>
        <v>5</v>
      </c>
    </row>
    <row r="140" spans="2:26" x14ac:dyDescent="0.25">
      <c r="B140" s="22" t="s">
        <v>49</v>
      </c>
      <c r="C140" s="100" t="s">
        <v>168</v>
      </c>
      <c r="D140" s="101"/>
      <c r="E140" s="102"/>
      <c r="F140" s="23" t="s">
        <v>167</v>
      </c>
      <c r="G140" s="23" t="s">
        <v>169</v>
      </c>
      <c r="H140" s="24">
        <f t="shared" si="21"/>
        <v>2</v>
      </c>
      <c r="I140" s="24">
        <f t="shared" si="21"/>
        <v>2</v>
      </c>
      <c r="J140" s="24">
        <f t="shared" si="21"/>
        <v>2</v>
      </c>
      <c r="K140" s="24">
        <f t="shared" si="21"/>
        <v>2</v>
      </c>
      <c r="L140" s="50">
        <f t="shared" si="21"/>
        <v>2</v>
      </c>
      <c r="M140" s="50">
        <f t="shared" si="21"/>
        <v>2</v>
      </c>
      <c r="N140" s="24">
        <f t="shared" si="21"/>
        <v>2</v>
      </c>
      <c r="O140" s="24">
        <f t="shared" si="21"/>
        <v>2</v>
      </c>
      <c r="P140" s="24">
        <f t="shared" si="21"/>
        <v>2</v>
      </c>
      <c r="Q140" s="24">
        <f t="shared" si="21"/>
        <v>2</v>
      </c>
      <c r="R140" s="24">
        <f t="shared" si="21"/>
        <v>2</v>
      </c>
      <c r="S140" s="24">
        <f t="shared" si="21"/>
        <v>2</v>
      </c>
      <c r="T140" s="24">
        <f t="shared" si="21"/>
        <v>2</v>
      </c>
      <c r="U140" s="24">
        <f t="shared" si="21"/>
        <v>2</v>
      </c>
      <c r="V140" s="24">
        <f t="shared" si="21"/>
        <v>2</v>
      </c>
      <c r="W140" s="25" t="str">
        <f>CONCATENATE("1. pol. ",$H$136+1)</f>
        <v>1. pol. 2022</v>
      </c>
      <c r="X140" s="25">
        <v>3</v>
      </c>
      <c r="Y140" s="25">
        <f t="shared" si="22"/>
        <v>5</v>
      </c>
      <c r="Z140" s="25">
        <f t="shared" si="23"/>
        <v>6</v>
      </c>
    </row>
    <row r="141" spans="2:26" x14ac:dyDescent="0.25">
      <c r="B141" s="22" t="s">
        <v>50</v>
      </c>
      <c r="C141" s="100" t="s">
        <v>170</v>
      </c>
      <c r="D141" s="101"/>
      <c r="E141" s="102"/>
      <c r="F141" s="23" t="s">
        <v>169</v>
      </c>
      <c r="G141" s="23" t="s">
        <v>171</v>
      </c>
      <c r="H141" s="24">
        <f t="shared" si="21"/>
        <v>2</v>
      </c>
      <c r="I141" s="24">
        <f t="shared" si="21"/>
        <v>2</v>
      </c>
      <c r="J141" s="24">
        <f t="shared" si="21"/>
        <v>2</v>
      </c>
      <c r="K141" s="24">
        <f t="shared" si="21"/>
        <v>2</v>
      </c>
      <c r="L141" s="24">
        <f t="shared" si="21"/>
        <v>2</v>
      </c>
      <c r="M141" s="50">
        <f t="shared" si="21"/>
        <v>2</v>
      </c>
      <c r="N141" s="50">
        <f t="shared" si="21"/>
        <v>2</v>
      </c>
      <c r="O141" s="50">
        <f t="shared" si="21"/>
        <v>2</v>
      </c>
      <c r="P141" s="24">
        <f t="shared" si="21"/>
        <v>2</v>
      </c>
      <c r="Q141" s="24">
        <f t="shared" si="21"/>
        <v>2</v>
      </c>
      <c r="R141" s="24">
        <f t="shared" si="21"/>
        <v>2</v>
      </c>
      <c r="S141" s="24">
        <f t="shared" si="21"/>
        <v>2</v>
      </c>
      <c r="T141" s="24">
        <f t="shared" si="21"/>
        <v>2</v>
      </c>
      <c r="U141" s="24">
        <f t="shared" si="21"/>
        <v>2</v>
      </c>
      <c r="V141" s="24">
        <f t="shared" si="21"/>
        <v>2</v>
      </c>
      <c r="W141" s="25" t="str">
        <f>CONCATENATE("2. pol. ",$H$136+1)</f>
        <v>2. pol. 2022</v>
      </c>
      <c r="X141" s="25">
        <v>4</v>
      </c>
      <c r="Y141" s="25">
        <f t="shared" si="22"/>
        <v>6</v>
      </c>
      <c r="Z141" s="25">
        <f t="shared" si="23"/>
        <v>8</v>
      </c>
    </row>
    <row r="142" spans="2:26" x14ac:dyDescent="0.25">
      <c r="B142" s="22" t="s">
        <v>51</v>
      </c>
      <c r="C142" s="100" t="s">
        <v>174</v>
      </c>
      <c r="D142" s="101"/>
      <c r="E142" s="102"/>
      <c r="F142" s="23" t="s">
        <v>175</v>
      </c>
      <c r="G142" s="23" t="s">
        <v>173</v>
      </c>
      <c r="H142" s="24">
        <f t="shared" si="21"/>
        <v>2</v>
      </c>
      <c r="I142" s="24">
        <f t="shared" si="21"/>
        <v>2</v>
      </c>
      <c r="J142" s="24">
        <f t="shared" si="21"/>
        <v>2</v>
      </c>
      <c r="K142" s="24">
        <f t="shared" si="21"/>
        <v>2</v>
      </c>
      <c r="L142" s="24">
        <f t="shared" si="21"/>
        <v>2</v>
      </c>
      <c r="M142" s="24">
        <f t="shared" si="21"/>
        <v>2</v>
      </c>
      <c r="N142" s="50">
        <f t="shared" si="21"/>
        <v>2</v>
      </c>
      <c r="O142" s="50">
        <f t="shared" si="21"/>
        <v>2</v>
      </c>
      <c r="P142" s="50">
        <f t="shared" si="21"/>
        <v>2</v>
      </c>
      <c r="Q142" s="24">
        <f t="shared" si="21"/>
        <v>2</v>
      </c>
      <c r="R142" s="24">
        <f t="shared" si="21"/>
        <v>2</v>
      </c>
      <c r="S142" s="24">
        <f t="shared" si="21"/>
        <v>2</v>
      </c>
      <c r="T142" s="24">
        <f t="shared" si="21"/>
        <v>2</v>
      </c>
      <c r="U142" s="24">
        <f t="shared" si="21"/>
        <v>2</v>
      </c>
      <c r="V142" s="24">
        <f t="shared" si="21"/>
        <v>2</v>
      </c>
      <c r="W142" s="25" t="str">
        <f>CONCATENATE("1. pol. ",$H$136+2)</f>
        <v>1. pol. 2023</v>
      </c>
      <c r="X142" s="25">
        <v>5</v>
      </c>
      <c r="Y142" s="25">
        <f t="shared" si="22"/>
        <v>7</v>
      </c>
      <c r="Z142" s="25">
        <f t="shared" si="23"/>
        <v>9</v>
      </c>
    </row>
    <row r="143" spans="2:26" x14ac:dyDescent="0.25">
      <c r="B143" s="22" t="s">
        <v>52</v>
      </c>
      <c r="C143" s="100" t="s">
        <v>179</v>
      </c>
      <c r="D143" s="101"/>
      <c r="E143" s="102"/>
      <c r="F143" s="23" t="s">
        <v>171</v>
      </c>
      <c r="G143" s="23" t="s">
        <v>173</v>
      </c>
      <c r="H143" s="24">
        <f t="shared" si="21"/>
        <v>2</v>
      </c>
      <c r="I143" s="24">
        <f t="shared" si="21"/>
        <v>2</v>
      </c>
      <c r="J143" s="24">
        <f t="shared" si="21"/>
        <v>2</v>
      </c>
      <c r="K143" s="24">
        <f t="shared" si="21"/>
        <v>2</v>
      </c>
      <c r="L143" s="24">
        <f t="shared" si="21"/>
        <v>2</v>
      </c>
      <c r="M143" s="24">
        <f t="shared" si="21"/>
        <v>2</v>
      </c>
      <c r="N143" s="24">
        <f t="shared" si="21"/>
        <v>2</v>
      </c>
      <c r="O143" s="50">
        <f t="shared" si="21"/>
        <v>2</v>
      </c>
      <c r="P143" s="50">
        <f t="shared" si="21"/>
        <v>2</v>
      </c>
      <c r="Q143" s="24">
        <f t="shared" si="21"/>
        <v>2</v>
      </c>
      <c r="R143" s="24">
        <f t="shared" si="21"/>
        <v>2</v>
      </c>
      <c r="S143" s="24">
        <f t="shared" si="21"/>
        <v>2</v>
      </c>
      <c r="T143" s="24">
        <f t="shared" si="21"/>
        <v>2</v>
      </c>
      <c r="U143" s="24">
        <f t="shared" si="21"/>
        <v>2</v>
      </c>
      <c r="V143" s="24">
        <f t="shared" si="21"/>
        <v>2</v>
      </c>
      <c r="W143" s="25" t="str">
        <f>CONCATENATE("2. pol. ",$H$136+2)</f>
        <v>2. pol. 2023</v>
      </c>
      <c r="X143" s="25">
        <v>6</v>
      </c>
      <c r="Y143" s="25">
        <f t="shared" si="22"/>
        <v>8</v>
      </c>
      <c r="Z143" s="25">
        <f t="shared" si="23"/>
        <v>9</v>
      </c>
    </row>
    <row r="144" spans="2:26" x14ac:dyDescent="0.25">
      <c r="B144" s="22" t="s">
        <v>53</v>
      </c>
      <c r="C144" s="100" t="s">
        <v>172</v>
      </c>
      <c r="D144" s="101"/>
      <c r="E144" s="102"/>
      <c r="F144" s="23" t="s">
        <v>171</v>
      </c>
      <c r="G144" s="23" t="s">
        <v>173</v>
      </c>
      <c r="H144" s="24">
        <f t="shared" si="21"/>
        <v>2</v>
      </c>
      <c r="I144" s="24">
        <f t="shared" si="21"/>
        <v>2</v>
      </c>
      <c r="J144" s="24">
        <f t="shared" si="21"/>
        <v>2</v>
      </c>
      <c r="K144" s="24">
        <f t="shared" si="21"/>
        <v>2</v>
      </c>
      <c r="L144" s="24">
        <f t="shared" si="21"/>
        <v>2</v>
      </c>
      <c r="M144" s="24">
        <f t="shared" si="21"/>
        <v>2</v>
      </c>
      <c r="N144" s="24">
        <f t="shared" si="21"/>
        <v>2</v>
      </c>
      <c r="O144" s="50">
        <f t="shared" si="21"/>
        <v>2</v>
      </c>
      <c r="P144" s="50">
        <f t="shared" si="21"/>
        <v>2</v>
      </c>
      <c r="Q144" s="24">
        <f t="shared" si="21"/>
        <v>2</v>
      </c>
      <c r="R144" s="24">
        <f t="shared" si="21"/>
        <v>2</v>
      </c>
      <c r="S144" s="24">
        <f t="shared" si="21"/>
        <v>2</v>
      </c>
      <c r="T144" s="24">
        <f t="shared" si="21"/>
        <v>2</v>
      </c>
      <c r="U144" s="24">
        <f t="shared" si="21"/>
        <v>2</v>
      </c>
      <c r="V144" s="24">
        <f t="shared" si="21"/>
        <v>2</v>
      </c>
      <c r="W144" s="25" t="str">
        <f>CONCATENATE("1. pol. ",$H$136+3)</f>
        <v>1. pol. 2024</v>
      </c>
      <c r="X144" s="25">
        <v>7</v>
      </c>
      <c r="Y144" s="25">
        <f t="shared" si="22"/>
        <v>8</v>
      </c>
      <c r="Z144" s="25">
        <f t="shared" si="23"/>
        <v>9</v>
      </c>
    </row>
    <row r="145" spans="2:26" x14ac:dyDescent="0.25">
      <c r="B145" s="22" t="s">
        <v>54</v>
      </c>
      <c r="C145" s="100" t="s">
        <v>176</v>
      </c>
      <c r="D145" s="101"/>
      <c r="E145" s="102"/>
      <c r="F145" s="23" t="s">
        <v>177</v>
      </c>
      <c r="G145" s="23" t="s">
        <v>178</v>
      </c>
      <c r="H145" s="24">
        <f t="shared" si="21"/>
        <v>2</v>
      </c>
      <c r="I145" s="24">
        <f t="shared" si="21"/>
        <v>2</v>
      </c>
      <c r="J145" s="24">
        <f t="shared" si="21"/>
        <v>2</v>
      </c>
      <c r="K145" s="24">
        <f t="shared" si="21"/>
        <v>2</v>
      </c>
      <c r="L145" s="24">
        <f t="shared" si="21"/>
        <v>2</v>
      </c>
      <c r="M145" s="24">
        <f t="shared" si="21"/>
        <v>2</v>
      </c>
      <c r="N145" s="24">
        <f t="shared" si="21"/>
        <v>2</v>
      </c>
      <c r="O145" s="24">
        <f t="shared" si="21"/>
        <v>2</v>
      </c>
      <c r="P145" s="24">
        <f t="shared" si="21"/>
        <v>2</v>
      </c>
      <c r="Q145" s="50">
        <f t="shared" si="21"/>
        <v>2</v>
      </c>
      <c r="R145" s="50">
        <f t="shared" si="21"/>
        <v>2</v>
      </c>
      <c r="S145" s="50">
        <f t="shared" si="21"/>
        <v>2</v>
      </c>
      <c r="T145" s="50">
        <f t="shared" si="21"/>
        <v>2</v>
      </c>
      <c r="U145" s="50">
        <f t="shared" si="21"/>
        <v>2</v>
      </c>
      <c r="V145" s="50">
        <f t="shared" si="21"/>
        <v>2</v>
      </c>
      <c r="W145" s="25" t="str">
        <f>CONCATENATE("2. pol. ",$H$136+3)</f>
        <v>2. pol. 2024</v>
      </c>
      <c r="X145" s="25">
        <v>8</v>
      </c>
      <c r="Y145" s="25">
        <f t="shared" si="22"/>
        <v>10</v>
      </c>
      <c r="Z145" s="25">
        <f t="shared" si="23"/>
        <v>15</v>
      </c>
    </row>
    <row r="146" spans="2:26" x14ac:dyDescent="0.25">
      <c r="B146" s="22" t="s">
        <v>55</v>
      </c>
      <c r="C146" s="100"/>
      <c r="D146" s="101"/>
      <c r="E146" s="102"/>
      <c r="F146" s="23"/>
      <c r="G146" s="23"/>
      <c r="H146" s="24">
        <f t="shared" ref="H146:V147" si="24">IF(OR(H$134=$Y146,H$134=$Z146,AND(H$134&gt;$Y146,H$134&lt;$Z146)),1,2)</f>
        <v>2</v>
      </c>
      <c r="I146" s="24">
        <f t="shared" si="24"/>
        <v>2</v>
      </c>
      <c r="J146" s="24">
        <f t="shared" si="24"/>
        <v>2</v>
      </c>
      <c r="K146" s="24">
        <f t="shared" si="24"/>
        <v>2</v>
      </c>
      <c r="L146" s="24">
        <f t="shared" si="24"/>
        <v>2</v>
      </c>
      <c r="M146" s="24">
        <f t="shared" si="24"/>
        <v>2</v>
      </c>
      <c r="N146" s="24">
        <f t="shared" si="24"/>
        <v>2</v>
      </c>
      <c r="O146" s="24">
        <f t="shared" si="24"/>
        <v>2</v>
      </c>
      <c r="P146" s="24">
        <f t="shared" si="24"/>
        <v>2</v>
      </c>
      <c r="Q146" s="24">
        <f t="shared" si="24"/>
        <v>2</v>
      </c>
      <c r="R146" s="24">
        <f t="shared" si="24"/>
        <v>2</v>
      </c>
      <c r="S146" s="24">
        <f t="shared" si="24"/>
        <v>2</v>
      </c>
      <c r="T146" s="24">
        <f t="shared" si="24"/>
        <v>2</v>
      </c>
      <c r="U146" s="24">
        <f t="shared" si="24"/>
        <v>2</v>
      </c>
      <c r="V146" s="24">
        <f t="shared" si="24"/>
        <v>2</v>
      </c>
      <c r="W146" s="25" t="str">
        <f>CONCATENATE("1. pol. ",$H$136+4)</f>
        <v>1. pol. 2025</v>
      </c>
      <c r="X146" s="25">
        <v>9</v>
      </c>
      <c r="Y146" s="25" t="str">
        <f t="shared" si="22"/>
        <v/>
      </c>
      <c r="Z146" s="25" t="str">
        <f t="shared" si="23"/>
        <v/>
      </c>
    </row>
    <row r="147" spans="2:26" x14ac:dyDescent="0.25">
      <c r="B147" s="22" t="s">
        <v>56</v>
      </c>
      <c r="C147" s="100"/>
      <c r="D147" s="101"/>
      <c r="E147" s="102"/>
      <c r="F147" s="23"/>
      <c r="G147" s="23"/>
      <c r="H147" s="24">
        <f t="shared" si="24"/>
        <v>2</v>
      </c>
      <c r="I147" s="24">
        <f t="shared" si="24"/>
        <v>2</v>
      </c>
      <c r="J147" s="24">
        <f t="shared" si="24"/>
        <v>2</v>
      </c>
      <c r="K147" s="24">
        <f t="shared" si="24"/>
        <v>2</v>
      </c>
      <c r="L147" s="24">
        <f t="shared" si="24"/>
        <v>2</v>
      </c>
      <c r="M147" s="24">
        <f t="shared" si="24"/>
        <v>2</v>
      </c>
      <c r="N147" s="24">
        <f t="shared" si="24"/>
        <v>2</v>
      </c>
      <c r="O147" s="24">
        <f t="shared" si="24"/>
        <v>2</v>
      </c>
      <c r="P147" s="24">
        <f t="shared" si="24"/>
        <v>2</v>
      </c>
      <c r="Q147" s="24">
        <f t="shared" si="24"/>
        <v>2</v>
      </c>
      <c r="R147" s="24">
        <f t="shared" si="24"/>
        <v>2</v>
      </c>
      <c r="S147" s="24">
        <f t="shared" si="24"/>
        <v>2</v>
      </c>
      <c r="T147" s="24">
        <f t="shared" si="24"/>
        <v>2</v>
      </c>
      <c r="U147" s="24">
        <f t="shared" si="24"/>
        <v>2</v>
      </c>
      <c r="V147" s="24">
        <f t="shared" si="24"/>
        <v>2</v>
      </c>
      <c r="W147" s="25" t="str">
        <f>CONCATENATE("2. pol. ",$H$136+4)</f>
        <v>2. pol. 2025</v>
      </c>
      <c r="X147" s="25">
        <v>10</v>
      </c>
      <c r="Y147" s="25" t="str">
        <f t="shared" si="22"/>
        <v/>
      </c>
      <c r="Z147" s="25" t="str">
        <f t="shared" si="23"/>
        <v/>
      </c>
    </row>
    <row r="148" spans="2:26" x14ac:dyDescent="0.25">
      <c r="B148" s="22" t="s">
        <v>57</v>
      </c>
      <c r="C148" s="100"/>
      <c r="D148" s="101"/>
      <c r="E148" s="102"/>
      <c r="F148" s="23"/>
      <c r="G148" s="23"/>
      <c r="H148" s="24">
        <f t="shared" ref="H148:V157" si="25">IF(OR(H$134=$Y148,H$134=$Z148,AND(H$134&gt;$Y148,H$134&lt;$Z148)),1,2)</f>
        <v>2</v>
      </c>
      <c r="I148" s="24">
        <f t="shared" si="25"/>
        <v>2</v>
      </c>
      <c r="J148" s="24">
        <f t="shared" si="25"/>
        <v>2</v>
      </c>
      <c r="K148" s="24">
        <f t="shared" si="25"/>
        <v>2</v>
      </c>
      <c r="L148" s="24">
        <f t="shared" si="25"/>
        <v>2</v>
      </c>
      <c r="M148" s="24">
        <f t="shared" si="25"/>
        <v>2</v>
      </c>
      <c r="N148" s="24">
        <f t="shared" si="25"/>
        <v>2</v>
      </c>
      <c r="O148" s="24">
        <f t="shared" si="25"/>
        <v>2</v>
      </c>
      <c r="P148" s="24">
        <f t="shared" si="25"/>
        <v>2</v>
      </c>
      <c r="Q148" s="24">
        <f t="shared" si="25"/>
        <v>2</v>
      </c>
      <c r="R148" s="24">
        <f t="shared" si="25"/>
        <v>2</v>
      </c>
      <c r="S148" s="24">
        <f t="shared" si="25"/>
        <v>2</v>
      </c>
      <c r="T148" s="24">
        <f t="shared" si="25"/>
        <v>2</v>
      </c>
      <c r="U148" s="24">
        <f t="shared" si="25"/>
        <v>2</v>
      </c>
      <c r="V148" s="24">
        <f t="shared" si="25"/>
        <v>2</v>
      </c>
      <c r="W148" s="25" t="str">
        <f>CONCATENATE("1. pol. ",$H$136+5)</f>
        <v>1. pol. 2026</v>
      </c>
      <c r="X148" s="25">
        <v>11</v>
      </c>
      <c r="Y148" s="25" t="str">
        <f t="shared" si="22"/>
        <v/>
      </c>
      <c r="Z148" s="25" t="str">
        <f t="shared" si="23"/>
        <v/>
      </c>
    </row>
    <row r="149" spans="2:26" x14ac:dyDescent="0.25">
      <c r="B149" s="22" t="s">
        <v>58</v>
      </c>
      <c r="C149" s="100"/>
      <c r="D149" s="101"/>
      <c r="E149" s="102"/>
      <c r="F149" s="23"/>
      <c r="G149" s="23"/>
      <c r="H149" s="24">
        <f t="shared" si="25"/>
        <v>2</v>
      </c>
      <c r="I149" s="24">
        <f t="shared" si="25"/>
        <v>2</v>
      </c>
      <c r="J149" s="24">
        <f>IF(OR(J$134=$Y149,J$134=$Z149,AND(J$134&gt;$Y149,J$134&lt;$Z149)),1,2)</f>
        <v>2</v>
      </c>
      <c r="K149" s="24">
        <f t="shared" si="25"/>
        <v>2</v>
      </c>
      <c r="L149" s="24">
        <f t="shared" si="25"/>
        <v>2</v>
      </c>
      <c r="M149" s="24">
        <f t="shared" si="25"/>
        <v>2</v>
      </c>
      <c r="N149" s="24">
        <f t="shared" si="25"/>
        <v>2</v>
      </c>
      <c r="O149" s="24">
        <f t="shared" si="25"/>
        <v>2</v>
      </c>
      <c r="P149" s="24">
        <f t="shared" si="25"/>
        <v>2</v>
      </c>
      <c r="Q149" s="24">
        <f t="shared" si="25"/>
        <v>2</v>
      </c>
      <c r="R149" s="24">
        <f t="shared" si="25"/>
        <v>2</v>
      </c>
      <c r="S149" s="24">
        <f t="shared" si="25"/>
        <v>2</v>
      </c>
      <c r="T149" s="24">
        <f t="shared" si="25"/>
        <v>2</v>
      </c>
      <c r="U149" s="24">
        <f t="shared" si="25"/>
        <v>2</v>
      </c>
      <c r="V149" s="24">
        <f t="shared" si="25"/>
        <v>2</v>
      </c>
      <c r="W149" s="25" t="str">
        <f>CONCATENATE("2. pol. ",$H$136+5)</f>
        <v>2. pol. 2026</v>
      </c>
      <c r="X149" s="25">
        <v>12</v>
      </c>
      <c r="Y149" s="25" t="str">
        <f t="shared" si="22"/>
        <v/>
      </c>
      <c r="Z149" s="25" t="str">
        <f t="shared" si="23"/>
        <v/>
      </c>
    </row>
    <row r="150" spans="2:26" x14ac:dyDescent="0.25">
      <c r="B150" s="22" t="s">
        <v>59</v>
      </c>
      <c r="C150" s="100"/>
      <c r="D150" s="101"/>
      <c r="E150" s="102"/>
      <c r="F150" s="23"/>
      <c r="G150" s="23"/>
      <c r="H150" s="24">
        <f t="shared" si="25"/>
        <v>2</v>
      </c>
      <c r="I150" s="24">
        <f t="shared" si="25"/>
        <v>2</v>
      </c>
      <c r="J150" s="24">
        <f t="shared" si="25"/>
        <v>2</v>
      </c>
      <c r="K150" s="24">
        <f t="shared" si="25"/>
        <v>2</v>
      </c>
      <c r="L150" s="24">
        <f t="shared" si="25"/>
        <v>2</v>
      </c>
      <c r="M150" s="24">
        <f t="shared" si="25"/>
        <v>2</v>
      </c>
      <c r="N150" s="24">
        <f t="shared" si="25"/>
        <v>2</v>
      </c>
      <c r="O150" s="24">
        <f t="shared" si="25"/>
        <v>2</v>
      </c>
      <c r="P150" s="24">
        <f t="shared" si="25"/>
        <v>2</v>
      </c>
      <c r="Q150" s="24">
        <f t="shared" si="25"/>
        <v>2</v>
      </c>
      <c r="R150" s="24">
        <f t="shared" si="25"/>
        <v>2</v>
      </c>
      <c r="S150" s="24">
        <f t="shared" si="25"/>
        <v>2</v>
      </c>
      <c r="T150" s="24">
        <f t="shared" si="25"/>
        <v>2</v>
      </c>
      <c r="U150" s="24">
        <f t="shared" si="25"/>
        <v>2</v>
      </c>
      <c r="V150" s="24">
        <f t="shared" si="25"/>
        <v>2</v>
      </c>
      <c r="W150" s="25" t="str">
        <f>CONCATENATE("1. pol. ",$H$136+6)</f>
        <v>1. pol. 2027</v>
      </c>
      <c r="X150" s="25">
        <v>13</v>
      </c>
      <c r="Y150" s="25" t="str">
        <f t="shared" si="22"/>
        <v/>
      </c>
      <c r="Z150" s="25" t="str">
        <f t="shared" si="23"/>
        <v/>
      </c>
    </row>
    <row r="151" spans="2:26" x14ac:dyDescent="0.25">
      <c r="B151" s="22" t="s">
        <v>60</v>
      </c>
      <c r="C151" s="100"/>
      <c r="D151" s="101"/>
      <c r="E151" s="102"/>
      <c r="F151" s="23"/>
      <c r="G151" s="23"/>
      <c r="H151" s="24">
        <f t="shared" si="25"/>
        <v>2</v>
      </c>
      <c r="I151" s="24">
        <f t="shared" si="25"/>
        <v>2</v>
      </c>
      <c r="J151" s="24">
        <f t="shared" si="25"/>
        <v>2</v>
      </c>
      <c r="K151" s="24">
        <f t="shared" si="25"/>
        <v>2</v>
      </c>
      <c r="L151" s="24">
        <f t="shared" si="25"/>
        <v>2</v>
      </c>
      <c r="M151" s="24">
        <f t="shared" si="25"/>
        <v>2</v>
      </c>
      <c r="N151" s="24">
        <f t="shared" si="25"/>
        <v>2</v>
      </c>
      <c r="O151" s="24">
        <f t="shared" si="25"/>
        <v>2</v>
      </c>
      <c r="P151" s="24">
        <f t="shared" si="25"/>
        <v>2</v>
      </c>
      <c r="Q151" s="24">
        <f t="shared" si="25"/>
        <v>2</v>
      </c>
      <c r="R151" s="24">
        <f t="shared" si="25"/>
        <v>2</v>
      </c>
      <c r="S151" s="24">
        <f t="shared" si="25"/>
        <v>2</v>
      </c>
      <c r="T151" s="24">
        <f t="shared" si="25"/>
        <v>2</v>
      </c>
      <c r="U151" s="24">
        <f t="shared" si="25"/>
        <v>2</v>
      </c>
      <c r="V151" s="24">
        <f t="shared" si="25"/>
        <v>2</v>
      </c>
      <c r="W151" s="25" t="str">
        <f>CONCATENATE("2. pol. ",$H$136+6)</f>
        <v>2. pol. 2027</v>
      </c>
      <c r="X151" s="25">
        <v>14</v>
      </c>
      <c r="Y151" s="25" t="str">
        <f t="shared" si="22"/>
        <v/>
      </c>
      <c r="Z151" s="25" t="str">
        <f t="shared" si="23"/>
        <v/>
      </c>
    </row>
    <row r="152" spans="2:26" x14ac:dyDescent="0.25">
      <c r="B152" s="22" t="s">
        <v>61</v>
      </c>
      <c r="C152" s="100"/>
      <c r="D152" s="101"/>
      <c r="E152" s="102"/>
      <c r="F152" s="23"/>
      <c r="G152" s="23"/>
      <c r="H152" s="24">
        <f t="shared" si="25"/>
        <v>2</v>
      </c>
      <c r="I152" s="24">
        <f t="shared" si="25"/>
        <v>2</v>
      </c>
      <c r="J152" s="24">
        <f t="shared" si="25"/>
        <v>2</v>
      </c>
      <c r="K152" s="24">
        <f t="shared" si="25"/>
        <v>2</v>
      </c>
      <c r="L152" s="24">
        <f t="shared" si="25"/>
        <v>2</v>
      </c>
      <c r="M152" s="24">
        <f t="shared" si="25"/>
        <v>2</v>
      </c>
      <c r="N152" s="24">
        <f t="shared" si="25"/>
        <v>2</v>
      </c>
      <c r="O152" s="24">
        <f t="shared" si="25"/>
        <v>2</v>
      </c>
      <c r="P152" s="24">
        <f t="shared" si="25"/>
        <v>2</v>
      </c>
      <c r="Q152" s="24">
        <f t="shared" si="25"/>
        <v>2</v>
      </c>
      <c r="R152" s="24">
        <f t="shared" si="25"/>
        <v>2</v>
      </c>
      <c r="S152" s="24">
        <f t="shared" si="25"/>
        <v>2</v>
      </c>
      <c r="T152" s="24">
        <f t="shared" si="25"/>
        <v>2</v>
      </c>
      <c r="U152" s="24">
        <f t="shared" si="25"/>
        <v>2</v>
      </c>
      <c r="V152" s="24">
        <f t="shared" si="25"/>
        <v>2</v>
      </c>
      <c r="W152" s="25" t="str">
        <f>CONCATENATE("1. pol. ",$H$136+7)</f>
        <v>1. pol. 2028</v>
      </c>
      <c r="X152" s="25">
        <v>15</v>
      </c>
      <c r="Y152" s="25" t="str">
        <f t="shared" si="22"/>
        <v/>
      </c>
      <c r="Z152" s="25" t="str">
        <f t="shared" si="23"/>
        <v/>
      </c>
    </row>
    <row r="153" spans="2:26" x14ac:dyDescent="0.25">
      <c r="B153" s="22" t="s">
        <v>62</v>
      </c>
      <c r="C153" s="100"/>
      <c r="D153" s="101"/>
      <c r="E153" s="102"/>
      <c r="F153" s="23"/>
      <c r="G153" s="23"/>
      <c r="H153" s="24">
        <f t="shared" si="25"/>
        <v>2</v>
      </c>
      <c r="I153" s="24">
        <f t="shared" si="25"/>
        <v>2</v>
      </c>
      <c r="J153" s="24">
        <f t="shared" si="25"/>
        <v>2</v>
      </c>
      <c r="K153" s="24">
        <f t="shared" si="25"/>
        <v>2</v>
      </c>
      <c r="L153" s="24">
        <f t="shared" si="25"/>
        <v>2</v>
      </c>
      <c r="M153" s="24">
        <f t="shared" si="25"/>
        <v>2</v>
      </c>
      <c r="N153" s="24">
        <f t="shared" si="25"/>
        <v>2</v>
      </c>
      <c r="O153" s="24">
        <f t="shared" si="25"/>
        <v>2</v>
      </c>
      <c r="P153" s="24">
        <f t="shared" si="25"/>
        <v>2</v>
      </c>
      <c r="Q153" s="24">
        <f t="shared" si="25"/>
        <v>2</v>
      </c>
      <c r="R153" s="24">
        <f t="shared" si="25"/>
        <v>2</v>
      </c>
      <c r="S153" s="24">
        <f t="shared" si="25"/>
        <v>2</v>
      </c>
      <c r="T153" s="24">
        <f t="shared" si="25"/>
        <v>2</v>
      </c>
      <c r="U153" s="24">
        <f t="shared" si="25"/>
        <v>2</v>
      </c>
      <c r="V153" s="24">
        <f t="shared" si="25"/>
        <v>2</v>
      </c>
    </row>
    <row r="154" spans="2:26" x14ac:dyDescent="0.25">
      <c r="B154" s="22" t="s">
        <v>63</v>
      </c>
      <c r="C154" s="100"/>
      <c r="D154" s="101"/>
      <c r="E154" s="102"/>
      <c r="F154" s="23"/>
      <c r="G154" s="23"/>
      <c r="H154" s="24">
        <f t="shared" si="25"/>
        <v>2</v>
      </c>
      <c r="I154" s="24">
        <f t="shared" si="25"/>
        <v>2</v>
      </c>
      <c r="J154" s="24">
        <f t="shared" si="25"/>
        <v>2</v>
      </c>
      <c r="K154" s="24">
        <f t="shared" si="25"/>
        <v>2</v>
      </c>
      <c r="L154" s="24">
        <f t="shared" si="25"/>
        <v>2</v>
      </c>
      <c r="M154" s="24">
        <f t="shared" si="25"/>
        <v>2</v>
      </c>
      <c r="N154" s="24">
        <f t="shared" si="25"/>
        <v>2</v>
      </c>
      <c r="O154" s="24">
        <f t="shared" si="25"/>
        <v>2</v>
      </c>
      <c r="P154" s="24">
        <f t="shared" si="25"/>
        <v>2</v>
      </c>
      <c r="Q154" s="24">
        <f t="shared" si="25"/>
        <v>2</v>
      </c>
      <c r="R154" s="24">
        <f t="shared" si="25"/>
        <v>2</v>
      </c>
      <c r="S154" s="24">
        <f t="shared" si="25"/>
        <v>2</v>
      </c>
      <c r="T154" s="24">
        <f t="shared" si="25"/>
        <v>2</v>
      </c>
      <c r="U154" s="24">
        <f t="shared" si="25"/>
        <v>2</v>
      </c>
      <c r="V154" s="24">
        <f t="shared" si="25"/>
        <v>2</v>
      </c>
    </row>
    <row r="155" spans="2:26" x14ac:dyDescent="0.25">
      <c r="B155" s="22" t="s">
        <v>64</v>
      </c>
      <c r="C155" s="100"/>
      <c r="D155" s="101"/>
      <c r="E155" s="102"/>
      <c r="F155" s="23"/>
      <c r="G155" s="23"/>
      <c r="H155" s="24">
        <f t="shared" si="25"/>
        <v>2</v>
      </c>
      <c r="I155" s="24">
        <f t="shared" si="25"/>
        <v>2</v>
      </c>
      <c r="J155" s="24">
        <f t="shared" si="25"/>
        <v>2</v>
      </c>
      <c r="K155" s="24">
        <f t="shared" si="25"/>
        <v>2</v>
      </c>
      <c r="L155" s="24">
        <f t="shared" si="25"/>
        <v>2</v>
      </c>
      <c r="M155" s="24">
        <f t="shared" si="25"/>
        <v>2</v>
      </c>
      <c r="N155" s="24">
        <f t="shared" si="25"/>
        <v>2</v>
      </c>
      <c r="O155" s="24">
        <f t="shared" si="25"/>
        <v>2</v>
      </c>
      <c r="P155" s="24">
        <f t="shared" si="25"/>
        <v>2</v>
      </c>
      <c r="Q155" s="24">
        <f t="shared" si="25"/>
        <v>2</v>
      </c>
      <c r="R155" s="24">
        <f t="shared" si="25"/>
        <v>2</v>
      </c>
      <c r="S155" s="24">
        <f t="shared" si="25"/>
        <v>2</v>
      </c>
      <c r="T155" s="24">
        <f t="shared" si="25"/>
        <v>2</v>
      </c>
      <c r="U155" s="24">
        <f t="shared" si="25"/>
        <v>2</v>
      </c>
      <c r="V155" s="24">
        <f t="shared" si="25"/>
        <v>2</v>
      </c>
    </row>
    <row r="156" spans="2:26" x14ac:dyDescent="0.25">
      <c r="B156" s="22" t="s">
        <v>65</v>
      </c>
      <c r="C156" s="100"/>
      <c r="D156" s="101"/>
      <c r="E156" s="102"/>
      <c r="F156" s="23"/>
      <c r="G156" s="23"/>
      <c r="H156" s="24">
        <f t="shared" si="25"/>
        <v>2</v>
      </c>
      <c r="I156" s="24">
        <f t="shared" si="25"/>
        <v>2</v>
      </c>
      <c r="J156" s="24">
        <f t="shared" si="25"/>
        <v>2</v>
      </c>
      <c r="K156" s="24">
        <f t="shared" si="25"/>
        <v>2</v>
      </c>
      <c r="L156" s="24">
        <f t="shared" si="25"/>
        <v>2</v>
      </c>
      <c r="M156" s="24">
        <f t="shared" si="25"/>
        <v>2</v>
      </c>
      <c r="N156" s="24">
        <f t="shared" si="25"/>
        <v>2</v>
      </c>
      <c r="O156" s="24">
        <f t="shared" si="25"/>
        <v>2</v>
      </c>
      <c r="P156" s="24">
        <f t="shared" si="25"/>
        <v>2</v>
      </c>
      <c r="Q156" s="24">
        <f t="shared" si="25"/>
        <v>2</v>
      </c>
      <c r="R156" s="24">
        <f t="shared" si="25"/>
        <v>2</v>
      </c>
      <c r="S156" s="24">
        <f t="shared" si="25"/>
        <v>2</v>
      </c>
      <c r="T156" s="24">
        <f t="shared" si="25"/>
        <v>2</v>
      </c>
      <c r="U156" s="24">
        <f t="shared" si="25"/>
        <v>2</v>
      </c>
      <c r="V156" s="24">
        <f t="shared" si="25"/>
        <v>2</v>
      </c>
    </row>
    <row r="157" spans="2:26" x14ac:dyDescent="0.25">
      <c r="B157" s="22" t="s">
        <v>66</v>
      </c>
      <c r="C157" s="100"/>
      <c r="D157" s="101"/>
      <c r="E157" s="102"/>
      <c r="F157" s="23"/>
      <c r="G157" s="23"/>
      <c r="H157" s="24">
        <f t="shared" si="25"/>
        <v>2</v>
      </c>
      <c r="I157" s="24">
        <f t="shared" si="25"/>
        <v>2</v>
      </c>
      <c r="J157" s="24">
        <f t="shared" si="25"/>
        <v>2</v>
      </c>
      <c r="K157" s="24">
        <f t="shared" si="25"/>
        <v>2</v>
      </c>
      <c r="L157" s="24">
        <f t="shared" si="25"/>
        <v>2</v>
      </c>
      <c r="M157" s="24">
        <f t="shared" si="25"/>
        <v>2</v>
      </c>
      <c r="N157" s="24">
        <f t="shared" si="25"/>
        <v>2</v>
      </c>
      <c r="O157" s="24">
        <f t="shared" si="25"/>
        <v>2</v>
      </c>
      <c r="P157" s="24">
        <f t="shared" si="25"/>
        <v>2</v>
      </c>
      <c r="Q157" s="24">
        <f t="shared" si="25"/>
        <v>2</v>
      </c>
      <c r="R157" s="24">
        <f t="shared" si="25"/>
        <v>2</v>
      </c>
      <c r="S157" s="24">
        <f t="shared" si="25"/>
        <v>2</v>
      </c>
      <c r="T157" s="24">
        <f t="shared" si="25"/>
        <v>2</v>
      </c>
      <c r="U157" s="24">
        <f t="shared" si="25"/>
        <v>2</v>
      </c>
      <c r="V157" s="24">
        <f t="shared" si="25"/>
        <v>2</v>
      </c>
    </row>
    <row r="158" spans="2:26" x14ac:dyDescent="0.25">
      <c r="B158" s="12"/>
      <c r="C158" s="12"/>
    </row>
    <row r="159" spans="2:26" ht="18.75" x14ac:dyDescent="0.25">
      <c r="B159" s="13" t="s">
        <v>146</v>
      </c>
    </row>
    <row r="160" spans="2:26" x14ac:dyDescent="0.25">
      <c r="B160" s="84" t="s">
        <v>109</v>
      </c>
      <c r="C160" s="84"/>
      <c r="D160" s="84"/>
      <c r="E160" s="84"/>
      <c r="F160" s="84"/>
      <c r="G160" s="84"/>
      <c r="H160" s="84"/>
      <c r="I160" s="84"/>
      <c r="J160" s="84"/>
      <c r="K160" s="84"/>
      <c r="L160" s="84"/>
      <c r="M160" s="84"/>
      <c r="N160" s="84"/>
      <c r="O160" s="84"/>
      <c r="P160" s="84"/>
      <c r="Q160" s="84"/>
      <c r="R160" s="84"/>
      <c r="S160" s="84"/>
      <c r="T160" s="84"/>
      <c r="U160" s="84"/>
      <c r="V160" s="84"/>
    </row>
    <row r="161" spans="2:22" ht="20.25" customHeight="1" x14ac:dyDescent="0.25">
      <c r="B161" s="9" t="s">
        <v>2</v>
      </c>
      <c r="H161" s="10"/>
      <c r="V161" s="11" t="str">
        <f>CONCATENATE("Napsáno ",LEN(B162)," z 900 znaků")</f>
        <v>Napsáno 891 z 900 znaků</v>
      </c>
    </row>
    <row r="162" spans="2:22" ht="150" customHeight="1" x14ac:dyDescent="0.25">
      <c r="B162" s="80" t="s">
        <v>186</v>
      </c>
      <c r="C162" s="81"/>
      <c r="D162" s="81"/>
      <c r="E162" s="81"/>
      <c r="F162" s="81"/>
      <c r="G162" s="81"/>
      <c r="H162" s="81"/>
      <c r="I162" s="81"/>
      <c r="J162" s="81"/>
      <c r="K162" s="81"/>
      <c r="L162" s="81"/>
      <c r="M162" s="81"/>
      <c r="N162" s="81"/>
      <c r="O162" s="81"/>
      <c r="P162" s="81"/>
      <c r="Q162" s="81"/>
      <c r="R162" s="81"/>
      <c r="S162" s="81"/>
      <c r="T162" s="81"/>
      <c r="U162" s="81"/>
      <c r="V162" s="82"/>
    </row>
    <row r="163" spans="2:22" x14ac:dyDescent="0.25">
      <c r="B163" s="12"/>
      <c r="C163" s="12"/>
    </row>
    <row r="164" spans="2:22" ht="18.75" x14ac:dyDescent="0.25">
      <c r="B164" s="13" t="s">
        <v>147</v>
      </c>
    </row>
    <row r="165" spans="2:22" ht="36" customHeight="1" x14ac:dyDescent="0.25">
      <c r="B165" s="84" t="s">
        <v>67</v>
      </c>
      <c r="C165" s="84"/>
      <c r="D165" s="84"/>
      <c r="E165" s="84"/>
      <c r="F165" s="84"/>
      <c r="G165" s="84"/>
      <c r="H165" s="84"/>
      <c r="I165" s="84"/>
      <c r="J165" s="84"/>
      <c r="K165" s="84"/>
      <c r="L165" s="84"/>
      <c r="M165" s="84"/>
      <c r="N165" s="84"/>
      <c r="O165" s="84"/>
      <c r="P165" s="84"/>
      <c r="Q165" s="84"/>
      <c r="R165" s="84"/>
      <c r="S165" s="84"/>
      <c r="T165" s="84"/>
      <c r="U165" s="84"/>
      <c r="V165" s="84"/>
    </row>
    <row r="166" spans="2:22" ht="20.25" customHeight="1" x14ac:dyDescent="0.25">
      <c r="B166" s="9" t="s">
        <v>2</v>
      </c>
      <c r="H166" s="10"/>
      <c r="V166" s="11" t="str">
        <f>CONCATENATE("Napsáno ",LEN(B167)," z 900 znaků")</f>
        <v>Napsáno 808 z 900 znaků</v>
      </c>
    </row>
    <row r="167" spans="2:22" ht="150" customHeight="1" x14ac:dyDescent="0.25">
      <c r="B167" s="80" t="s">
        <v>203</v>
      </c>
      <c r="C167" s="81"/>
      <c r="D167" s="81"/>
      <c r="E167" s="81"/>
      <c r="F167" s="81"/>
      <c r="G167" s="81"/>
      <c r="H167" s="81"/>
      <c r="I167" s="81"/>
      <c r="J167" s="81"/>
      <c r="K167" s="81"/>
      <c r="L167" s="81"/>
      <c r="M167" s="81"/>
      <c r="N167" s="81"/>
      <c r="O167" s="81"/>
      <c r="P167" s="81"/>
      <c r="Q167" s="81"/>
      <c r="R167" s="81"/>
      <c r="S167" s="81"/>
      <c r="T167" s="81"/>
      <c r="U167" s="81"/>
      <c r="V167" s="82"/>
    </row>
    <row r="169" spans="2:22" ht="18.75" x14ac:dyDescent="0.25">
      <c r="B169" s="13" t="s">
        <v>148</v>
      </c>
    </row>
    <row r="170" spans="2:22" ht="33.75" customHeight="1" x14ac:dyDescent="0.25">
      <c r="B170" s="84" t="s">
        <v>68</v>
      </c>
      <c r="C170" s="84"/>
      <c r="D170" s="84"/>
      <c r="E170" s="84"/>
      <c r="F170" s="84"/>
      <c r="G170" s="84"/>
      <c r="H170" s="84"/>
      <c r="I170" s="84"/>
      <c r="J170" s="84"/>
      <c r="K170" s="84"/>
      <c r="L170" s="84"/>
      <c r="M170" s="84"/>
      <c r="N170" s="84"/>
      <c r="O170" s="84"/>
      <c r="P170" s="84"/>
      <c r="Q170" s="84"/>
      <c r="R170" s="84"/>
      <c r="S170" s="84"/>
      <c r="T170" s="84"/>
      <c r="U170" s="84"/>
      <c r="V170" s="84"/>
    </row>
    <row r="171" spans="2:22" ht="18.75" customHeight="1" x14ac:dyDescent="0.25">
      <c r="B171" s="9" t="s">
        <v>2</v>
      </c>
      <c r="H171" s="10"/>
      <c r="V171" s="11" t="str">
        <f>CONCATENATE("Napsáno ",LEN(B172)," z 900 znaků")</f>
        <v>Napsáno 615 z 900 znaků</v>
      </c>
    </row>
    <row r="172" spans="2:22" ht="150" customHeight="1" x14ac:dyDescent="0.25">
      <c r="B172" s="80" t="s">
        <v>204</v>
      </c>
      <c r="C172" s="81"/>
      <c r="D172" s="81"/>
      <c r="E172" s="81"/>
      <c r="F172" s="81"/>
      <c r="G172" s="81"/>
      <c r="H172" s="81"/>
      <c r="I172" s="81"/>
      <c r="J172" s="81"/>
      <c r="K172" s="81"/>
      <c r="L172" s="81"/>
      <c r="M172" s="81"/>
      <c r="N172" s="81"/>
      <c r="O172" s="81"/>
      <c r="P172" s="81"/>
      <c r="Q172" s="81"/>
      <c r="R172" s="81"/>
      <c r="S172" s="81"/>
      <c r="T172" s="81"/>
      <c r="U172" s="81"/>
      <c r="V172" s="82"/>
    </row>
    <row r="174" spans="2:22" x14ac:dyDescent="0.25">
      <c r="B174" s="103" t="s">
        <v>81</v>
      </c>
      <c r="C174" s="104"/>
      <c r="D174" s="104"/>
      <c r="E174" s="104"/>
      <c r="F174" s="104"/>
      <c r="G174" s="104"/>
      <c r="H174" s="104"/>
      <c r="I174" s="104"/>
      <c r="J174" s="104"/>
      <c r="K174" s="104"/>
      <c r="L174" s="104"/>
      <c r="M174" s="27"/>
      <c r="N174" s="27"/>
      <c r="O174" s="27"/>
      <c r="P174" s="27"/>
      <c r="Q174" s="27"/>
      <c r="R174" s="27"/>
      <c r="S174" s="27"/>
      <c r="T174" s="27"/>
      <c r="U174" s="27"/>
      <c r="V174" s="27"/>
    </row>
    <row r="175" spans="2:22" ht="29.25" customHeight="1" x14ac:dyDescent="0.25">
      <c r="B175" s="79" t="s">
        <v>14</v>
      </c>
      <c r="C175" s="79"/>
      <c r="D175" s="79"/>
      <c r="E175" s="79" t="s">
        <v>15</v>
      </c>
      <c r="F175" s="79"/>
      <c r="G175" s="79" t="s">
        <v>16</v>
      </c>
      <c r="H175" s="79"/>
      <c r="I175" s="79" t="s">
        <v>17</v>
      </c>
      <c r="J175" s="79"/>
      <c r="K175" s="79" t="s">
        <v>18</v>
      </c>
      <c r="L175" s="79"/>
      <c r="M175" s="79" t="s">
        <v>19</v>
      </c>
      <c r="N175" s="79"/>
      <c r="O175" s="79" t="s">
        <v>20</v>
      </c>
      <c r="P175" s="79"/>
      <c r="Q175" s="119"/>
      <c r="R175" s="119"/>
      <c r="S175" s="117"/>
      <c r="T175" s="117"/>
      <c r="U175" s="117"/>
      <c r="V175" s="117"/>
    </row>
    <row r="176" spans="2:22" ht="30" customHeight="1" x14ac:dyDescent="0.25">
      <c r="B176" s="122" t="s">
        <v>75</v>
      </c>
      <c r="C176" s="120" t="s">
        <v>74</v>
      </c>
      <c r="D176" s="121"/>
      <c r="E176" s="99">
        <f>SUM('Zadavatel (Nositel)'!E192)</f>
        <v>0</v>
      </c>
      <c r="F176" s="99"/>
      <c r="G176" s="99">
        <f>SUM('Zadavatel (Nositel)'!G192)</f>
        <v>0</v>
      </c>
      <c r="H176" s="99"/>
      <c r="I176" s="99">
        <f>SUM('Zadavatel (Nositel)'!I192)</f>
        <v>0</v>
      </c>
      <c r="J176" s="99"/>
      <c r="K176" s="99">
        <f>SUM('Zadavatel (Nositel)'!K192)</f>
        <v>6926056</v>
      </c>
      <c r="L176" s="99"/>
      <c r="M176" s="99">
        <f>SUM('Zadavatel (Nositel)'!M192)</f>
        <v>6926056</v>
      </c>
      <c r="N176" s="99"/>
      <c r="O176" s="99">
        <f>SUM('Zadavatel (Nositel)'!O192)</f>
        <v>6926056</v>
      </c>
      <c r="P176" s="99"/>
      <c r="Q176" s="117"/>
      <c r="R176" s="117"/>
      <c r="S176" s="117"/>
      <c r="T176" s="117"/>
      <c r="U176" s="118"/>
      <c r="V176" s="118"/>
    </row>
    <row r="177" spans="2:22" ht="30" customHeight="1" x14ac:dyDescent="0.25">
      <c r="B177" s="122"/>
      <c r="C177" s="120" t="s">
        <v>73</v>
      </c>
      <c r="D177" s="121"/>
      <c r="E177" s="99">
        <f>SUM('Zadavatel (Nositel)'!E193)</f>
        <v>0</v>
      </c>
      <c r="F177" s="99"/>
      <c r="G177" s="99">
        <f>SUM('Zadavatel (Nositel)'!G193)</f>
        <v>0</v>
      </c>
      <c r="H177" s="99"/>
      <c r="I177" s="99">
        <f>SUM('Zadavatel (Nositel)'!I193)</f>
        <v>0</v>
      </c>
      <c r="J177" s="99"/>
      <c r="K177" s="99">
        <f>SUM('Zadavatel (Nositel)'!K193)</f>
        <v>0</v>
      </c>
      <c r="L177" s="99"/>
      <c r="M177" s="99">
        <f>SUM('Zadavatel (Nositel)'!M193)</f>
        <v>0</v>
      </c>
      <c r="N177" s="99"/>
      <c r="O177" s="99">
        <f>SUM('Zadavatel (Nositel)'!O193)</f>
        <v>0</v>
      </c>
      <c r="P177" s="99"/>
      <c r="Q177" s="119"/>
      <c r="R177" s="119"/>
      <c r="S177" s="117"/>
      <c r="T177" s="117"/>
      <c r="U177" s="118"/>
      <c r="V177" s="118"/>
    </row>
    <row r="178" spans="2:22" ht="30" customHeight="1" x14ac:dyDescent="0.25">
      <c r="B178" s="122"/>
      <c r="C178" s="124" t="s">
        <v>76</v>
      </c>
      <c r="D178" s="124"/>
      <c r="E178" s="125">
        <f>SUM(E176:F177)</f>
        <v>0</v>
      </c>
      <c r="F178" s="125"/>
      <c r="G178" s="125">
        <f>SUM(G176:H177)</f>
        <v>0</v>
      </c>
      <c r="H178" s="125"/>
      <c r="I178" s="125">
        <f>SUM(I176:J177)</f>
        <v>0</v>
      </c>
      <c r="J178" s="125"/>
      <c r="K178" s="125">
        <f>SUM(K176:L177)</f>
        <v>6926056</v>
      </c>
      <c r="L178" s="125"/>
      <c r="M178" s="125">
        <f>SUM(M176:N177)</f>
        <v>6926056</v>
      </c>
      <c r="N178" s="125"/>
      <c r="O178" s="125">
        <f>SUM(O176:P177)</f>
        <v>6926056</v>
      </c>
      <c r="P178" s="125"/>
      <c r="Q178" s="117"/>
      <c r="R178" s="117"/>
      <c r="S178" s="117"/>
      <c r="T178" s="117"/>
      <c r="U178" s="126"/>
      <c r="V178" s="126"/>
    </row>
    <row r="179" spans="2:22" ht="30" customHeight="1" x14ac:dyDescent="0.25">
      <c r="B179" s="122" t="s">
        <v>89</v>
      </c>
      <c r="C179" s="123" t="s">
        <v>77</v>
      </c>
      <c r="D179" s="123"/>
      <c r="E179" s="99">
        <f>SUM('Zadavatel (Nositel)'!E195)</f>
        <v>0</v>
      </c>
      <c r="F179" s="99"/>
      <c r="G179" s="99">
        <f>SUM('Zadavatel (Nositel)'!G195)</f>
        <v>0</v>
      </c>
      <c r="H179" s="99"/>
      <c r="I179" s="99">
        <f>SUM('Zadavatel (Nositel)'!I195)</f>
        <v>0</v>
      </c>
      <c r="J179" s="99"/>
      <c r="K179" s="99">
        <f>SUM('Zadavatel (Nositel)'!K195)</f>
        <v>0</v>
      </c>
      <c r="L179" s="99"/>
      <c r="M179" s="99">
        <f>SUM('Zadavatel (Nositel)'!M195)</f>
        <v>0</v>
      </c>
      <c r="N179" s="99"/>
      <c r="O179" s="99">
        <f>SUM('Zadavatel (Nositel)'!O195)</f>
        <v>0</v>
      </c>
      <c r="P179" s="99"/>
      <c r="Q179" s="118"/>
      <c r="R179" s="118"/>
      <c r="S179" s="118"/>
      <c r="T179" s="118"/>
      <c r="U179" s="118"/>
      <c r="V179" s="118"/>
    </row>
    <row r="180" spans="2:22" ht="30" customHeight="1" x14ac:dyDescent="0.25">
      <c r="B180" s="122"/>
      <c r="C180" s="123" t="s">
        <v>78</v>
      </c>
      <c r="D180" s="123"/>
      <c r="E180" s="99">
        <f>SUM('Zadavatel (Nositel)'!E196)</f>
        <v>0</v>
      </c>
      <c r="F180" s="99"/>
      <c r="G180" s="99">
        <f>SUM('Zadavatel (Nositel)'!G196)</f>
        <v>0</v>
      </c>
      <c r="H180" s="99"/>
      <c r="I180" s="99">
        <f>SUM('Zadavatel (Nositel)'!I196)</f>
        <v>0</v>
      </c>
      <c r="J180" s="99"/>
      <c r="K180" s="99">
        <f>SUM('Zadavatel (Nositel)'!K196)</f>
        <v>6926056</v>
      </c>
      <c r="L180" s="99"/>
      <c r="M180" s="99">
        <f>SUM('Zadavatel (Nositel)'!M196)</f>
        <v>6926056</v>
      </c>
      <c r="N180" s="99"/>
      <c r="O180" s="99">
        <f>SUM('Zadavatel (Nositel)'!O196)</f>
        <v>6926056</v>
      </c>
      <c r="P180" s="99"/>
      <c r="Q180" s="118"/>
      <c r="R180" s="118"/>
      <c r="S180" s="118"/>
      <c r="T180" s="118"/>
      <c r="U180" s="118"/>
      <c r="V180" s="118"/>
    </row>
    <row r="181" spans="2:22" ht="30" customHeight="1" x14ac:dyDescent="0.25">
      <c r="B181" s="122"/>
      <c r="C181" s="124" t="s">
        <v>79</v>
      </c>
      <c r="D181" s="124"/>
      <c r="E181" s="125">
        <f>SUM(E179:F180)</f>
        <v>0</v>
      </c>
      <c r="F181" s="125"/>
      <c r="G181" s="125">
        <f t="shared" ref="G181" si="26">SUM(G179:H180)</f>
        <v>0</v>
      </c>
      <c r="H181" s="125"/>
      <c r="I181" s="125">
        <f t="shared" ref="I181" si="27">SUM(I179:J180)</f>
        <v>0</v>
      </c>
      <c r="J181" s="125"/>
      <c r="K181" s="125">
        <f t="shared" ref="K181" si="28">SUM(K179:L180)</f>
        <v>6926056</v>
      </c>
      <c r="L181" s="125"/>
      <c r="M181" s="125">
        <f t="shared" ref="M181" si="29">SUM(M179:N180)</f>
        <v>6926056</v>
      </c>
      <c r="N181" s="125"/>
      <c r="O181" s="125">
        <f t="shared" ref="O181" si="30">SUM(O179:P180)</f>
        <v>6926056</v>
      </c>
      <c r="P181" s="125"/>
      <c r="Q181" s="126"/>
      <c r="R181" s="126"/>
      <c r="S181" s="126"/>
      <c r="T181" s="126"/>
      <c r="U181" s="126"/>
      <c r="V181" s="126"/>
    </row>
    <row r="182" spans="2:22" ht="30" customHeight="1" x14ac:dyDescent="0.25">
      <c r="B182" s="79" t="s">
        <v>80</v>
      </c>
      <c r="C182" s="79"/>
      <c r="D182" s="79"/>
      <c r="E182" s="127">
        <f>E178-E181</f>
        <v>0</v>
      </c>
      <c r="F182" s="127"/>
      <c r="G182" s="127">
        <f t="shared" ref="G182" si="31">G178-G181</f>
        <v>0</v>
      </c>
      <c r="H182" s="127"/>
      <c r="I182" s="127">
        <f t="shared" ref="I182" si="32">I178-I181</f>
        <v>0</v>
      </c>
      <c r="J182" s="127"/>
      <c r="K182" s="127">
        <f t="shared" ref="K182" si="33">K178-K181</f>
        <v>0</v>
      </c>
      <c r="L182" s="127"/>
      <c r="M182" s="127">
        <f t="shared" ref="M182" si="34">M178-M181</f>
        <v>0</v>
      </c>
      <c r="N182" s="127"/>
      <c r="O182" s="127">
        <f t="shared" ref="O182" si="35">O178-O181</f>
        <v>0</v>
      </c>
      <c r="P182" s="127"/>
      <c r="Q182" s="119"/>
      <c r="R182" s="119"/>
      <c r="S182" s="128"/>
      <c r="T182" s="128"/>
      <c r="U182" s="128"/>
      <c r="V182" s="128"/>
    </row>
    <row r="185" spans="2:22" ht="18.75" x14ac:dyDescent="0.25">
      <c r="B185" s="13" t="s">
        <v>113</v>
      </c>
    </row>
    <row r="186" spans="2:22" x14ac:dyDescent="0.25">
      <c r="B186" s="59"/>
      <c r="C186" s="60"/>
      <c r="D186" s="60"/>
      <c r="E186" s="60"/>
      <c r="F186" s="60"/>
      <c r="G186" s="61"/>
    </row>
    <row r="187" spans="2:22" x14ac:dyDescent="0.25">
      <c r="B187" s="62"/>
      <c r="C187" s="63"/>
      <c r="D187" s="63"/>
      <c r="E187" s="63"/>
      <c r="F187" s="63"/>
      <c r="G187" s="64"/>
    </row>
    <row r="188" spans="2:22" x14ac:dyDescent="0.25">
      <c r="B188" s="62"/>
      <c r="C188" s="63"/>
      <c r="D188" s="63"/>
      <c r="E188" s="63"/>
      <c r="F188" s="63"/>
      <c r="G188" s="64"/>
    </row>
    <row r="189" spans="2:22" x14ac:dyDescent="0.25">
      <c r="B189" s="62"/>
      <c r="C189" s="63"/>
      <c r="D189" s="63"/>
      <c r="E189" s="63"/>
      <c r="F189" s="63"/>
      <c r="G189" s="64"/>
    </row>
    <row r="190" spans="2:22" x14ac:dyDescent="0.25">
      <c r="B190" s="62"/>
      <c r="C190" s="63"/>
      <c r="D190" s="63"/>
      <c r="E190" s="63"/>
      <c r="F190" s="63"/>
      <c r="G190" s="64"/>
    </row>
    <row r="191" spans="2:22" x14ac:dyDescent="0.25">
      <c r="B191" s="65"/>
      <c r="C191" s="66"/>
      <c r="D191" s="66"/>
      <c r="E191" s="66"/>
      <c r="F191" s="66"/>
      <c r="G191" s="67"/>
    </row>
  </sheetData>
  <mergeCells count="281">
    <mergeCell ref="P20:T20"/>
    <mergeCell ref="B65:V65"/>
    <mergeCell ref="B67:V67"/>
    <mergeCell ref="B69:V69"/>
    <mergeCell ref="B70:V70"/>
    <mergeCell ref="B29:V29"/>
    <mergeCell ref="B129:D129"/>
    <mergeCell ref="E129:F129"/>
    <mergeCell ref="U111:V111"/>
    <mergeCell ref="Q108:R108"/>
    <mergeCell ref="Q109:R109"/>
    <mergeCell ref="Q110:R110"/>
    <mergeCell ref="M113:N113"/>
    <mergeCell ref="Q113:R113"/>
    <mergeCell ref="U113:V113"/>
    <mergeCell ref="K109:L109"/>
    <mergeCell ref="K110:L110"/>
    <mergeCell ref="K111:L111"/>
    <mergeCell ref="K112:L112"/>
    <mergeCell ref="K113:L113"/>
    <mergeCell ref="K114:L114"/>
    <mergeCell ref="M114:N114"/>
    <mergeCell ref="Q114:R114"/>
    <mergeCell ref="O108:P108"/>
    <mergeCell ref="O109:P109"/>
    <mergeCell ref="O112:P112"/>
    <mergeCell ref="U112:V112"/>
    <mergeCell ref="B128:D128"/>
    <mergeCell ref="E128:F128"/>
    <mergeCell ref="G128:J128"/>
    <mergeCell ref="B116:F116"/>
    <mergeCell ref="G116:J116"/>
    <mergeCell ref="S110:T110"/>
    <mergeCell ref="S111:T111"/>
    <mergeCell ref="S112:T112"/>
    <mergeCell ref="S113:T113"/>
    <mergeCell ref="S114:T114"/>
    <mergeCell ref="G114:H114"/>
    <mergeCell ref="G111:H111"/>
    <mergeCell ref="G113:H113"/>
    <mergeCell ref="I113:J113"/>
    <mergeCell ref="O113:P113"/>
    <mergeCell ref="O114:P114"/>
    <mergeCell ref="Q111:R111"/>
    <mergeCell ref="Q112:R112"/>
    <mergeCell ref="C113:F113"/>
    <mergeCell ref="I114:J114"/>
    <mergeCell ref="C111:F111"/>
    <mergeCell ref="C112:F112"/>
    <mergeCell ref="M110:N110"/>
    <mergeCell ref="M111:N111"/>
    <mergeCell ref="M112:N112"/>
    <mergeCell ref="G112:H112"/>
    <mergeCell ref="I107:J107"/>
    <mergeCell ref="K107:L107"/>
    <mergeCell ref="M107:N107"/>
    <mergeCell ref="I110:J110"/>
    <mergeCell ref="I111:J111"/>
    <mergeCell ref="I112:J112"/>
    <mergeCell ref="I109:J109"/>
    <mergeCell ref="M108:N108"/>
    <mergeCell ref="M109:N109"/>
    <mergeCell ref="K108:L108"/>
    <mergeCell ref="O107:P107"/>
    <mergeCell ref="U108:V108"/>
    <mergeCell ref="U109:V109"/>
    <mergeCell ref="U110:V110"/>
    <mergeCell ref="I108:J108"/>
    <mergeCell ref="B28:V28"/>
    <mergeCell ref="B53:C53"/>
    <mergeCell ref="B58:V58"/>
    <mergeCell ref="B60:V60"/>
    <mergeCell ref="U106:V106"/>
    <mergeCell ref="S106:T106"/>
    <mergeCell ref="Q106:R106"/>
    <mergeCell ref="B105:V105"/>
    <mergeCell ref="C107:F107"/>
    <mergeCell ref="C108:F108"/>
    <mergeCell ref="C109:F109"/>
    <mergeCell ref="C110:F110"/>
    <mergeCell ref="Q107:R107"/>
    <mergeCell ref="S108:T108"/>
    <mergeCell ref="S109:T109"/>
    <mergeCell ref="B63:V63"/>
    <mergeCell ref="B86:V86"/>
    <mergeCell ref="B90:V90"/>
    <mergeCell ref="B45:V45"/>
    <mergeCell ref="B46:C46"/>
    <mergeCell ref="B49:V49"/>
    <mergeCell ref="B50:V50"/>
    <mergeCell ref="B52:V52"/>
    <mergeCell ref="B32:V32"/>
    <mergeCell ref="B34:V34"/>
    <mergeCell ref="B39:V39"/>
    <mergeCell ref="B42:V42"/>
    <mergeCell ref="B80:V80"/>
    <mergeCell ref="B82:V82"/>
    <mergeCell ref="B83:C83"/>
    <mergeCell ref="B72:V72"/>
    <mergeCell ref="B74:V74"/>
    <mergeCell ref="B75:V75"/>
    <mergeCell ref="B77:V77"/>
    <mergeCell ref="B79:V79"/>
    <mergeCell ref="B55:V55"/>
    <mergeCell ref="O182:P182"/>
    <mergeCell ref="Q182:R182"/>
    <mergeCell ref="S182:T182"/>
    <mergeCell ref="U182:V182"/>
    <mergeCell ref="B182:D182"/>
    <mergeCell ref="E182:F182"/>
    <mergeCell ref="G182:H182"/>
    <mergeCell ref="I182:J182"/>
    <mergeCell ref="K182:L182"/>
    <mergeCell ref="M182:N182"/>
    <mergeCell ref="O180:P180"/>
    <mergeCell ref="Q180:R180"/>
    <mergeCell ref="S180:T180"/>
    <mergeCell ref="U180:V180"/>
    <mergeCell ref="C181:D181"/>
    <mergeCell ref="E181:F181"/>
    <mergeCell ref="G181:H181"/>
    <mergeCell ref="I181:J181"/>
    <mergeCell ref="K181:L181"/>
    <mergeCell ref="C180:D180"/>
    <mergeCell ref="U181:V181"/>
    <mergeCell ref="M180:N180"/>
    <mergeCell ref="M181:N181"/>
    <mergeCell ref="O181:P181"/>
    <mergeCell ref="Q181:R181"/>
    <mergeCell ref="S181:T181"/>
    <mergeCell ref="M179:N179"/>
    <mergeCell ref="O179:P179"/>
    <mergeCell ref="Q179:R179"/>
    <mergeCell ref="S179:T179"/>
    <mergeCell ref="U179:V179"/>
    <mergeCell ref="Q178:R178"/>
    <mergeCell ref="S178:T178"/>
    <mergeCell ref="U178:V178"/>
    <mergeCell ref="M178:N178"/>
    <mergeCell ref="O178:P178"/>
    <mergeCell ref="B175:D175"/>
    <mergeCell ref="E175:F175"/>
    <mergeCell ref="G175:H175"/>
    <mergeCell ref="I175:J175"/>
    <mergeCell ref="K175:L175"/>
    <mergeCell ref="B179:B181"/>
    <mergeCell ref="C179:D179"/>
    <mergeCell ref="E179:F179"/>
    <mergeCell ref="G179:H179"/>
    <mergeCell ref="I179:J179"/>
    <mergeCell ref="K179:L179"/>
    <mergeCell ref="C178:D178"/>
    <mergeCell ref="E178:F178"/>
    <mergeCell ref="G178:H178"/>
    <mergeCell ref="I178:J178"/>
    <mergeCell ref="K178:L178"/>
    <mergeCell ref="B176:B178"/>
    <mergeCell ref="C176:D176"/>
    <mergeCell ref="E176:F176"/>
    <mergeCell ref="K176:L176"/>
    <mergeCell ref="E180:F180"/>
    <mergeCell ref="G180:H180"/>
    <mergeCell ref="I180:J180"/>
    <mergeCell ref="K180:L180"/>
    <mergeCell ref="U177:V177"/>
    <mergeCell ref="C177:D177"/>
    <mergeCell ref="E177:F177"/>
    <mergeCell ref="G177:H177"/>
    <mergeCell ref="I177:J177"/>
    <mergeCell ref="K177:L177"/>
    <mergeCell ref="M177:N177"/>
    <mergeCell ref="O177:P177"/>
    <mergeCell ref="Q177:R177"/>
    <mergeCell ref="S177:T177"/>
    <mergeCell ref="K126:V126"/>
    <mergeCell ref="Q176:R176"/>
    <mergeCell ref="S176:T176"/>
    <mergeCell ref="U176:V176"/>
    <mergeCell ref="O175:P175"/>
    <mergeCell ref="Q175:R175"/>
    <mergeCell ref="S175:T175"/>
    <mergeCell ref="U175:V175"/>
    <mergeCell ref="G176:H176"/>
    <mergeCell ref="I176:J176"/>
    <mergeCell ref="G127:J127"/>
    <mergeCell ref="C155:E155"/>
    <mergeCell ref="K128:V128"/>
    <mergeCell ref="B132:V132"/>
    <mergeCell ref="R136:S136"/>
    <mergeCell ref="B126:D126"/>
    <mergeCell ref="C143:E143"/>
    <mergeCell ref="C144:E144"/>
    <mergeCell ref="L136:M136"/>
    <mergeCell ref="N136:O136"/>
    <mergeCell ref="P136:Q136"/>
    <mergeCell ref="C139:E139"/>
    <mergeCell ref="C140:E140"/>
    <mergeCell ref="C141:E141"/>
    <mergeCell ref="C142:E142"/>
    <mergeCell ref="T136:U136"/>
    <mergeCell ref="C138:E138"/>
    <mergeCell ref="B134:C134"/>
    <mergeCell ref="B136:E137"/>
    <mergeCell ref="F136:F137"/>
    <mergeCell ref="G136:G137"/>
    <mergeCell ref="H136:I136"/>
    <mergeCell ref="J136:K136"/>
    <mergeCell ref="E126:F126"/>
    <mergeCell ref="G126:J126"/>
    <mergeCell ref="S107:T107"/>
    <mergeCell ref="U107:V107"/>
    <mergeCell ref="M176:N176"/>
    <mergeCell ref="O176:P176"/>
    <mergeCell ref="C156:E156"/>
    <mergeCell ref="C145:E145"/>
    <mergeCell ref="C146:E146"/>
    <mergeCell ref="C147:E147"/>
    <mergeCell ref="C148:E148"/>
    <mergeCell ref="C149:E149"/>
    <mergeCell ref="C150:E150"/>
    <mergeCell ref="M175:N175"/>
    <mergeCell ref="B174:L174"/>
    <mergeCell ref="B167:V167"/>
    <mergeCell ref="B170:V170"/>
    <mergeCell ref="B172:V172"/>
    <mergeCell ref="C157:E157"/>
    <mergeCell ref="B160:V160"/>
    <mergeCell ref="B162:V162"/>
    <mergeCell ref="B165:V165"/>
    <mergeCell ref="C151:E151"/>
    <mergeCell ref="C152:E152"/>
    <mergeCell ref="C153:E153"/>
    <mergeCell ref="C154:E154"/>
    <mergeCell ref="B92:V92"/>
    <mergeCell ref="B94:V94"/>
    <mergeCell ref="B96:V96"/>
    <mergeCell ref="K127:V127"/>
    <mergeCell ref="B124:V124"/>
    <mergeCell ref="B125:D125"/>
    <mergeCell ref="O106:P106"/>
    <mergeCell ref="M106:N106"/>
    <mergeCell ref="K106:L106"/>
    <mergeCell ref="U114:V114"/>
    <mergeCell ref="O110:P110"/>
    <mergeCell ref="O111:P111"/>
    <mergeCell ref="I106:J106"/>
    <mergeCell ref="B127:D127"/>
    <mergeCell ref="G106:H106"/>
    <mergeCell ref="B106:F106"/>
    <mergeCell ref="B107:B110"/>
    <mergeCell ref="B111:B113"/>
    <mergeCell ref="B114:F114"/>
    <mergeCell ref="G107:H107"/>
    <mergeCell ref="G108:H108"/>
    <mergeCell ref="G109:H109"/>
    <mergeCell ref="G110:H110"/>
    <mergeCell ref="E127:F127"/>
    <mergeCell ref="B98:V98"/>
    <mergeCell ref="B100:V100"/>
    <mergeCell ref="B102:V102"/>
    <mergeCell ref="P12:T12"/>
    <mergeCell ref="P14:T14"/>
    <mergeCell ref="P15:T15"/>
    <mergeCell ref="P16:T16"/>
    <mergeCell ref="B10:M20"/>
    <mergeCell ref="B186:G191"/>
    <mergeCell ref="S24:V24"/>
    <mergeCell ref="O24:R24"/>
    <mergeCell ref="H25:N25"/>
    <mergeCell ref="O25:R25"/>
    <mergeCell ref="S25:V25"/>
    <mergeCell ref="B24:G24"/>
    <mergeCell ref="P17:T17"/>
    <mergeCell ref="P18:T18"/>
    <mergeCell ref="P19:T19"/>
    <mergeCell ref="H24:N24"/>
    <mergeCell ref="B25:G25"/>
    <mergeCell ref="E125:F125"/>
    <mergeCell ref="G125:J125"/>
    <mergeCell ref="K125:V125"/>
    <mergeCell ref="B121:V121"/>
  </mergeCells>
  <conditionalFormatting sqref="H146:V157">
    <cfRule type="cellIs" dxfId="4" priority="5" operator="equal">
      <formula>1</formula>
    </cfRule>
  </conditionalFormatting>
  <conditionalFormatting sqref="E129:F129">
    <cfRule type="cellIs" dxfId="3" priority="4" operator="notEqual">
      <formula>1</formula>
    </cfRule>
  </conditionalFormatting>
  <conditionalFormatting sqref="H138:V145">
    <cfRule type="cellIs" dxfId="2" priority="1" operator="equal">
      <formula>1</formula>
    </cfRule>
  </conditionalFormatting>
  <dataValidations count="7">
    <dataValidation type="textLength" operator="lessThanOrEqual" allowBlank="1" showInputMessage="1" showErrorMessage="1" sqref="B90:V90 B94:V94 B98:V98 B102:V102 B121:V121 B172:V172 B167:V167 B162:V162">
      <formula1>900</formula1>
    </dataValidation>
    <dataValidation type="textLength" operator="lessThanOrEqual" allowBlank="1" showInputMessage="1" showErrorMessage="1" sqref="B45:V45">
      <formula1>450</formula1>
    </dataValidation>
    <dataValidation type="list" allowBlank="1" showInputMessage="1" showErrorMessage="1" sqref="D134">
      <formula1>"2018,2019,2020,2021,2022,2023,2024,2025,2026,2027"</formula1>
    </dataValidation>
    <dataValidation type="textLength" allowBlank="1" showInputMessage="1" showErrorMessage="1" sqref="B52:V52 B60:V60 C68:V68 B73:B75 C71:U71 C73:V73 B78:B80 C78:V78 B82 B68:B70">
      <formula1>0</formula1>
      <formula2>3600</formula2>
    </dataValidation>
    <dataValidation type="textLength" allowBlank="1" showInputMessage="1" showErrorMessage="1" sqref="B39 B34 B77:V77 B72:V72 B67:V67">
      <formula1>0</formula1>
      <formula2>900</formula2>
    </dataValidation>
    <dataValidation type="list" allowBlank="1" showInputMessage="1" showErrorMessage="1" sqref="F138:G157">
      <formula1>$W$138:$W$154</formula1>
    </dataValidation>
    <dataValidation type="textLength" allowBlank="1" showInputMessage="1" showErrorMessage="1" sqref="B55:V55">
      <formula1>0</formula1>
      <formula2>600</formula2>
    </dataValidation>
  </dataValidations>
  <hyperlinks>
    <hyperlink ref="B1" location="'Celková karta'!$A$2" display="Nahoru"/>
    <hyperlink ref="P6" location="'Celková karta'!$A$23" display="1. Základní údaje"/>
    <hyperlink ref="P7" location="'Celková karta'!$A$37" display="2. Tématické zaměření projektu dle FST "/>
    <hyperlink ref="P8" location="'Celková karta'!$A$41" display="3. Stručný popis projektu – abstrakt "/>
    <hyperlink ref="P9" location="'Celková karta'!$A$46" display="4. Aktuální připravenost projektového záměru"/>
    <hyperlink ref="P10" location="'Celková karta'!$A$51" display="5. Profil subjektu"/>
    <hyperlink ref="P11" location="'Celková karta'!$A$58" display="6. Identifikace cílů, přínosů a dopadů projektu"/>
    <hyperlink ref="P12" location="'Celková karta'!$A$67" display="7. Charakteristika věcné části projektu "/>
    <hyperlink ref="P13" location="'Celková karta'!$A$72" display="8. Transformační potenciál projektu"/>
    <hyperlink ref="P14" location="'Celková karta'!$A$95" display="9. Popis stavebně-technického řešení"/>
    <hyperlink ref="P15" location="'Celková karta'!$A$114" display="10. Celkové náklady projektu "/>
    <hyperlink ref="P16" location="'Celková karta'!$A$133" display="11. Spolufinancování"/>
    <hyperlink ref="P17" location="'Celková karta'!$A$141" display="12. Harmonogram projektu "/>
    <hyperlink ref="P18" location="'Celková karta'!$A$169" display="13. Zkušenosti v oblasti řízení projektu"/>
    <hyperlink ref="P19" location="'Celková karta'!$A$174" display="14. Analýza rizik a varianty řešení"/>
    <hyperlink ref="P20" location="'Celková karta'!$A$179" display="15. Finanční a věcná udržitelnost projektu"/>
  </hyperlinks>
  <pageMargins left="0.7" right="0.7" top="0.78740157499999996" bottom="0.78740157499999996"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operator="lessThanOrEqual" allowBlank="1" showInputMessage="1" showErrorMessage="1">
          <x14:formula1>
            <xm:f>temp!A1:A12</xm:f>
          </x14:formula1>
          <xm:sqref>B29:V29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B1:Z212"/>
  <sheetViews>
    <sheetView zoomScale="80" zoomScaleNormal="80" workbookViewId="0">
      <pane ySplit="1" topLeftCell="A2" activePane="bottomLeft" state="frozen"/>
      <selection pane="bottomLeft" activeCell="B188" sqref="B188:V188"/>
    </sheetView>
  </sheetViews>
  <sheetFormatPr defaultColWidth="9.140625" defaultRowHeight="15" x14ac:dyDescent="0.25"/>
  <cols>
    <col min="1" max="1" width="4.140625" style="1" customWidth="1"/>
    <col min="2" max="2" width="4" style="1" customWidth="1"/>
    <col min="3" max="3" width="9.5703125" style="1" customWidth="1"/>
    <col min="4" max="4" width="10.85546875" style="1" customWidth="1"/>
    <col min="5" max="22" width="9.5703125" style="1" customWidth="1"/>
    <col min="23" max="24" width="9.140625" style="1"/>
    <col min="25" max="25" width="4.42578125" style="1" customWidth="1"/>
    <col min="26" max="26" width="4.85546875" style="1" customWidth="1"/>
    <col min="27" max="16384" width="9.140625" style="1"/>
  </cols>
  <sheetData>
    <row r="1" spans="2:21" ht="15" customHeight="1" x14ac:dyDescent="0.25">
      <c r="B1" s="35" t="s">
        <v>112</v>
      </c>
    </row>
    <row r="2" spans="2:21" ht="15" customHeight="1" x14ac:dyDescent="0.25"/>
    <row r="3" spans="2:21" ht="15" customHeight="1" x14ac:dyDescent="0.35">
      <c r="C3" s="2"/>
      <c r="D3" s="2"/>
      <c r="E3" s="2"/>
      <c r="F3" s="2"/>
      <c r="G3" s="2"/>
      <c r="H3" s="2"/>
      <c r="I3" s="2"/>
      <c r="J3" s="2"/>
      <c r="K3" s="2"/>
      <c r="L3" s="2"/>
      <c r="M3" s="2"/>
      <c r="N3" s="2"/>
      <c r="O3" s="2"/>
      <c r="P3" s="4" t="s">
        <v>0</v>
      </c>
      <c r="U3" s="2"/>
    </row>
    <row r="4" spans="2:21" ht="15" customHeight="1" x14ac:dyDescent="0.25">
      <c r="C4" s="3"/>
      <c r="D4" s="3"/>
      <c r="E4" s="3"/>
      <c r="F4" s="3"/>
      <c r="G4" s="3"/>
      <c r="H4" s="3"/>
      <c r="I4" s="3"/>
      <c r="J4" s="3"/>
      <c r="K4" s="3"/>
      <c r="L4" s="3"/>
      <c r="M4" s="3"/>
      <c r="N4" s="3"/>
      <c r="O4" s="3"/>
      <c r="P4" s="37" t="s">
        <v>1</v>
      </c>
      <c r="Q4" s="38"/>
      <c r="R4" s="38"/>
      <c r="S4" s="38"/>
      <c r="T4" s="38"/>
      <c r="U4" s="3"/>
    </row>
    <row r="5" spans="2:21" ht="15" customHeight="1" x14ac:dyDescent="0.25">
      <c r="P5" s="37" t="s">
        <v>94</v>
      </c>
      <c r="Q5" s="38"/>
      <c r="R5" s="38"/>
      <c r="S5" s="38"/>
      <c r="T5" s="38"/>
    </row>
    <row r="6" spans="2:21" ht="15" customHeight="1" x14ac:dyDescent="0.25">
      <c r="P6" s="37" t="s">
        <v>95</v>
      </c>
      <c r="Q6" s="38"/>
      <c r="R6" s="38"/>
      <c r="S6" s="38"/>
      <c r="T6" s="38"/>
    </row>
    <row r="7" spans="2:21" ht="15" customHeight="1" x14ac:dyDescent="0.25">
      <c r="P7" s="37" t="s">
        <v>96</v>
      </c>
      <c r="Q7" s="38"/>
      <c r="R7" s="38"/>
      <c r="S7" s="38"/>
      <c r="T7" s="38"/>
    </row>
    <row r="8" spans="2:21" ht="15" customHeight="1" x14ac:dyDescent="0.25">
      <c r="P8" s="37" t="s">
        <v>100</v>
      </c>
      <c r="Q8" s="38"/>
      <c r="R8" s="38"/>
      <c r="S8" s="38"/>
      <c r="T8" s="38"/>
    </row>
    <row r="9" spans="2:21" ht="15" customHeight="1" x14ac:dyDescent="0.25">
      <c r="B9" s="29"/>
      <c r="C9" s="29"/>
      <c r="D9" s="29"/>
      <c r="E9" s="29"/>
      <c r="F9" s="29"/>
      <c r="G9" s="29"/>
      <c r="H9" s="29"/>
      <c r="I9" s="29"/>
      <c r="J9" s="29"/>
      <c r="K9" s="29"/>
      <c r="L9" s="29"/>
      <c r="M9" s="29"/>
      <c r="N9" s="29"/>
      <c r="P9" s="37" t="s">
        <v>97</v>
      </c>
      <c r="Q9" s="38"/>
      <c r="R9" s="38"/>
      <c r="S9" s="38"/>
      <c r="T9" s="38"/>
    </row>
    <row r="10" spans="2:21" ht="15" customHeight="1" x14ac:dyDescent="0.25">
      <c r="B10" s="57" t="s">
        <v>155</v>
      </c>
      <c r="C10" s="58"/>
      <c r="D10" s="58"/>
      <c r="E10" s="58"/>
      <c r="F10" s="58"/>
      <c r="G10" s="58"/>
      <c r="H10" s="58"/>
      <c r="I10" s="58"/>
      <c r="J10" s="58"/>
      <c r="K10" s="58"/>
      <c r="L10" s="58"/>
      <c r="M10" s="58"/>
      <c r="N10" s="29"/>
      <c r="P10" s="55" t="s">
        <v>98</v>
      </c>
      <c r="Q10" s="56"/>
      <c r="R10" s="56"/>
      <c r="S10" s="56"/>
      <c r="T10" s="56"/>
    </row>
    <row r="11" spans="2:21" ht="15" customHeight="1" x14ac:dyDescent="0.25">
      <c r="B11" s="58"/>
      <c r="C11" s="58"/>
      <c r="D11" s="58"/>
      <c r="E11" s="58"/>
      <c r="F11" s="58"/>
      <c r="G11" s="58"/>
      <c r="H11" s="58"/>
      <c r="I11" s="58"/>
      <c r="J11" s="58"/>
      <c r="K11" s="58"/>
      <c r="L11" s="58"/>
      <c r="M11" s="58"/>
      <c r="N11" s="29"/>
      <c r="P11" s="49" t="s">
        <v>132</v>
      </c>
    </row>
    <row r="12" spans="2:21" ht="15" customHeight="1" x14ac:dyDescent="0.25">
      <c r="B12" s="58"/>
      <c r="C12" s="58"/>
      <c r="D12" s="58"/>
      <c r="E12" s="58"/>
      <c r="F12" s="58"/>
      <c r="G12" s="58"/>
      <c r="H12" s="58"/>
      <c r="I12" s="58"/>
      <c r="J12" s="58"/>
      <c r="K12" s="58"/>
      <c r="L12" s="58"/>
      <c r="M12" s="58"/>
      <c r="N12" s="29"/>
      <c r="P12" s="55" t="s">
        <v>142</v>
      </c>
      <c r="Q12" s="56"/>
      <c r="R12" s="56"/>
      <c r="S12" s="56"/>
      <c r="T12" s="56"/>
    </row>
    <row r="13" spans="2:21" ht="15" customHeight="1" x14ac:dyDescent="0.25">
      <c r="B13" s="58"/>
      <c r="C13" s="58"/>
      <c r="D13" s="58"/>
      <c r="E13" s="58"/>
      <c r="F13" s="58"/>
      <c r="G13" s="58"/>
      <c r="H13" s="58"/>
      <c r="I13" s="58"/>
      <c r="J13" s="58"/>
      <c r="K13" s="58"/>
      <c r="L13" s="58"/>
      <c r="M13" s="58"/>
      <c r="N13" s="29"/>
      <c r="P13" s="55" t="s">
        <v>143</v>
      </c>
      <c r="Q13" s="56"/>
      <c r="R13" s="56"/>
      <c r="S13" s="56"/>
      <c r="T13" s="56"/>
    </row>
    <row r="14" spans="2:21" ht="15" customHeight="1" x14ac:dyDescent="0.25">
      <c r="B14" s="58"/>
      <c r="C14" s="58"/>
      <c r="D14" s="58"/>
      <c r="E14" s="58"/>
      <c r="F14" s="58"/>
      <c r="G14" s="58"/>
      <c r="H14" s="58"/>
      <c r="I14" s="58"/>
      <c r="J14" s="58"/>
      <c r="K14" s="58"/>
      <c r="L14" s="58"/>
      <c r="M14" s="58"/>
      <c r="N14" s="29"/>
      <c r="P14" s="55" t="s">
        <v>144</v>
      </c>
      <c r="Q14" s="56"/>
      <c r="R14" s="56"/>
      <c r="S14" s="56"/>
      <c r="T14" s="56"/>
    </row>
    <row r="15" spans="2:21" ht="15" customHeight="1" x14ac:dyDescent="0.25">
      <c r="B15" s="58"/>
      <c r="C15" s="58"/>
      <c r="D15" s="58"/>
      <c r="E15" s="58"/>
      <c r="F15" s="58"/>
      <c r="G15" s="58"/>
      <c r="H15" s="58"/>
      <c r="I15" s="58"/>
      <c r="J15" s="58"/>
      <c r="K15" s="58"/>
      <c r="L15" s="58"/>
      <c r="M15" s="58"/>
      <c r="N15" s="29"/>
      <c r="P15" s="55" t="s">
        <v>145</v>
      </c>
      <c r="Q15" s="56"/>
      <c r="R15" s="56"/>
      <c r="S15" s="56"/>
      <c r="T15" s="56"/>
    </row>
    <row r="16" spans="2:21" ht="15" customHeight="1" x14ac:dyDescent="0.25">
      <c r="B16" s="58"/>
      <c r="C16" s="58"/>
      <c r="D16" s="58"/>
      <c r="E16" s="58"/>
      <c r="F16" s="58"/>
      <c r="G16" s="58"/>
      <c r="H16" s="58"/>
      <c r="I16" s="58"/>
      <c r="J16" s="58"/>
      <c r="K16" s="58"/>
      <c r="L16" s="58"/>
      <c r="M16" s="58"/>
      <c r="N16" s="29"/>
      <c r="P16" s="55" t="s">
        <v>146</v>
      </c>
      <c r="Q16" s="56"/>
      <c r="R16" s="56"/>
      <c r="S16" s="56"/>
      <c r="T16" s="56"/>
    </row>
    <row r="17" spans="2:22" ht="15" customHeight="1" x14ac:dyDescent="0.25">
      <c r="B17" s="58"/>
      <c r="C17" s="58"/>
      <c r="D17" s="58"/>
      <c r="E17" s="58"/>
      <c r="F17" s="58"/>
      <c r="G17" s="58"/>
      <c r="H17" s="58"/>
      <c r="I17" s="58"/>
      <c r="J17" s="58"/>
      <c r="K17" s="58"/>
      <c r="L17" s="58"/>
      <c r="M17" s="58"/>
      <c r="N17" s="29"/>
      <c r="P17" s="55" t="s">
        <v>147</v>
      </c>
      <c r="Q17" s="56"/>
      <c r="R17" s="56"/>
      <c r="S17" s="56"/>
      <c r="T17" s="56"/>
    </row>
    <row r="18" spans="2:22" ht="15" customHeight="1" x14ac:dyDescent="0.25">
      <c r="B18" s="58"/>
      <c r="C18" s="58"/>
      <c r="D18" s="58"/>
      <c r="E18" s="58"/>
      <c r="F18" s="58"/>
      <c r="G18" s="58"/>
      <c r="H18" s="58"/>
      <c r="I18" s="58"/>
      <c r="J18" s="58"/>
      <c r="K18" s="58"/>
      <c r="L18" s="58"/>
      <c r="M18" s="58"/>
      <c r="N18" s="29"/>
      <c r="P18" s="55" t="s">
        <v>148</v>
      </c>
      <c r="Q18" s="56"/>
      <c r="R18" s="56"/>
      <c r="S18" s="56"/>
      <c r="T18" s="56"/>
    </row>
    <row r="19" spans="2:22" ht="15" customHeight="1" x14ac:dyDescent="0.25">
      <c r="B19" s="58"/>
      <c r="C19" s="58"/>
      <c r="D19" s="58"/>
      <c r="E19" s="58"/>
      <c r="F19" s="58"/>
      <c r="G19" s="58"/>
      <c r="H19" s="58"/>
      <c r="I19" s="58"/>
      <c r="J19" s="58"/>
      <c r="K19" s="58"/>
      <c r="L19" s="58"/>
      <c r="M19" s="58"/>
      <c r="N19" s="29"/>
      <c r="P19" s="166" t="s">
        <v>129</v>
      </c>
      <c r="Q19" s="167"/>
      <c r="R19" s="167"/>
      <c r="S19" s="167"/>
      <c r="T19" s="167"/>
    </row>
    <row r="20" spans="2:22" ht="15" customHeight="1" x14ac:dyDescent="0.25">
      <c r="B20" s="58"/>
      <c r="C20" s="58"/>
      <c r="D20" s="58"/>
      <c r="E20" s="58"/>
      <c r="F20" s="58"/>
      <c r="G20" s="58"/>
      <c r="H20" s="58"/>
      <c r="I20" s="58"/>
      <c r="J20" s="58"/>
      <c r="K20" s="58"/>
      <c r="L20" s="58"/>
      <c r="M20" s="58"/>
      <c r="N20" s="26"/>
      <c r="P20" s="166" t="s">
        <v>149</v>
      </c>
      <c r="Q20" s="166"/>
      <c r="R20" s="166"/>
      <c r="S20" s="166"/>
      <c r="T20" s="166"/>
    </row>
    <row r="21" spans="2:22" ht="15" customHeight="1" x14ac:dyDescent="0.25">
      <c r="B21" s="29"/>
      <c r="C21" s="29"/>
      <c r="D21" s="29"/>
      <c r="E21" s="29"/>
      <c r="F21" s="29"/>
      <c r="G21" s="29"/>
      <c r="H21" s="29"/>
      <c r="I21" s="29"/>
      <c r="J21" s="29"/>
      <c r="K21" s="29"/>
      <c r="L21" s="29"/>
      <c r="M21" s="29"/>
      <c r="N21" s="29"/>
      <c r="P21" s="166"/>
      <c r="Q21" s="168"/>
      <c r="R21" s="168"/>
      <c r="S21" s="168"/>
      <c r="T21" s="168"/>
    </row>
    <row r="22" spans="2:22" ht="15" customHeight="1" x14ac:dyDescent="0.25">
      <c r="B22" s="26"/>
      <c r="C22" s="26"/>
      <c r="D22" s="26"/>
      <c r="E22" s="26"/>
      <c r="F22" s="26"/>
      <c r="G22" s="26"/>
      <c r="H22" s="26"/>
      <c r="I22" s="26"/>
      <c r="J22" s="26"/>
      <c r="K22" s="26"/>
      <c r="L22" s="26"/>
      <c r="M22" s="26"/>
      <c r="N22" s="26"/>
    </row>
    <row r="23" spans="2:22" ht="18.75" x14ac:dyDescent="0.3">
      <c r="B23" s="5" t="s">
        <v>1</v>
      </c>
    </row>
    <row r="24" spans="2:22" ht="24" customHeight="1" x14ac:dyDescent="0.25">
      <c r="B24" s="153" t="s">
        <v>90</v>
      </c>
      <c r="C24" s="154"/>
      <c r="D24" s="154"/>
      <c r="E24" s="154"/>
      <c r="F24" s="154"/>
      <c r="G24" s="155"/>
      <c r="H24" s="156" t="s">
        <v>156</v>
      </c>
      <c r="I24" s="157"/>
      <c r="J24" s="157"/>
      <c r="K24" s="157"/>
      <c r="L24" s="157"/>
      <c r="M24" s="157"/>
      <c r="N24" s="157"/>
      <c r="O24" s="158"/>
      <c r="P24" s="158"/>
      <c r="Q24" s="158"/>
      <c r="R24" s="158"/>
      <c r="S24" s="158"/>
      <c r="T24" s="158"/>
      <c r="U24" s="158"/>
      <c r="V24" s="159"/>
    </row>
    <row r="25" spans="2:22" ht="24" customHeight="1" x14ac:dyDescent="0.25">
      <c r="B25" s="153" t="s">
        <v>83</v>
      </c>
      <c r="C25" s="154"/>
      <c r="D25" s="154"/>
      <c r="E25" s="154"/>
      <c r="F25" s="154"/>
      <c r="G25" s="155"/>
      <c r="H25" s="156" t="s">
        <v>157</v>
      </c>
      <c r="I25" s="157"/>
      <c r="J25" s="157"/>
      <c r="K25" s="157"/>
      <c r="L25" s="157"/>
      <c r="M25" s="157"/>
      <c r="N25" s="157"/>
      <c r="O25" s="158"/>
      <c r="P25" s="158"/>
      <c r="Q25" s="158"/>
      <c r="R25" s="158"/>
      <c r="S25" s="158"/>
      <c r="T25" s="158"/>
      <c r="U25" s="158"/>
      <c r="V25" s="159"/>
    </row>
    <row r="26" spans="2:22" ht="24" customHeight="1" x14ac:dyDescent="0.25">
      <c r="B26" s="153" t="s">
        <v>91</v>
      </c>
      <c r="C26" s="154"/>
      <c r="D26" s="154"/>
      <c r="E26" s="154"/>
      <c r="F26" s="154"/>
      <c r="G26" s="155"/>
      <c r="H26" s="156" t="s">
        <v>158</v>
      </c>
      <c r="I26" s="157"/>
      <c r="J26" s="157"/>
      <c r="K26" s="157"/>
      <c r="L26" s="157"/>
      <c r="M26" s="157"/>
      <c r="N26" s="157"/>
      <c r="O26" s="158"/>
      <c r="P26" s="158"/>
      <c r="Q26" s="158"/>
      <c r="R26" s="158"/>
      <c r="S26" s="158"/>
      <c r="T26" s="158"/>
      <c r="U26" s="158"/>
      <c r="V26" s="159"/>
    </row>
    <row r="27" spans="2:22" ht="24" customHeight="1" x14ac:dyDescent="0.25">
      <c r="B27" s="153" t="s">
        <v>126</v>
      </c>
      <c r="C27" s="154"/>
      <c r="D27" s="154"/>
      <c r="E27" s="154"/>
      <c r="F27" s="154"/>
      <c r="G27" s="155"/>
      <c r="H27" s="160">
        <v>736650051</v>
      </c>
      <c r="I27" s="157"/>
      <c r="J27" s="157"/>
      <c r="K27" s="157"/>
      <c r="L27" s="157"/>
      <c r="M27" s="157"/>
      <c r="N27" s="157"/>
      <c r="O27" s="158"/>
      <c r="P27" s="158"/>
      <c r="Q27" s="158"/>
      <c r="R27" s="158"/>
      <c r="S27" s="158"/>
      <c r="T27" s="158"/>
      <c r="U27" s="158"/>
      <c r="V27" s="159"/>
    </row>
    <row r="28" spans="2:22" ht="24" customHeight="1" x14ac:dyDescent="0.25">
      <c r="B28" s="153" t="s">
        <v>92</v>
      </c>
      <c r="C28" s="154"/>
      <c r="D28" s="154"/>
      <c r="E28" s="154"/>
      <c r="F28" s="154"/>
      <c r="G28" s="155"/>
      <c r="H28" s="161" t="s">
        <v>159</v>
      </c>
      <c r="I28" s="157"/>
      <c r="J28" s="157"/>
      <c r="K28" s="157"/>
      <c r="L28" s="157"/>
      <c r="M28" s="157"/>
      <c r="N28" s="157"/>
      <c r="O28" s="158"/>
      <c r="P28" s="158"/>
      <c r="Q28" s="158"/>
      <c r="R28" s="158"/>
      <c r="S28" s="158"/>
      <c r="T28" s="158"/>
      <c r="U28" s="158"/>
      <c r="V28" s="159"/>
    </row>
    <row r="29" spans="2:22" ht="24" customHeight="1" x14ac:dyDescent="0.25">
      <c r="B29" s="153" t="s">
        <v>93</v>
      </c>
      <c r="C29" s="154"/>
      <c r="D29" s="154"/>
      <c r="E29" s="154"/>
      <c r="F29" s="154"/>
      <c r="G29" s="155"/>
      <c r="H29" s="156" t="s">
        <v>160</v>
      </c>
      <c r="I29" s="157"/>
      <c r="J29" s="157"/>
      <c r="K29" s="157"/>
      <c r="L29" s="157"/>
      <c r="M29" s="157"/>
      <c r="N29" s="157"/>
      <c r="O29" s="158"/>
      <c r="P29" s="158"/>
      <c r="Q29" s="158"/>
      <c r="R29" s="158"/>
      <c r="S29" s="158"/>
      <c r="T29" s="158"/>
      <c r="U29" s="158"/>
      <c r="V29" s="159"/>
    </row>
    <row r="30" spans="2:22" ht="24" customHeight="1" x14ac:dyDescent="0.25">
      <c r="B30" s="153" t="s">
        <v>86</v>
      </c>
      <c r="C30" s="154"/>
      <c r="D30" s="154"/>
      <c r="E30" s="154"/>
      <c r="F30" s="154"/>
      <c r="G30" s="155"/>
      <c r="H30" s="156" t="s">
        <v>161</v>
      </c>
      <c r="I30" s="157"/>
      <c r="J30" s="157"/>
      <c r="K30" s="157"/>
      <c r="L30" s="157"/>
      <c r="M30" s="157"/>
      <c r="N30" s="157"/>
      <c r="O30" s="158"/>
      <c r="P30" s="158"/>
      <c r="Q30" s="158"/>
      <c r="R30" s="158"/>
      <c r="S30" s="158"/>
      <c r="T30" s="158"/>
      <c r="U30" s="158"/>
      <c r="V30" s="159"/>
    </row>
    <row r="31" spans="2:22" ht="15" customHeight="1" x14ac:dyDescent="0.25">
      <c r="B31" s="30"/>
      <c r="C31" s="30"/>
      <c r="M31" s="6"/>
    </row>
    <row r="32" spans="2:22" ht="15" customHeight="1" x14ac:dyDescent="0.25">
      <c r="B32" s="12"/>
      <c r="C32" s="12"/>
      <c r="M32" s="6"/>
    </row>
    <row r="33" spans="2:22" ht="15" customHeight="1" x14ac:dyDescent="0.3">
      <c r="B33" s="7" t="s">
        <v>94</v>
      </c>
      <c r="M33" s="6"/>
    </row>
    <row r="34" spans="2:22" ht="18.600000000000001" customHeight="1" x14ac:dyDescent="0.25">
      <c r="B34" s="54" t="s">
        <v>87</v>
      </c>
      <c r="C34" s="54"/>
      <c r="D34" s="54"/>
      <c r="E34" s="54"/>
      <c r="F34" s="54"/>
      <c r="G34" s="54"/>
      <c r="H34" s="54"/>
      <c r="I34" s="54"/>
      <c r="J34" s="54"/>
      <c r="K34" s="54"/>
      <c r="L34" s="54"/>
      <c r="M34" s="54"/>
      <c r="N34" s="54"/>
      <c r="O34" s="54"/>
      <c r="P34" s="54"/>
      <c r="Q34" s="54"/>
      <c r="R34" s="54"/>
      <c r="S34" s="54"/>
      <c r="T34" s="54"/>
      <c r="U34" s="54"/>
      <c r="V34" s="54"/>
    </row>
    <row r="35" spans="2:22" ht="40.35" customHeight="1" x14ac:dyDescent="0.25">
      <c r="B35" s="80" t="s">
        <v>125</v>
      </c>
      <c r="C35" s="81"/>
      <c r="D35" s="81"/>
      <c r="E35" s="81"/>
      <c r="F35" s="81"/>
      <c r="G35" s="81"/>
      <c r="H35" s="81"/>
      <c r="I35" s="81"/>
      <c r="J35" s="81"/>
      <c r="K35" s="81"/>
      <c r="L35" s="81"/>
      <c r="M35" s="81"/>
      <c r="N35" s="81"/>
      <c r="O35" s="81"/>
      <c r="P35" s="81"/>
      <c r="Q35" s="81"/>
      <c r="R35" s="81"/>
      <c r="S35" s="81"/>
      <c r="T35" s="81"/>
      <c r="U35" s="81"/>
      <c r="V35" s="82"/>
    </row>
    <row r="36" spans="2:22" ht="15" customHeight="1" x14ac:dyDescent="0.25">
      <c r="B36" s="56"/>
      <c r="C36" s="56"/>
      <c r="E36" s="130"/>
      <c r="F36" s="130"/>
      <c r="M36" s="6"/>
    </row>
    <row r="37" spans="2:22" x14ac:dyDescent="0.25">
      <c r="B37" s="28">
        <f ca="1">B37:V133</f>
        <v>0</v>
      </c>
      <c r="C37" s="28"/>
    </row>
    <row r="38" spans="2:22" ht="20.25" customHeight="1" x14ac:dyDescent="0.3">
      <c r="B38" s="7" t="s">
        <v>95</v>
      </c>
      <c r="C38" s="8"/>
      <c r="D38" s="8"/>
      <c r="E38" s="8"/>
      <c r="F38" s="8"/>
      <c r="G38" s="8"/>
      <c r="H38" s="8"/>
      <c r="I38" s="8"/>
      <c r="J38" s="8"/>
      <c r="M38" s="6"/>
    </row>
    <row r="39" spans="2:22" s="8" customFormat="1" ht="19.350000000000001" customHeight="1" x14ac:dyDescent="0.25">
      <c r="B39" s="54" t="s">
        <v>69</v>
      </c>
      <c r="C39" s="54"/>
      <c r="D39" s="54"/>
      <c r="E39" s="54"/>
      <c r="F39" s="54"/>
      <c r="G39" s="54"/>
      <c r="H39" s="54"/>
      <c r="I39" s="54"/>
      <c r="J39" s="54"/>
      <c r="K39" s="54"/>
      <c r="L39" s="54"/>
      <c r="M39" s="54"/>
      <c r="N39" s="54"/>
      <c r="O39" s="54"/>
      <c r="P39" s="54"/>
      <c r="Q39" s="54"/>
      <c r="R39" s="54"/>
      <c r="S39" s="54"/>
      <c r="T39" s="54"/>
      <c r="U39" s="54"/>
      <c r="V39" s="54"/>
    </row>
    <row r="40" spans="2:22" ht="24.95" customHeight="1" x14ac:dyDescent="0.25">
      <c r="B40" s="9" t="s">
        <v>2</v>
      </c>
      <c r="H40" s="10"/>
      <c r="V40" s="11" t="str">
        <f>CONCATENATE("Napsáno ",LEN(B41)," z 900 znaků")</f>
        <v>Napsáno 831 z 900 znaků</v>
      </c>
    </row>
    <row r="41" spans="2:22" ht="99.95" customHeight="1" x14ac:dyDescent="0.25">
      <c r="B41" s="80" t="s">
        <v>196</v>
      </c>
      <c r="C41" s="81"/>
      <c r="D41" s="81"/>
      <c r="E41" s="81"/>
      <c r="F41" s="81"/>
      <c r="G41" s="81"/>
      <c r="H41" s="81"/>
      <c r="I41" s="81"/>
      <c r="J41" s="81"/>
      <c r="K41" s="81"/>
      <c r="L41" s="81"/>
      <c r="M41" s="81"/>
      <c r="N41" s="81"/>
      <c r="O41" s="81"/>
      <c r="P41" s="81"/>
      <c r="Q41" s="81"/>
      <c r="R41" s="81"/>
      <c r="S41" s="81"/>
      <c r="T41" s="81"/>
      <c r="U41" s="81"/>
      <c r="V41" s="82"/>
    </row>
    <row r="42" spans="2:22" x14ac:dyDescent="0.25">
      <c r="B42" s="56"/>
      <c r="C42" s="56"/>
    </row>
    <row r="43" spans="2:22" x14ac:dyDescent="0.25">
      <c r="B43" s="12"/>
      <c r="C43" s="12"/>
    </row>
    <row r="44" spans="2:22" ht="18.75" x14ac:dyDescent="0.25">
      <c r="B44" s="13" t="s">
        <v>96</v>
      </c>
    </row>
    <row r="45" spans="2:22" x14ac:dyDescent="0.25">
      <c r="B45" s="14" t="s">
        <v>3</v>
      </c>
    </row>
    <row r="46" spans="2:22" ht="24.95" customHeight="1" x14ac:dyDescent="0.25">
      <c r="B46" s="9" t="s">
        <v>2</v>
      </c>
      <c r="H46" s="10"/>
      <c r="V46" s="11" t="str">
        <f>CONCATENATE("Napsáno ",LEN(B47)," z 900 znaků")</f>
        <v>Napsáno 799 z 900 znaků</v>
      </c>
    </row>
    <row r="47" spans="2:22" ht="99.95" customHeight="1" x14ac:dyDescent="0.25">
      <c r="B47" s="80" t="s">
        <v>206</v>
      </c>
      <c r="C47" s="81"/>
      <c r="D47" s="81"/>
      <c r="E47" s="81"/>
      <c r="F47" s="81"/>
      <c r="G47" s="81"/>
      <c r="H47" s="81"/>
      <c r="I47" s="81"/>
      <c r="J47" s="81"/>
      <c r="K47" s="81"/>
      <c r="L47" s="81"/>
      <c r="M47" s="81"/>
      <c r="N47" s="81"/>
      <c r="O47" s="81"/>
      <c r="P47" s="81"/>
      <c r="Q47" s="81"/>
      <c r="R47" s="81"/>
      <c r="S47" s="81"/>
      <c r="T47" s="81"/>
      <c r="U47" s="81"/>
      <c r="V47" s="82"/>
    </row>
    <row r="48" spans="2:22" x14ac:dyDescent="0.25">
      <c r="B48" s="56"/>
      <c r="C48" s="56"/>
    </row>
    <row r="49" spans="2:22" x14ac:dyDescent="0.25">
      <c r="B49" s="12"/>
      <c r="C49" s="12"/>
    </row>
    <row r="50" spans="2:22" ht="18.75" x14ac:dyDescent="0.25">
      <c r="B50" s="13" t="s">
        <v>100</v>
      </c>
    </row>
    <row r="51" spans="2:22" ht="36.75" customHeight="1" x14ac:dyDescent="0.25">
      <c r="B51" s="131" t="s">
        <v>105</v>
      </c>
      <c r="C51" s="131"/>
      <c r="D51" s="131"/>
      <c r="E51" s="131"/>
      <c r="F51" s="131"/>
      <c r="G51" s="131"/>
      <c r="H51" s="131"/>
      <c r="I51" s="131"/>
      <c r="J51" s="131"/>
      <c r="K51" s="131"/>
      <c r="L51" s="131"/>
      <c r="M51" s="131"/>
      <c r="N51" s="131"/>
      <c r="O51" s="131"/>
      <c r="P51" s="131"/>
      <c r="Q51" s="131"/>
      <c r="R51" s="131"/>
      <c r="S51" s="131"/>
      <c r="T51" s="131"/>
      <c r="U51" s="131"/>
      <c r="V51" s="131"/>
    </row>
    <row r="52" spans="2:22" ht="18.75" customHeight="1" x14ac:dyDescent="0.25">
      <c r="B52" s="15" t="s">
        <v>101</v>
      </c>
    </row>
    <row r="53" spans="2:22" ht="19.5" customHeight="1" x14ac:dyDescent="0.25">
      <c r="B53" s="9" t="s">
        <v>4</v>
      </c>
      <c r="H53" s="10"/>
      <c r="V53" s="11" t="str">
        <f>CONCATENATE("Napsáno ",LEN(B54)," ze 450 znaků")</f>
        <v>Napsáno 447 ze 450 znaků</v>
      </c>
    </row>
    <row r="54" spans="2:22" ht="60" customHeight="1" x14ac:dyDescent="0.25">
      <c r="B54" s="80" t="s">
        <v>191</v>
      </c>
      <c r="C54" s="81"/>
      <c r="D54" s="81"/>
      <c r="E54" s="81"/>
      <c r="F54" s="81"/>
      <c r="G54" s="81"/>
      <c r="H54" s="81"/>
      <c r="I54" s="81"/>
      <c r="J54" s="81"/>
      <c r="K54" s="81"/>
      <c r="L54" s="81"/>
      <c r="M54" s="81"/>
      <c r="N54" s="81"/>
      <c r="O54" s="81"/>
      <c r="P54" s="81"/>
      <c r="Q54" s="81"/>
      <c r="R54" s="81"/>
      <c r="S54" s="81"/>
      <c r="T54" s="81"/>
      <c r="U54" s="81"/>
      <c r="V54" s="82"/>
    </row>
    <row r="55" spans="2:22" x14ac:dyDescent="0.25">
      <c r="B55" s="56"/>
      <c r="C55" s="56"/>
    </row>
    <row r="56" spans="2:22" x14ac:dyDescent="0.25">
      <c r="B56" s="12"/>
      <c r="C56" s="12"/>
    </row>
    <row r="57" spans="2:22" ht="18.75" x14ac:dyDescent="0.25">
      <c r="B57" s="13" t="s">
        <v>97</v>
      </c>
    </row>
    <row r="58" spans="2:22" ht="40.35" customHeight="1" x14ac:dyDescent="0.25">
      <c r="B58" s="129" t="s">
        <v>70</v>
      </c>
      <c r="C58" s="129"/>
      <c r="D58" s="129"/>
      <c r="E58" s="129"/>
      <c r="F58" s="129"/>
      <c r="G58" s="129"/>
      <c r="H58" s="129"/>
      <c r="I58" s="129"/>
      <c r="J58" s="129"/>
      <c r="K58" s="129"/>
      <c r="L58" s="129"/>
      <c r="M58" s="129"/>
      <c r="N58" s="129"/>
      <c r="O58" s="129"/>
      <c r="P58" s="129"/>
      <c r="Q58" s="129"/>
      <c r="R58" s="129"/>
      <c r="S58" s="129"/>
      <c r="T58" s="129"/>
      <c r="U58" s="129"/>
      <c r="V58" s="129"/>
    </row>
    <row r="59" spans="2:22" ht="59.45" customHeight="1" x14ac:dyDescent="0.25">
      <c r="B59" s="129" t="s">
        <v>72</v>
      </c>
      <c r="C59" s="129"/>
      <c r="D59" s="129"/>
      <c r="E59" s="129"/>
      <c r="F59" s="129"/>
      <c r="G59" s="129"/>
      <c r="H59" s="129"/>
      <c r="I59" s="129"/>
      <c r="J59" s="129"/>
      <c r="K59" s="129"/>
      <c r="L59" s="129"/>
      <c r="M59" s="129"/>
      <c r="N59" s="129"/>
      <c r="O59" s="129"/>
      <c r="P59" s="129"/>
      <c r="Q59" s="129"/>
      <c r="R59" s="129"/>
      <c r="S59" s="129"/>
      <c r="T59" s="129"/>
      <c r="U59" s="129"/>
      <c r="V59" s="129"/>
    </row>
    <row r="60" spans="2:22" ht="16.5" customHeight="1" x14ac:dyDescent="0.25">
      <c r="B60" s="9" t="s">
        <v>5</v>
      </c>
      <c r="H60" s="10"/>
      <c r="V60" s="11" t="str">
        <f>CONCATENATE("Napsáno ",LEN(B61)," z 3600 znaků")</f>
        <v>Napsáno 3579 z 3600 znaků</v>
      </c>
    </row>
    <row r="61" spans="2:22" ht="362.25" customHeight="1" x14ac:dyDescent="0.25">
      <c r="B61" s="80" t="s">
        <v>205</v>
      </c>
      <c r="C61" s="81"/>
      <c r="D61" s="81"/>
      <c r="E61" s="81"/>
      <c r="F61" s="81"/>
      <c r="G61" s="81"/>
      <c r="H61" s="81"/>
      <c r="I61" s="81"/>
      <c r="J61" s="81"/>
      <c r="K61" s="81"/>
      <c r="L61" s="81"/>
      <c r="M61" s="81"/>
      <c r="N61" s="81"/>
      <c r="O61" s="81"/>
      <c r="P61" s="81"/>
      <c r="Q61" s="81"/>
      <c r="R61" s="81"/>
      <c r="S61" s="81"/>
      <c r="T61" s="81"/>
      <c r="U61" s="81"/>
      <c r="V61" s="82"/>
    </row>
    <row r="62" spans="2:22" x14ac:dyDescent="0.25">
      <c r="B62" s="130"/>
      <c r="C62" s="130"/>
    </row>
    <row r="63" spans="2:22" ht="13.7" customHeight="1" x14ac:dyDescent="0.25">
      <c r="B63" s="9" t="s">
        <v>71</v>
      </c>
      <c r="C63" s="12"/>
      <c r="V63" s="11" t="str">
        <f>CONCATENATE("Napsáno ",LEN(B64)," z 600 znaků")</f>
        <v>Napsáno 475 z 600 znaků</v>
      </c>
    </row>
    <row r="64" spans="2:22" ht="60" customHeight="1" x14ac:dyDescent="0.25">
      <c r="B64" s="136" t="s">
        <v>197</v>
      </c>
      <c r="C64" s="137"/>
      <c r="D64" s="137"/>
      <c r="E64" s="137"/>
      <c r="F64" s="137"/>
      <c r="G64" s="137"/>
      <c r="H64" s="137"/>
      <c r="I64" s="137"/>
      <c r="J64" s="137"/>
      <c r="K64" s="137"/>
      <c r="L64" s="137"/>
      <c r="M64" s="137"/>
      <c r="N64" s="137"/>
      <c r="O64" s="137"/>
      <c r="P64" s="137"/>
      <c r="Q64" s="137"/>
      <c r="R64" s="137"/>
      <c r="S64" s="137"/>
      <c r="T64" s="137"/>
      <c r="U64" s="137"/>
      <c r="V64" s="137"/>
    </row>
    <row r="65" spans="2:22" ht="13.7" customHeight="1" x14ac:dyDescent="0.25">
      <c r="B65" s="56"/>
      <c r="C65" s="56"/>
    </row>
    <row r="66" spans="2:22" ht="13.7" customHeight="1" x14ac:dyDescent="0.25">
      <c r="B66" s="12"/>
      <c r="C66" s="12"/>
    </row>
    <row r="67" spans="2:22" ht="18.75" x14ac:dyDescent="0.25">
      <c r="B67" s="13" t="s">
        <v>98</v>
      </c>
    </row>
    <row r="68" spans="2:22" ht="76.5" customHeight="1" x14ac:dyDescent="0.25">
      <c r="B68" s="129" t="s">
        <v>102</v>
      </c>
      <c r="C68" s="129"/>
      <c r="D68" s="129"/>
      <c r="E68" s="129"/>
      <c r="F68" s="129"/>
      <c r="G68" s="129"/>
      <c r="H68" s="129"/>
      <c r="I68" s="129"/>
      <c r="J68" s="129"/>
      <c r="K68" s="129"/>
      <c r="L68" s="129"/>
      <c r="M68" s="129"/>
      <c r="N68" s="129"/>
      <c r="O68" s="129"/>
      <c r="P68" s="129"/>
      <c r="Q68" s="129"/>
      <c r="R68" s="129"/>
      <c r="S68" s="129"/>
      <c r="T68" s="129"/>
      <c r="U68" s="129"/>
      <c r="V68" s="129"/>
    </row>
    <row r="69" spans="2:22" x14ac:dyDescent="0.25">
      <c r="B69" s="9" t="s">
        <v>5</v>
      </c>
      <c r="H69" s="10"/>
      <c r="V69" s="11" t="str">
        <f>CONCATENATE("Napsáno ",LEN(B70)," z 3600 znaků")</f>
        <v>Napsáno 2800 z 3600 znaků</v>
      </c>
    </row>
    <row r="70" spans="2:22" ht="392.25" customHeight="1" x14ac:dyDescent="0.25">
      <c r="B70" s="80" t="s">
        <v>198</v>
      </c>
      <c r="C70" s="81"/>
      <c r="D70" s="81"/>
      <c r="E70" s="81"/>
      <c r="F70" s="81"/>
      <c r="G70" s="81"/>
      <c r="H70" s="81"/>
      <c r="I70" s="81"/>
      <c r="J70" s="81"/>
      <c r="K70" s="81"/>
      <c r="L70" s="81"/>
      <c r="M70" s="81"/>
      <c r="N70" s="81"/>
      <c r="O70" s="81"/>
      <c r="P70" s="81"/>
      <c r="Q70" s="81"/>
      <c r="R70" s="81"/>
      <c r="S70" s="81"/>
      <c r="T70" s="81"/>
      <c r="U70" s="81"/>
      <c r="V70" s="82"/>
    </row>
    <row r="71" spans="2:22" x14ac:dyDescent="0.25">
      <c r="B71" s="56"/>
      <c r="C71" s="56"/>
    </row>
    <row r="72" spans="2:22" x14ac:dyDescent="0.25">
      <c r="B72" s="38"/>
      <c r="C72" s="38"/>
    </row>
    <row r="73" spans="2:22" s="39" customFormat="1" ht="18.75" x14ac:dyDescent="0.3">
      <c r="B73" s="40" t="s">
        <v>132</v>
      </c>
      <c r="C73" s="41"/>
    </row>
    <row r="74" spans="2:22" s="39" customFormat="1" ht="100.5" customHeight="1" x14ac:dyDescent="0.25">
      <c r="B74" s="142" t="s">
        <v>133</v>
      </c>
      <c r="C74" s="142"/>
      <c r="D74" s="142"/>
      <c r="E74" s="142"/>
      <c r="F74" s="142"/>
      <c r="G74" s="142"/>
      <c r="H74" s="142"/>
      <c r="I74" s="142"/>
      <c r="J74" s="142"/>
      <c r="K74" s="142"/>
      <c r="L74" s="142"/>
      <c r="M74" s="142"/>
      <c r="N74" s="142"/>
      <c r="O74" s="142"/>
      <c r="P74" s="142"/>
      <c r="Q74" s="142"/>
      <c r="R74" s="142"/>
      <c r="S74" s="142"/>
      <c r="T74" s="142"/>
      <c r="U74" s="142"/>
      <c r="V74" s="142"/>
    </row>
    <row r="75" spans="2:22" s="39" customFormat="1" ht="15" customHeight="1" x14ac:dyDescent="0.25">
      <c r="B75" s="42" t="s">
        <v>134</v>
      </c>
      <c r="C75" s="43"/>
      <c r="D75" s="43"/>
      <c r="E75" s="43"/>
      <c r="F75" s="43"/>
      <c r="G75" s="43"/>
      <c r="H75" s="43"/>
      <c r="I75" s="43"/>
      <c r="J75" s="43"/>
      <c r="K75" s="43"/>
      <c r="L75" s="43"/>
      <c r="M75" s="43"/>
      <c r="N75" s="43"/>
      <c r="O75" s="43"/>
      <c r="P75" s="43"/>
      <c r="Q75" s="43"/>
      <c r="R75" s="43"/>
      <c r="S75" s="43"/>
      <c r="T75" s="43"/>
      <c r="U75" s="43"/>
      <c r="V75" s="44"/>
    </row>
    <row r="76" spans="2:22" s="39" customFormat="1" ht="31.5" customHeight="1" x14ac:dyDescent="0.25">
      <c r="B76" s="146" t="s">
        <v>135</v>
      </c>
      <c r="C76" s="146"/>
      <c r="D76" s="146"/>
      <c r="E76" s="146"/>
      <c r="F76" s="146"/>
      <c r="G76" s="146"/>
      <c r="H76" s="146"/>
      <c r="I76" s="146"/>
      <c r="J76" s="146"/>
      <c r="K76" s="146"/>
      <c r="L76" s="146"/>
      <c r="M76" s="146"/>
      <c r="N76" s="146"/>
      <c r="O76" s="146"/>
      <c r="P76" s="146"/>
      <c r="Q76" s="146"/>
      <c r="R76" s="146"/>
      <c r="S76" s="146"/>
      <c r="T76" s="146"/>
      <c r="U76" s="146"/>
      <c r="V76" s="146"/>
    </row>
    <row r="77" spans="2:22" s="39" customFormat="1" ht="15" customHeight="1" x14ac:dyDescent="0.25">
      <c r="B77" s="45" t="s">
        <v>2</v>
      </c>
      <c r="C77" s="43"/>
      <c r="D77" s="43"/>
      <c r="E77" s="43"/>
      <c r="F77" s="43"/>
      <c r="G77" s="43"/>
      <c r="H77" s="43"/>
      <c r="I77" s="43"/>
      <c r="J77" s="43"/>
      <c r="K77" s="43"/>
      <c r="L77" s="43"/>
      <c r="M77" s="43"/>
      <c r="N77" s="43"/>
      <c r="O77" s="43"/>
      <c r="P77" s="43"/>
      <c r="Q77" s="43"/>
      <c r="R77" s="43"/>
      <c r="S77" s="43"/>
      <c r="T77" s="43"/>
      <c r="U77" s="43"/>
      <c r="V77" s="44" t="str">
        <f>CONCATENATE("Napsáno ",LEN(B78)," z 900 znaků")</f>
        <v>Napsáno 743 z 900 znaků</v>
      </c>
    </row>
    <row r="78" spans="2:22" s="39" customFormat="1" ht="150" customHeight="1" x14ac:dyDescent="0.25">
      <c r="B78" s="51" t="s">
        <v>192</v>
      </c>
      <c r="C78" s="52"/>
      <c r="D78" s="52"/>
      <c r="E78" s="52"/>
      <c r="F78" s="52"/>
      <c r="G78" s="52"/>
      <c r="H78" s="52"/>
      <c r="I78" s="52"/>
      <c r="J78" s="52"/>
      <c r="K78" s="52"/>
      <c r="L78" s="52"/>
      <c r="M78" s="52"/>
      <c r="N78" s="52"/>
      <c r="O78" s="52"/>
      <c r="P78" s="52"/>
      <c r="Q78" s="52"/>
      <c r="R78" s="52"/>
      <c r="S78" s="52"/>
      <c r="T78" s="52"/>
      <c r="U78" s="52"/>
      <c r="V78" s="53"/>
    </row>
    <row r="79" spans="2:22" s="39" customFormat="1" ht="15" customHeight="1" x14ac:dyDescent="0.25">
      <c r="B79" s="46"/>
      <c r="C79" s="46"/>
      <c r="D79" s="46"/>
      <c r="E79" s="46"/>
      <c r="F79" s="46"/>
      <c r="G79" s="46"/>
      <c r="H79" s="46"/>
      <c r="I79" s="46"/>
      <c r="J79" s="46"/>
      <c r="K79" s="46"/>
      <c r="L79" s="46"/>
      <c r="M79" s="46"/>
      <c r="N79" s="46"/>
      <c r="O79" s="46"/>
      <c r="P79" s="46"/>
      <c r="Q79" s="46"/>
      <c r="R79" s="46"/>
      <c r="S79" s="46"/>
      <c r="T79" s="46"/>
      <c r="U79" s="46"/>
      <c r="V79" s="46"/>
    </row>
    <row r="80" spans="2:22" s="39" customFormat="1" ht="15" customHeight="1" x14ac:dyDescent="0.25">
      <c r="B80" s="147" t="s">
        <v>136</v>
      </c>
      <c r="C80" s="147"/>
      <c r="D80" s="147"/>
      <c r="E80" s="147"/>
      <c r="F80" s="147"/>
      <c r="G80" s="147"/>
      <c r="H80" s="147"/>
      <c r="I80" s="147"/>
      <c r="J80" s="147"/>
      <c r="K80" s="147"/>
      <c r="L80" s="147"/>
      <c r="M80" s="147"/>
      <c r="N80" s="147"/>
      <c r="O80" s="147"/>
      <c r="P80" s="147"/>
      <c r="Q80" s="147"/>
      <c r="R80" s="147"/>
      <c r="S80" s="147"/>
      <c r="T80" s="147"/>
      <c r="U80" s="147"/>
      <c r="V80" s="147"/>
    </row>
    <row r="81" spans="2:22" s="39" customFormat="1" ht="15" customHeight="1" x14ac:dyDescent="0.25">
      <c r="B81" s="132" t="s">
        <v>137</v>
      </c>
      <c r="C81" s="132"/>
      <c r="D81" s="132"/>
      <c r="E81" s="132"/>
      <c r="F81" s="132"/>
      <c r="G81" s="132"/>
      <c r="H81" s="132"/>
      <c r="I81" s="132"/>
      <c r="J81" s="132"/>
      <c r="K81" s="132"/>
      <c r="L81" s="132"/>
      <c r="M81" s="132"/>
      <c r="N81" s="132"/>
      <c r="O81" s="132"/>
      <c r="P81" s="132"/>
      <c r="Q81" s="132"/>
      <c r="R81" s="132"/>
      <c r="S81" s="132"/>
      <c r="T81" s="132"/>
      <c r="U81" s="132"/>
      <c r="V81" s="132"/>
    </row>
    <row r="82" spans="2:22" s="39" customFormat="1" ht="15" customHeight="1" x14ac:dyDescent="0.25">
      <c r="B82" s="45" t="s">
        <v>2</v>
      </c>
      <c r="C82" s="46"/>
      <c r="D82" s="46"/>
      <c r="E82" s="46"/>
      <c r="F82" s="46"/>
      <c r="G82" s="46"/>
      <c r="H82" s="46"/>
      <c r="I82" s="46"/>
      <c r="J82" s="46"/>
      <c r="K82" s="46"/>
      <c r="L82" s="46"/>
      <c r="M82" s="46"/>
      <c r="N82" s="46"/>
      <c r="O82" s="46"/>
      <c r="P82" s="46"/>
      <c r="Q82" s="46"/>
      <c r="R82" s="46"/>
      <c r="S82" s="46"/>
      <c r="T82" s="46"/>
      <c r="U82" s="46"/>
      <c r="V82" s="44" t="str">
        <f>CONCATENATE("Napsáno ",LEN(B83)," z 900 znaků")</f>
        <v>Napsáno 867 z 900 znaků</v>
      </c>
    </row>
    <row r="83" spans="2:22" s="39" customFormat="1" ht="150" customHeight="1" x14ac:dyDescent="0.25">
      <c r="B83" s="51" t="s">
        <v>199</v>
      </c>
      <c r="C83" s="52"/>
      <c r="D83" s="52"/>
      <c r="E83" s="52"/>
      <c r="F83" s="52"/>
      <c r="G83" s="52"/>
      <c r="H83" s="52"/>
      <c r="I83" s="52"/>
      <c r="J83" s="52"/>
      <c r="K83" s="52"/>
      <c r="L83" s="52"/>
      <c r="M83" s="52"/>
      <c r="N83" s="52"/>
      <c r="O83" s="52"/>
      <c r="P83" s="52"/>
      <c r="Q83" s="52"/>
      <c r="R83" s="52"/>
      <c r="S83" s="52"/>
      <c r="T83" s="52"/>
      <c r="U83" s="52"/>
      <c r="V83" s="53"/>
    </row>
    <row r="84" spans="2:22" s="39" customFormat="1" ht="15" customHeight="1" x14ac:dyDescent="0.25">
      <c r="B84" s="46"/>
      <c r="C84" s="46"/>
      <c r="D84" s="46"/>
      <c r="E84" s="46"/>
      <c r="F84" s="46"/>
      <c r="G84" s="46"/>
      <c r="H84" s="46"/>
      <c r="I84" s="46"/>
      <c r="J84" s="46"/>
      <c r="K84" s="46"/>
      <c r="L84" s="46"/>
      <c r="M84" s="46"/>
      <c r="N84" s="46"/>
      <c r="O84" s="46"/>
      <c r="P84" s="46"/>
      <c r="Q84" s="46"/>
      <c r="R84" s="46"/>
      <c r="S84" s="46"/>
      <c r="T84" s="46"/>
      <c r="U84" s="46"/>
      <c r="V84" s="46"/>
    </row>
    <row r="85" spans="2:22" s="39" customFormat="1" ht="15" customHeight="1" x14ac:dyDescent="0.25">
      <c r="B85" s="135" t="s">
        <v>138</v>
      </c>
      <c r="C85" s="135"/>
      <c r="D85" s="135"/>
      <c r="E85" s="135"/>
      <c r="F85" s="135"/>
      <c r="G85" s="135"/>
      <c r="H85" s="135"/>
      <c r="I85" s="135"/>
      <c r="J85" s="135"/>
      <c r="K85" s="135"/>
      <c r="L85" s="135"/>
      <c r="M85" s="135"/>
      <c r="N85" s="135"/>
      <c r="O85" s="135"/>
      <c r="P85" s="135"/>
      <c r="Q85" s="135"/>
      <c r="R85" s="135"/>
      <c r="S85" s="135"/>
      <c r="T85" s="135"/>
      <c r="U85" s="135"/>
      <c r="V85" s="135"/>
    </row>
    <row r="86" spans="2:22" s="39" customFormat="1" ht="15" customHeight="1" x14ac:dyDescent="0.25">
      <c r="B86" s="132" t="s">
        <v>139</v>
      </c>
      <c r="C86" s="132"/>
      <c r="D86" s="132"/>
      <c r="E86" s="132"/>
      <c r="F86" s="132"/>
      <c r="G86" s="132"/>
      <c r="H86" s="132"/>
      <c r="I86" s="132"/>
      <c r="J86" s="132"/>
      <c r="K86" s="132"/>
      <c r="L86" s="132"/>
      <c r="M86" s="132"/>
      <c r="N86" s="132"/>
      <c r="O86" s="132"/>
      <c r="P86" s="132"/>
      <c r="Q86" s="132"/>
      <c r="R86" s="132"/>
      <c r="S86" s="132"/>
      <c r="T86" s="132"/>
      <c r="U86" s="132"/>
      <c r="V86" s="132"/>
    </row>
    <row r="87" spans="2:22" s="39" customFormat="1" ht="15" customHeight="1" x14ac:dyDescent="0.25">
      <c r="B87" s="45" t="s">
        <v>2</v>
      </c>
      <c r="C87" s="47"/>
      <c r="D87" s="47"/>
      <c r="E87" s="47"/>
      <c r="F87" s="47"/>
      <c r="G87" s="47"/>
      <c r="H87" s="47"/>
      <c r="I87" s="47"/>
      <c r="J87" s="47"/>
      <c r="K87" s="47"/>
      <c r="L87" s="47"/>
      <c r="M87" s="47"/>
      <c r="N87" s="47"/>
      <c r="O87" s="47"/>
      <c r="P87" s="47"/>
      <c r="Q87" s="47"/>
      <c r="R87" s="47"/>
      <c r="S87" s="47"/>
      <c r="T87" s="47"/>
      <c r="U87" s="47"/>
      <c r="V87" s="44" t="str">
        <f>CONCATENATE("Napsáno ",LEN(B88)," z 900 znaků")</f>
        <v>Napsáno 734 z 900 znaků</v>
      </c>
    </row>
    <row r="88" spans="2:22" s="39" customFormat="1" ht="150" customHeight="1" x14ac:dyDescent="0.25">
      <c r="B88" s="51" t="s">
        <v>200</v>
      </c>
      <c r="C88" s="52"/>
      <c r="D88" s="52"/>
      <c r="E88" s="52"/>
      <c r="F88" s="52"/>
      <c r="G88" s="52"/>
      <c r="H88" s="52"/>
      <c r="I88" s="52"/>
      <c r="J88" s="52"/>
      <c r="K88" s="52"/>
      <c r="L88" s="52"/>
      <c r="M88" s="52"/>
      <c r="N88" s="52"/>
      <c r="O88" s="52"/>
      <c r="P88" s="52"/>
      <c r="Q88" s="52"/>
      <c r="R88" s="52"/>
      <c r="S88" s="52"/>
      <c r="T88" s="52"/>
      <c r="U88" s="52"/>
      <c r="V88" s="53"/>
    </row>
    <row r="89" spans="2:22" s="39" customFormat="1" ht="15" customHeight="1" x14ac:dyDescent="0.25">
      <c r="B89" s="46"/>
      <c r="C89" s="46"/>
      <c r="D89" s="46"/>
      <c r="E89" s="46"/>
      <c r="F89" s="46"/>
      <c r="G89" s="46"/>
      <c r="H89" s="46"/>
      <c r="I89" s="46"/>
      <c r="J89" s="46"/>
      <c r="K89" s="46"/>
      <c r="L89" s="46"/>
      <c r="M89" s="46"/>
      <c r="N89" s="46"/>
      <c r="O89" s="46"/>
      <c r="P89" s="46"/>
      <c r="Q89" s="46"/>
      <c r="R89" s="46"/>
      <c r="S89" s="46"/>
      <c r="T89" s="46"/>
      <c r="U89" s="46"/>
      <c r="V89" s="46"/>
    </row>
    <row r="90" spans="2:22" s="39" customFormat="1" ht="15" customHeight="1" x14ac:dyDescent="0.25">
      <c r="B90" s="135" t="s">
        <v>140</v>
      </c>
      <c r="C90" s="135"/>
      <c r="D90" s="135"/>
      <c r="E90" s="135"/>
      <c r="F90" s="135"/>
      <c r="G90" s="135"/>
      <c r="H90" s="135"/>
      <c r="I90" s="135"/>
      <c r="J90" s="135"/>
      <c r="K90" s="135"/>
      <c r="L90" s="135"/>
      <c r="M90" s="135"/>
      <c r="N90" s="135"/>
      <c r="O90" s="135"/>
      <c r="P90" s="135"/>
      <c r="Q90" s="135"/>
      <c r="R90" s="135"/>
      <c r="S90" s="135"/>
      <c r="T90" s="135"/>
      <c r="U90" s="135"/>
      <c r="V90" s="135"/>
    </row>
    <row r="91" spans="2:22" s="39" customFormat="1" ht="15" customHeight="1" x14ac:dyDescent="0.25">
      <c r="B91" s="132" t="s">
        <v>141</v>
      </c>
      <c r="C91" s="133"/>
      <c r="D91" s="133"/>
      <c r="E91" s="133"/>
      <c r="F91" s="133"/>
      <c r="G91" s="133"/>
      <c r="H91" s="133"/>
      <c r="I91" s="133"/>
      <c r="J91" s="133"/>
      <c r="K91" s="133"/>
      <c r="L91" s="133"/>
      <c r="M91" s="133"/>
      <c r="N91" s="133"/>
      <c r="O91" s="133"/>
      <c r="P91" s="133"/>
      <c r="Q91" s="133"/>
      <c r="R91" s="133"/>
      <c r="S91" s="133"/>
      <c r="T91" s="133"/>
      <c r="U91" s="133"/>
      <c r="V91" s="133"/>
    </row>
    <row r="92" spans="2:22" s="39" customFormat="1" ht="15" customHeight="1" x14ac:dyDescent="0.25">
      <c r="B92" s="45" t="s">
        <v>2</v>
      </c>
      <c r="C92" s="47"/>
      <c r="D92" s="47"/>
      <c r="E92" s="47"/>
      <c r="F92" s="47"/>
      <c r="G92" s="47"/>
      <c r="H92" s="47"/>
      <c r="I92" s="47"/>
      <c r="J92" s="47"/>
      <c r="K92" s="47"/>
      <c r="L92" s="47"/>
      <c r="M92" s="47"/>
      <c r="N92" s="47"/>
      <c r="O92" s="47"/>
      <c r="P92" s="47"/>
      <c r="Q92" s="47"/>
      <c r="R92" s="47"/>
      <c r="S92" s="47"/>
      <c r="T92" s="47"/>
      <c r="U92" s="47"/>
      <c r="V92" s="44" t="str">
        <f>CONCATENATE("Napsáno ",LEN(B93)," z 900 znaků")</f>
        <v>Napsáno 882 z 900 znaků</v>
      </c>
    </row>
    <row r="93" spans="2:22" s="39" customFormat="1" ht="135.75" customHeight="1" x14ac:dyDescent="0.25">
      <c r="B93" s="51" t="s">
        <v>201</v>
      </c>
      <c r="C93" s="52"/>
      <c r="D93" s="52"/>
      <c r="E93" s="52"/>
      <c r="F93" s="52"/>
      <c r="G93" s="52"/>
      <c r="H93" s="52"/>
      <c r="I93" s="52"/>
      <c r="J93" s="52"/>
      <c r="K93" s="52"/>
      <c r="L93" s="52"/>
      <c r="M93" s="52"/>
      <c r="N93" s="52"/>
      <c r="O93" s="52"/>
      <c r="P93" s="52"/>
      <c r="Q93" s="52"/>
      <c r="R93" s="52"/>
      <c r="S93" s="52"/>
      <c r="T93" s="52"/>
      <c r="U93" s="52"/>
      <c r="V93" s="53"/>
    </row>
    <row r="94" spans="2:22" s="39" customFormat="1" x14ac:dyDescent="0.25">
      <c r="B94" s="134"/>
      <c r="C94" s="134"/>
    </row>
    <row r="95" spans="2:22" x14ac:dyDescent="0.25">
      <c r="B95" s="12"/>
      <c r="C95" s="12"/>
    </row>
    <row r="96" spans="2:22" ht="18.75" x14ac:dyDescent="0.25">
      <c r="B96" s="13" t="s">
        <v>142</v>
      </c>
    </row>
    <row r="97" spans="2:22" ht="49.5" customHeight="1" x14ac:dyDescent="0.25">
      <c r="B97" s="129" t="s">
        <v>103</v>
      </c>
      <c r="C97" s="129"/>
      <c r="D97" s="129"/>
      <c r="E97" s="129"/>
      <c r="F97" s="129"/>
      <c r="G97" s="129"/>
      <c r="H97" s="129"/>
      <c r="I97" s="129"/>
      <c r="J97" s="129"/>
      <c r="K97" s="129"/>
      <c r="L97" s="129"/>
      <c r="M97" s="129"/>
      <c r="N97" s="129"/>
      <c r="O97" s="129"/>
      <c r="P97" s="129"/>
      <c r="Q97" s="129"/>
      <c r="R97" s="129"/>
      <c r="S97" s="129"/>
      <c r="T97" s="129"/>
      <c r="U97" s="129"/>
      <c r="V97" s="129"/>
    </row>
    <row r="98" spans="2:22" ht="15.75" x14ac:dyDescent="0.25">
      <c r="B98" s="15" t="s">
        <v>6</v>
      </c>
    </row>
    <row r="99" spans="2:22" x14ac:dyDescent="0.25">
      <c r="B99" s="10" t="s">
        <v>7</v>
      </c>
    </row>
    <row r="100" spans="2:22" ht="16.5" customHeight="1" x14ac:dyDescent="0.25">
      <c r="B100" s="9" t="s">
        <v>2</v>
      </c>
      <c r="H100" s="10"/>
      <c r="V100" s="11" t="str">
        <f>CONCATENATE("Napsáno ",LEN(B101)," z 900 znaků")</f>
        <v>Napsáno 761 z 900 znaků</v>
      </c>
    </row>
    <row r="101" spans="2:22" ht="150" customHeight="1" x14ac:dyDescent="0.25">
      <c r="B101" s="80" t="s">
        <v>202</v>
      </c>
      <c r="C101" s="81"/>
      <c r="D101" s="81"/>
      <c r="E101" s="81"/>
      <c r="F101" s="81"/>
      <c r="G101" s="81"/>
      <c r="H101" s="81"/>
      <c r="I101" s="81"/>
      <c r="J101" s="81"/>
      <c r="K101" s="81"/>
      <c r="L101" s="81"/>
      <c r="M101" s="81"/>
      <c r="N101" s="81"/>
      <c r="O101" s="81"/>
      <c r="P101" s="81"/>
      <c r="Q101" s="81"/>
      <c r="R101" s="81"/>
      <c r="S101" s="81"/>
      <c r="T101" s="81"/>
      <c r="U101" s="81"/>
      <c r="V101" s="82"/>
    </row>
    <row r="102" spans="2:22" ht="22.5" customHeight="1" x14ac:dyDescent="0.25">
      <c r="B102" s="15" t="s">
        <v>8</v>
      </c>
    </row>
    <row r="103" spans="2:22" ht="34.35" customHeight="1" x14ac:dyDescent="0.25">
      <c r="B103" s="54" t="s">
        <v>9</v>
      </c>
      <c r="C103" s="54"/>
      <c r="D103" s="54"/>
      <c r="E103" s="54"/>
      <c r="F103" s="54"/>
      <c r="G103" s="54"/>
      <c r="H103" s="54"/>
      <c r="I103" s="54"/>
      <c r="J103" s="54"/>
      <c r="K103" s="54"/>
      <c r="L103" s="54"/>
      <c r="M103" s="54"/>
      <c r="N103" s="54"/>
      <c r="O103" s="54"/>
      <c r="P103" s="54"/>
      <c r="Q103" s="54"/>
      <c r="R103" s="54"/>
      <c r="S103" s="54"/>
      <c r="T103" s="54"/>
      <c r="U103" s="54"/>
      <c r="V103" s="54"/>
    </row>
    <row r="104" spans="2:22" ht="18" customHeight="1" x14ac:dyDescent="0.25">
      <c r="B104" s="9" t="s">
        <v>2</v>
      </c>
      <c r="H104" s="10"/>
      <c r="V104" s="11" t="str">
        <f>CONCATENATE("Napsáno ",LEN(B105)," z 900 znaků")</f>
        <v>Napsáno 892 z 900 znaků</v>
      </c>
    </row>
    <row r="105" spans="2:22" ht="150" customHeight="1" x14ac:dyDescent="0.25">
      <c r="B105" s="51" t="s">
        <v>162</v>
      </c>
      <c r="C105" s="52"/>
      <c r="D105" s="52"/>
      <c r="E105" s="52"/>
      <c r="F105" s="52"/>
      <c r="G105" s="52"/>
      <c r="H105" s="52"/>
      <c r="I105" s="52"/>
      <c r="J105" s="52"/>
      <c r="K105" s="52"/>
      <c r="L105" s="52"/>
      <c r="M105" s="52"/>
      <c r="N105" s="52"/>
      <c r="O105" s="52"/>
      <c r="P105" s="52"/>
      <c r="Q105" s="52"/>
      <c r="R105" s="52"/>
      <c r="S105" s="52"/>
      <c r="T105" s="52"/>
      <c r="U105" s="52"/>
      <c r="V105" s="53"/>
    </row>
    <row r="106" spans="2:22" ht="24.75" customHeight="1" x14ac:dyDescent="0.25">
      <c r="B106" s="15" t="s">
        <v>10</v>
      </c>
    </row>
    <row r="107" spans="2:22" ht="50.25" customHeight="1" x14ac:dyDescent="0.25">
      <c r="B107" s="54" t="s">
        <v>104</v>
      </c>
      <c r="C107" s="54"/>
      <c r="D107" s="54"/>
      <c r="E107" s="54"/>
      <c r="F107" s="54"/>
      <c r="G107" s="54"/>
      <c r="H107" s="54"/>
      <c r="I107" s="54"/>
      <c r="J107" s="54"/>
      <c r="K107" s="54"/>
      <c r="L107" s="54"/>
      <c r="M107" s="54"/>
      <c r="N107" s="54"/>
      <c r="O107" s="54"/>
      <c r="P107" s="54"/>
      <c r="Q107" s="54"/>
      <c r="R107" s="54"/>
      <c r="S107" s="54"/>
      <c r="T107" s="54"/>
      <c r="U107" s="54"/>
      <c r="V107" s="54"/>
    </row>
    <row r="108" spans="2:22" ht="16.5" customHeight="1" x14ac:dyDescent="0.25">
      <c r="B108" s="9" t="s">
        <v>2</v>
      </c>
      <c r="H108" s="10"/>
      <c r="V108" s="11" t="str">
        <f>CONCATENATE("Napsáno ",LEN(B109)," z 900 znaků")</f>
        <v>Napsáno 896 z 900 znaků</v>
      </c>
    </row>
    <row r="109" spans="2:22" ht="150" customHeight="1" x14ac:dyDescent="0.25">
      <c r="B109" s="51" t="s">
        <v>193</v>
      </c>
      <c r="C109" s="52"/>
      <c r="D109" s="52"/>
      <c r="E109" s="52"/>
      <c r="F109" s="52"/>
      <c r="G109" s="52"/>
      <c r="H109" s="52"/>
      <c r="I109" s="52"/>
      <c r="J109" s="52"/>
      <c r="K109" s="52"/>
      <c r="L109" s="52"/>
      <c r="M109" s="52"/>
      <c r="N109" s="52"/>
      <c r="O109" s="52"/>
      <c r="P109" s="52"/>
      <c r="Q109" s="52"/>
      <c r="R109" s="52"/>
      <c r="S109" s="52"/>
      <c r="T109" s="52"/>
      <c r="U109" s="52"/>
      <c r="V109" s="53"/>
    </row>
    <row r="110" spans="2:22" ht="23.25" customHeight="1" x14ac:dyDescent="0.25">
      <c r="B110" s="15" t="s">
        <v>11</v>
      </c>
    </row>
    <row r="111" spans="2:22" ht="64.5" customHeight="1" x14ac:dyDescent="0.25">
      <c r="B111" s="54" t="s">
        <v>12</v>
      </c>
      <c r="C111" s="54"/>
      <c r="D111" s="54"/>
      <c r="E111" s="54"/>
      <c r="F111" s="54"/>
      <c r="G111" s="54"/>
      <c r="H111" s="54"/>
      <c r="I111" s="54"/>
      <c r="J111" s="54"/>
      <c r="K111" s="54"/>
      <c r="L111" s="54"/>
      <c r="M111" s="54"/>
      <c r="N111" s="54"/>
      <c r="O111" s="54"/>
      <c r="P111" s="54"/>
      <c r="Q111" s="54"/>
      <c r="R111" s="54"/>
      <c r="S111" s="54"/>
      <c r="T111" s="54"/>
      <c r="U111" s="54"/>
      <c r="V111" s="54"/>
    </row>
    <row r="112" spans="2:22" ht="18" customHeight="1" x14ac:dyDescent="0.25">
      <c r="B112" s="9" t="s">
        <v>2</v>
      </c>
      <c r="H112" s="10"/>
      <c r="V112" s="11" t="str">
        <f>CONCATENATE("Napsáno ",LEN(B113)," z 900 znaků")</f>
        <v>Napsáno 780 z 900 znaků</v>
      </c>
    </row>
    <row r="113" spans="2:22" ht="150" customHeight="1" x14ac:dyDescent="0.25">
      <c r="B113" s="51" t="s">
        <v>182</v>
      </c>
      <c r="C113" s="52"/>
      <c r="D113" s="52"/>
      <c r="E113" s="52"/>
      <c r="F113" s="52"/>
      <c r="G113" s="52"/>
      <c r="H113" s="52"/>
      <c r="I113" s="52"/>
      <c r="J113" s="52"/>
      <c r="K113" s="52"/>
      <c r="L113" s="52"/>
      <c r="M113" s="52"/>
      <c r="N113" s="52"/>
      <c r="O113" s="52"/>
      <c r="P113" s="52"/>
      <c r="Q113" s="52"/>
      <c r="R113" s="52"/>
      <c r="S113" s="52"/>
      <c r="T113" s="52"/>
      <c r="U113" s="52"/>
      <c r="V113" s="53"/>
    </row>
    <row r="114" spans="2:22" x14ac:dyDescent="0.25">
      <c r="B114" s="56"/>
      <c r="C114" s="56"/>
    </row>
    <row r="115" spans="2:22" x14ac:dyDescent="0.25">
      <c r="B115" s="12"/>
      <c r="C115" s="12"/>
    </row>
    <row r="116" spans="2:22" ht="18.75" x14ac:dyDescent="0.25">
      <c r="B116" s="13" t="s">
        <v>143</v>
      </c>
    </row>
    <row r="117" spans="2:22" x14ac:dyDescent="0.25">
      <c r="B117" s="54" t="s">
        <v>13</v>
      </c>
      <c r="C117" s="54"/>
      <c r="D117" s="54"/>
      <c r="E117" s="54"/>
      <c r="F117" s="54"/>
      <c r="G117" s="54"/>
      <c r="H117" s="54"/>
      <c r="I117" s="54"/>
      <c r="J117" s="54"/>
      <c r="K117" s="54"/>
      <c r="L117" s="54"/>
      <c r="M117" s="54"/>
      <c r="N117" s="54"/>
      <c r="O117" s="54"/>
      <c r="P117" s="54"/>
      <c r="Q117" s="54"/>
      <c r="R117" s="54"/>
      <c r="S117" s="54"/>
      <c r="T117" s="54"/>
      <c r="U117" s="54"/>
      <c r="V117" s="54"/>
    </row>
    <row r="118" spans="2:22" ht="31.35" customHeight="1" x14ac:dyDescent="0.25">
      <c r="B118" s="85" t="s">
        <v>14</v>
      </c>
      <c r="C118" s="94"/>
      <c r="D118" s="94"/>
      <c r="E118" s="94"/>
      <c r="F118" s="86"/>
      <c r="G118" s="85" t="s">
        <v>15</v>
      </c>
      <c r="H118" s="86"/>
      <c r="I118" s="85" t="s">
        <v>16</v>
      </c>
      <c r="J118" s="86"/>
      <c r="K118" s="85" t="s">
        <v>17</v>
      </c>
      <c r="L118" s="86"/>
      <c r="M118" s="85" t="s">
        <v>18</v>
      </c>
      <c r="N118" s="86"/>
      <c r="O118" s="85" t="s">
        <v>19</v>
      </c>
      <c r="P118" s="86"/>
      <c r="Q118" s="85" t="s">
        <v>20</v>
      </c>
      <c r="R118" s="86"/>
      <c r="S118" s="85" t="s">
        <v>21</v>
      </c>
      <c r="T118" s="86"/>
      <c r="U118" s="85" t="s">
        <v>22</v>
      </c>
      <c r="V118" s="86"/>
    </row>
    <row r="119" spans="2:22" ht="28.35" customHeight="1" x14ac:dyDescent="0.25">
      <c r="B119" s="95" t="s">
        <v>23</v>
      </c>
      <c r="C119" s="120" t="s">
        <v>24</v>
      </c>
      <c r="D119" s="138"/>
      <c r="E119" s="138"/>
      <c r="F119" s="121"/>
      <c r="G119" s="76">
        <v>4000000</v>
      </c>
      <c r="H119" s="78"/>
      <c r="I119" s="76">
        <v>25000000</v>
      </c>
      <c r="J119" s="78"/>
      <c r="K119" s="76">
        <v>81000000</v>
      </c>
      <c r="L119" s="78"/>
      <c r="M119" s="76">
        <v>325000000</v>
      </c>
      <c r="N119" s="78"/>
      <c r="O119" s="76">
        <v>200000000</v>
      </c>
      <c r="P119" s="78"/>
      <c r="Q119" s="76"/>
      <c r="R119" s="78"/>
      <c r="S119" s="76"/>
      <c r="T119" s="78"/>
      <c r="U119" s="76"/>
      <c r="V119" s="78"/>
    </row>
    <row r="120" spans="2:22" ht="25.7" customHeight="1" x14ac:dyDescent="0.25">
      <c r="B120" s="96"/>
      <c r="C120" s="120" t="s">
        <v>25</v>
      </c>
      <c r="D120" s="138"/>
      <c r="E120" s="138"/>
      <c r="F120" s="121"/>
      <c r="G120" s="76"/>
      <c r="H120" s="78"/>
      <c r="I120" s="76"/>
      <c r="J120" s="78"/>
      <c r="K120" s="76"/>
      <c r="L120" s="78"/>
      <c r="M120" s="76">
        <v>20000000</v>
      </c>
      <c r="N120" s="78"/>
      <c r="O120" s="76">
        <v>25000000</v>
      </c>
      <c r="P120" s="78"/>
      <c r="Q120" s="76"/>
      <c r="R120" s="78"/>
      <c r="S120" s="76"/>
      <c r="T120" s="78"/>
      <c r="U120" s="76"/>
      <c r="V120" s="78"/>
    </row>
    <row r="121" spans="2:22" ht="32.450000000000003" customHeight="1" x14ac:dyDescent="0.25">
      <c r="B121" s="96"/>
      <c r="C121" s="120" t="s">
        <v>26</v>
      </c>
      <c r="D121" s="138"/>
      <c r="E121" s="138"/>
      <c r="F121" s="121"/>
      <c r="G121" s="76"/>
      <c r="H121" s="78"/>
      <c r="I121" s="76"/>
      <c r="J121" s="78"/>
      <c r="K121" s="76"/>
      <c r="L121" s="78"/>
      <c r="M121" s="76"/>
      <c r="N121" s="78"/>
      <c r="O121" s="76"/>
      <c r="P121" s="78"/>
      <c r="Q121" s="76"/>
      <c r="R121" s="78"/>
      <c r="S121" s="76"/>
      <c r="T121" s="78"/>
      <c r="U121" s="76"/>
      <c r="V121" s="78"/>
    </row>
    <row r="122" spans="2:22" ht="24.6" customHeight="1" x14ac:dyDescent="0.25">
      <c r="B122" s="97"/>
      <c r="C122" s="139" t="s">
        <v>27</v>
      </c>
      <c r="D122" s="140"/>
      <c r="E122" s="140"/>
      <c r="F122" s="141"/>
      <c r="G122" s="89">
        <f>SUM(G119:H121)</f>
        <v>4000000</v>
      </c>
      <c r="H122" s="90"/>
      <c r="I122" s="89">
        <f t="shared" ref="I122" si="0">SUM(I119:J121)</f>
        <v>25000000</v>
      </c>
      <c r="J122" s="90"/>
      <c r="K122" s="89">
        <f t="shared" ref="K122" si="1">SUM(K119:L121)</f>
        <v>81000000</v>
      </c>
      <c r="L122" s="90"/>
      <c r="M122" s="89">
        <f t="shared" ref="M122" si="2">SUM(M119:N121)</f>
        <v>345000000</v>
      </c>
      <c r="N122" s="90"/>
      <c r="O122" s="89">
        <f t="shared" ref="O122" si="3">SUM(O119:P121)</f>
        <v>225000000</v>
      </c>
      <c r="P122" s="90"/>
      <c r="Q122" s="89">
        <f t="shared" ref="Q122" si="4">SUM(Q119:R121)</f>
        <v>0</v>
      </c>
      <c r="R122" s="90"/>
      <c r="S122" s="89">
        <f t="shared" ref="S122" si="5">SUM(S119:T121)</f>
        <v>0</v>
      </c>
      <c r="T122" s="90"/>
      <c r="U122" s="89">
        <f t="shared" ref="U122" si="6">SUM(U119:V121)</f>
        <v>0</v>
      </c>
      <c r="V122" s="90"/>
    </row>
    <row r="123" spans="2:22" ht="22.7" customHeight="1" x14ac:dyDescent="0.25">
      <c r="B123" s="95" t="s">
        <v>28</v>
      </c>
      <c r="C123" s="120" t="s">
        <v>29</v>
      </c>
      <c r="D123" s="138"/>
      <c r="E123" s="138"/>
      <c r="F123" s="121"/>
      <c r="G123" s="76"/>
      <c r="H123" s="78"/>
      <c r="I123" s="76"/>
      <c r="J123" s="78"/>
      <c r="K123" s="76"/>
      <c r="L123" s="78"/>
      <c r="M123" s="76"/>
      <c r="N123" s="78"/>
      <c r="O123" s="76"/>
      <c r="P123" s="78"/>
      <c r="Q123" s="76"/>
      <c r="R123" s="78"/>
      <c r="S123" s="76"/>
      <c r="T123" s="78"/>
      <c r="U123" s="76"/>
      <c r="V123" s="78"/>
    </row>
    <row r="124" spans="2:22" ht="27" customHeight="1" x14ac:dyDescent="0.25">
      <c r="B124" s="96"/>
      <c r="C124" s="120" t="s">
        <v>30</v>
      </c>
      <c r="D124" s="138"/>
      <c r="E124" s="138"/>
      <c r="F124" s="121"/>
      <c r="G124" s="76"/>
      <c r="H124" s="78"/>
      <c r="I124" s="76"/>
      <c r="J124" s="78"/>
      <c r="K124" s="76"/>
      <c r="L124" s="78"/>
      <c r="M124" s="76"/>
      <c r="N124" s="78"/>
      <c r="O124" s="76"/>
      <c r="P124" s="78"/>
      <c r="Q124" s="76"/>
      <c r="R124" s="78"/>
      <c r="S124" s="76"/>
      <c r="T124" s="78"/>
      <c r="U124" s="76"/>
      <c r="V124" s="78"/>
    </row>
    <row r="125" spans="2:22" ht="26.45" customHeight="1" x14ac:dyDescent="0.25">
      <c r="B125" s="97"/>
      <c r="C125" s="139" t="s">
        <v>31</v>
      </c>
      <c r="D125" s="140"/>
      <c r="E125" s="140"/>
      <c r="F125" s="141"/>
      <c r="G125" s="89">
        <f>SUM(G123:H124)</f>
        <v>0</v>
      </c>
      <c r="H125" s="90"/>
      <c r="I125" s="89">
        <f t="shared" ref="I125" si="7">SUM(I123:J124)</f>
        <v>0</v>
      </c>
      <c r="J125" s="90"/>
      <c r="K125" s="89">
        <f t="shared" ref="K125" si="8">SUM(K123:L124)</f>
        <v>0</v>
      </c>
      <c r="L125" s="90"/>
      <c r="M125" s="89">
        <f t="shared" ref="M125" si="9">SUM(M123:N124)</f>
        <v>0</v>
      </c>
      <c r="N125" s="90"/>
      <c r="O125" s="89">
        <f t="shared" ref="O125" si="10">SUM(O123:P124)</f>
        <v>0</v>
      </c>
      <c r="P125" s="90"/>
      <c r="Q125" s="89">
        <f t="shared" ref="Q125" si="11">SUM(Q123:R124)</f>
        <v>0</v>
      </c>
      <c r="R125" s="90"/>
      <c r="S125" s="89">
        <f t="shared" ref="S125" si="12">SUM(S123:T124)</f>
        <v>0</v>
      </c>
      <c r="T125" s="90"/>
      <c r="U125" s="89">
        <v>0</v>
      </c>
      <c r="V125" s="90"/>
    </row>
    <row r="126" spans="2:22" ht="28.7" customHeight="1" x14ac:dyDescent="0.25">
      <c r="B126" s="85" t="s">
        <v>32</v>
      </c>
      <c r="C126" s="94"/>
      <c r="D126" s="94"/>
      <c r="E126" s="94"/>
      <c r="F126" s="86"/>
      <c r="G126" s="87">
        <f>SUM(G122+G125)</f>
        <v>4000000</v>
      </c>
      <c r="H126" s="88"/>
      <c r="I126" s="87">
        <f t="shared" ref="I126" si="13">SUM(I122+I125)</f>
        <v>25000000</v>
      </c>
      <c r="J126" s="88"/>
      <c r="K126" s="87">
        <f t="shared" ref="K126" si="14">SUM(K122+K125)</f>
        <v>81000000</v>
      </c>
      <c r="L126" s="88"/>
      <c r="M126" s="87">
        <f t="shared" ref="M126" si="15">SUM(M122+M125)</f>
        <v>345000000</v>
      </c>
      <c r="N126" s="88"/>
      <c r="O126" s="87">
        <f t="shared" ref="O126" si="16">SUM(O122+O125)</f>
        <v>225000000</v>
      </c>
      <c r="P126" s="88"/>
      <c r="Q126" s="87">
        <f t="shared" ref="Q126" si="17">SUM(Q122+Q125)</f>
        <v>0</v>
      </c>
      <c r="R126" s="88"/>
      <c r="S126" s="87">
        <f t="shared" ref="S126" si="18">SUM(S122+S125)</f>
        <v>0</v>
      </c>
      <c r="T126" s="88"/>
      <c r="U126" s="87">
        <f t="shared" ref="U126" si="19">SUM(U122+U125)</f>
        <v>0</v>
      </c>
      <c r="V126" s="88"/>
    </row>
    <row r="127" spans="2:22" x14ac:dyDescent="0.25">
      <c r="B127" s="12"/>
      <c r="C127" s="12"/>
    </row>
    <row r="128" spans="2:22" ht="28.35" customHeight="1" x14ac:dyDescent="0.25">
      <c r="B128" s="79" t="s">
        <v>33</v>
      </c>
      <c r="C128" s="79"/>
      <c r="D128" s="79"/>
      <c r="E128" s="79"/>
      <c r="F128" s="79"/>
      <c r="G128" s="143">
        <f>SUM(G126:V126)</f>
        <v>680000000</v>
      </c>
      <c r="H128" s="143"/>
      <c r="I128" s="143"/>
      <c r="J128" s="143"/>
    </row>
    <row r="129" spans="2:22" x14ac:dyDescent="0.25">
      <c r="B129" s="12"/>
      <c r="C129" s="12"/>
    </row>
    <row r="130" spans="2:22" ht="22.5" customHeight="1" x14ac:dyDescent="0.25">
      <c r="B130" s="15" t="s">
        <v>34</v>
      </c>
    </row>
    <row r="131" spans="2:22" ht="17.25" customHeight="1" x14ac:dyDescent="0.25">
      <c r="B131" s="16" t="s">
        <v>35</v>
      </c>
    </row>
    <row r="132" spans="2:22" ht="17.25" customHeight="1" x14ac:dyDescent="0.25">
      <c r="B132" s="9" t="s">
        <v>2</v>
      </c>
      <c r="H132" s="10"/>
      <c r="V132" s="11" t="str">
        <f>CONCATENATE("Napsáno ",LEN(B133)," z 900 znaků")</f>
        <v>Napsáno 895 z 900 znaků</v>
      </c>
    </row>
    <row r="133" spans="2:22" ht="150" customHeight="1" x14ac:dyDescent="0.25">
      <c r="B133" s="80" t="s">
        <v>194</v>
      </c>
      <c r="C133" s="81"/>
      <c r="D133" s="81"/>
      <c r="E133" s="81"/>
      <c r="F133" s="81"/>
      <c r="G133" s="81"/>
      <c r="H133" s="81"/>
      <c r="I133" s="81"/>
      <c r="J133" s="81"/>
      <c r="K133" s="81"/>
      <c r="L133" s="81"/>
      <c r="M133" s="81"/>
      <c r="N133" s="81"/>
      <c r="O133" s="81"/>
      <c r="P133" s="81"/>
      <c r="Q133" s="81"/>
      <c r="R133" s="81"/>
      <c r="S133" s="81"/>
      <c r="T133" s="81"/>
      <c r="U133" s="81"/>
      <c r="V133" s="82"/>
    </row>
    <row r="134" spans="2:22" x14ac:dyDescent="0.25">
      <c r="B134" s="56"/>
      <c r="C134" s="56"/>
    </row>
    <row r="135" spans="2:22" x14ac:dyDescent="0.25">
      <c r="B135" s="12"/>
      <c r="C135" s="12"/>
    </row>
    <row r="136" spans="2:22" ht="18.75" x14ac:dyDescent="0.25">
      <c r="B136" s="13" t="s">
        <v>144</v>
      </c>
    </row>
    <row r="137" spans="2:22" ht="19.5" customHeight="1" x14ac:dyDescent="0.25">
      <c r="B137" s="84" t="s">
        <v>130</v>
      </c>
      <c r="C137" s="84"/>
      <c r="D137" s="84"/>
      <c r="E137" s="84"/>
      <c r="F137" s="84"/>
      <c r="G137" s="84"/>
      <c r="H137" s="84"/>
      <c r="I137" s="84"/>
      <c r="J137" s="84"/>
      <c r="K137" s="84"/>
      <c r="L137" s="84"/>
      <c r="M137" s="84"/>
      <c r="N137" s="84"/>
      <c r="O137" s="84"/>
      <c r="P137" s="84"/>
      <c r="Q137" s="84"/>
      <c r="R137" s="84"/>
      <c r="S137" s="84"/>
      <c r="T137" s="84"/>
      <c r="U137" s="84"/>
      <c r="V137" s="84"/>
    </row>
    <row r="138" spans="2:22" ht="34.5" customHeight="1" x14ac:dyDescent="0.25">
      <c r="B138" s="79" t="s">
        <v>36</v>
      </c>
      <c r="C138" s="79"/>
      <c r="D138" s="79"/>
      <c r="E138" s="79" t="s">
        <v>131</v>
      </c>
      <c r="F138" s="79"/>
      <c r="G138" s="79" t="s">
        <v>37</v>
      </c>
      <c r="H138" s="79"/>
      <c r="I138" s="79"/>
      <c r="J138" s="79"/>
      <c r="K138" s="79" t="s">
        <v>38</v>
      </c>
      <c r="L138" s="79"/>
      <c r="M138" s="79"/>
      <c r="N138" s="79"/>
      <c r="O138" s="79"/>
      <c r="P138" s="79"/>
      <c r="Q138" s="79"/>
      <c r="R138" s="79"/>
      <c r="S138" s="79"/>
      <c r="T138" s="79"/>
      <c r="U138" s="79"/>
      <c r="V138" s="79"/>
    </row>
    <row r="139" spans="2:22" ht="30" customHeight="1" x14ac:dyDescent="0.25">
      <c r="B139" s="93" t="s">
        <v>82</v>
      </c>
      <c r="C139" s="93"/>
      <c r="D139" s="93"/>
      <c r="E139" s="162">
        <v>0.85</v>
      </c>
      <c r="F139" s="162"/>
      <c r="G139" s="83" t="s">
        <v>185</v>
      </c>
      <c r="H139" s="83"/>
      <c r="I139" s="83"/>
      <c r="J139" s="83"/>
      <c r="K139" s="83" t="s">
        <v>190</v>
      </c>
      <c r="L139" s="83"/>
      <c r="M139" s="83"/>
      <c r="N139" s="83"/>
      <c r="O139" s="83"/>
      <c r="P139" s="83"/>
      <c r="Q139" s="83"/>
      <c r="R139" s="83"/>
      <c r="S139" s="83"/>
      <c r="T139" s="83"/>
      <c r="U139" s="83"/>
      <c r="V139" s="83"/>
    </row>
    <row r="140" spans="2:22" ht="30" customHeight="1" x14ac:dyDescent="0.25">
      <c r="B140" s="93" t="s">
        <v>82</v>
      </c>
      <c r="C140" s="93"/>
      <c r="D140" s="93"/>
      <c r="E140" s="162">
        <v>0.15</v>
      </c>
      <c r="F140" s="162"/>
      <c r="G140" s="83" t="s">
        <v>180</v>
      </c>
      <c r="H140" s="83"/>
      <c r="I140" s="83"/>
      <c r="J140" s="83"/>
      <c r="K140" s="83" t="s">
        <v>184</v>
      </c>
      <c r="L140" s="83"/>
      <c r="M140" s="83"/>
      <c r="N140" s="83"/>
      <c r="O140" s="83"/>
      <c r="P140" s="83"/>
      <c r="Q140" s="83"/>
      <c r="R140" s="83"/>
      <c r="S140" s="83"/>
      <c r="T140" s="83"/>
      <c r="U140" s="83"/>
      <c r="V140" s="83"/>
    </row>
    <row r="141" spans="2:22" ht="30" customHeight="1" x14ac:dyDescent="0.25">
      <c r="B141" s="93" t="s">
        <v>82</v>
      </c>
      <c r="C141" s="93"/>
      <c r="D141" s="93"/>
      <c r="E141" s="162"/>
      <c r="F141" s="162"/>
      <c r="G141" s="83"/>
      <c r="H141" s="83"/>
      <c r="I141" s="83"/>
      <c r="J141" s="83"/>
      <c r="K141" s="83"/>
      <c r="L141" s="83"/>
      <c r="M141" s="83"/>
      <c r="N141" s="83"/>
      <c r="O141" s="83"/>
      <c r="P141" s="83"/>
      <c r="Q141" s="83"/>
      <c r="R141" s="83"/>
      <c r="S141" s="83"/>
      <c r="T141" s="83"/>
      <c r="U141" s="83"/>
      <c r="V141" s="83"/>
    </row>
    <row r="142" spans="2:22" x14ac:dyDescent="0.25">
      <c r="B142" s="144" t="s">
        <v>127</v>
      </c>
      <c r="C142" s="144"/>
      <c r="D142" s="144"/>
      <c r="E142" s="145">
        <f>SUM(E139:F141)</f>
        <v>1</v>
      </c>
      <c r="F142" s="145"/>
    </row>
    <row r="143" spans="2:22" x14ac:dyDescent="0.25">
      <c r="B143" s="12"/>
      <c r="C143" s="12"/>
    </row>
    <row r="144" spans="2:22" ht="18.75" x14ac:dyDescent="0.25">
      <c r="B144" s="13" t="s">
        <v>145</v>
      </c>
    </row>
    <row r="145" spans="2:26" ht="66" customHeight="1" x14ac:dyDescent="0.25">
      <c r="B145" s="105" t="s">
        <v>39</v>
      </c>
      <c r="C145" s="105"/>
      <c r="D145" s="105"/>
      <c r="E145" s="105"/>
      <c r="F145" s="105"/>
      <c r="G145" s="105"/>
      <c r="H145" s="105"/>
      <c r="I145" s="105"/>
      <c r="J145" s="105"/>
      <c r="K145" s="105"/>
      <c r="L145" s="105"/>
      <c r="M145" s="105"/>
      <c r="N145" s="105"/>
      <c r="O145" s="105"/>
      <c r="P145" s="105"/>
      <c r="Q145" s="105"/>
      <c r="R145" s="105"/>
      <c r="S145" s="105"/>
      <c r="T145" s="105"/>
      <c r="U145" s="105"/>
      <c r="V145" s="105"/>
    </row>
    <row r="146" spans="2:26" ht="21" customHeight="1" x14ac:dyDescent="0.25">
      <c r="B146" s="17" t="s">
        <v>40</v>
      </c>
    </row>
    <row r="147" spans="2:26" x14ac:dyDescent="0.25">
      <c r="B147" s="108" t="s">
        <v>41</v>
      </c>
      <c r="C147" s="108"/>
      <c r="D147" s="18">
        <v>2021</v>
      </c>
      <c r="H147" s="19">
        <v>1</v>
      </c>
      <c r="I147" s="19">
        <v>2</v>
      </c>
      <c r="J147" s="19">
        <v>3</v>
      </c>
      <c r="K147" s="19">
        <v>4</v>
      </c>
      <c r="L147" s="19">
        <v>5</v>
      </c>
      <c r="M147" s="19">
        <v>6</v>
      </c>
      <c r="N147" s="19">
        <v>7</v>
      </c>
      <c r="O147" s="19">
        <v>8</v>
      </c>
      <c r="P147" s="19">
        <v>9</v>
      </c>
      <c r="Q147" s="19">
        <v>10</v>
      </c>
      <c r="R147" s="19">
        <v>11</v>
      </c>
      <c r="S147" s="19">
        <v>12</v>
      </c>
      <c r="T147" s="19">
        <v>13</v>
      </c>
      <c r="U147" s="19">
        <v>14</v>
      </c>
      <c r="V147" s="19">
        <v>15</v>
      </c>
    </row>
    <row r="148" spans="2:26" x14ac:dyDescent="0.25">
      <c r="H148" s="19" t="str">
        <f>CONCATENATE("1. pol. ",H149)</f>
        <v>1. pol. 2021</v>
      </c>
      <c r="I148" s="19" t="str">
        <f>CONCATENATE("2. pol. ",H149)</f>
        <v>2. pol. 2021</v>
      </c>
      <c r="J148" s="19" t="str">
        <f>CONCATENATE("1. pol. ",J149)</f>
        <v>1. pol. 2022</v>
      </c>
      <c r="K148" s="19" t="str">
        <f>CONCATENATE("2. pol. ",J149)</f>
        <v>2. pol. 2022</v>
      </c>
      <c r="L148" s="19" t="str">
        <f>CONCATENATE("1. pol. ",L149)</f>
        <v>1. pol. 2023</v>
      </c>
      <c r="M148" s="19" t="str">
        <f>CONCATENATE("2. pol. ",L149)</f>
        <v>2. pol. 2023</v>
      </c>
      <c r="N148" s="19" t="str">
        <f>CONCATENATE("1. pol. ",N149)</f>
        <v>1. pol. 2024</v>
      </c>
      <c r="O148" s="19" t="str">
        <f>CONCATENATE("2. pol. ",N149)</f>
        <v>2. pol. 2024</v>
      </c>
      <c r="P148" s="19" t="str">
        <f>CONCATENATE("1. pol. ",P149)</f>
        <v>1. pol. 2025</v>
      </c>
      <c r="Q148" s="19" t="str">
        <f>CONCATENATE("2. pol. ",P149)</f>
        <v>2. pol. 2025</v>
      </c>
      <c r="R148" s="19" t="str">
        <f>CONCATENATE("1. pol. ",R149)</f>
        <v>1. pol. 2026</v>
      </c>
      <c r="S148" s="19" t="str">
        <f>CONCATENATE("2. pol. ",R149)</f>
        <v>2. pol. 2026</v>
      </c>
      <c r="T148" s="19" t="str">
        <f>CONCATENATE("1. pol. ",T149)</f>
        <v>1. pol. 2027</v>
      </c>
      <c r="U148" s="19" t="str">
        <f>CONCATENATE("2. pol. ",T149)</f>
        <v>2. pol. 2027</v>
      </c>
      <c r="V148" s="19" t="str">
        <f>CONCATENATE("1. pol. ",V149)</f>
        <v>1. pol. 2028</v>
      </c>
    </row>
    <row r="149" spans="2:26" ht="15" customHeight="1" x14ac:dyDescent="0.25">
      <c r="B149" s="109" t="s">
        <v>42</v>
      </c>
      <c r="C149" s="110"/>
      <c r="D149" s="110"/>
      <c r="E149" s="111"/>
      <c r="F149" s="115" t="s">
        <v>43</v>
      </c>
      <c r="G149" s="115" t="s">
        <v>44</v>
      </c>
      <c r="H149" s="106">
        <f>D147</f>
        <v>2021</v>
      </c>
      <c r="I149" s="107"/>
      <c r="J149" s="106">
        <f>H149+1</f>
        <v>2022</v>
      </c>
      <c r="K149" s="107"/>
      <c r="L149" s="106">
        <f t="shared" ref="L149" si="20">J149+1</f>
        <v>2023</v>
      </c>
      <c r="M149" s="107"/>
      <c r="N149" s="106">
        <f t="shared" ref="N149" si="21">L149+1</f>
        <v>2024</v>
      </c>
      <c r="O149" s="107"/>
      <c r="P149" s="106">
        <f t="shared" ref="P149" si="22">N149+1</f>
        <v>2025</v>
      </c>
      <c r="Q149" s="107"/>
      <c r="R149" s="106">
        <f t="shared" ref="R149" si="23">P149+1</f>
        <v>2026</v>
      </c>
      <c r="S149" s="107"/>
      <c r="T149" s="106">
        <f t="shared" ref="T149" si="24">R149+1</f>
        <v>2027</v>
      </c>
      <c r="U149" s="107"/>
      <c r="V149" s="20">
        <f>T149+1</f>
        <v>2028</v>
      </c>
    </row>
    <row r="150" spans="2:26" ht="15" customHeight="1" x14ac:dyDescent="0.25">
      <c r="B150" s="112"/>
      <c r="C150" s="113"/>
      <c r="D150" s="113"/>
      <c r="E150" s="114"/>
      <c r="F150" s="116"/>
      <c r="G150" s="116"/>
      <c r="H150" s="21" t="s">
        <v>45</v>
      </c>
      <c r="I150" s="21" t="s">
        <v>46</v>
      </c>
      <c r="J150" s="21" t="s">
        <v>45</v>
      </c>
      <c r="K150" s="21" t="s">
        <v>46</v>
      </c>
      <c r="L150" s="21" t="s">
        <v>45</v>
      </c>
      <c r="M150" s="21" t="s">
        <v>46</v>
      </c>
      <c r="N150" s="21" t="s">
        <v>45</v>
      </c>
      <c r="O150" s="21" t="s">
        <v>46</v>
      </c>
      <c r="P150" s="21" t="s">
        <v>45</v>
      </c>
      <c r="Q150" s="21" t="s">
        <v>46</v>
      </c>
      <c r="R150" s="21" t="s">
        <v>45</v>
      </c>
      <c r="S150" s="21" t="s">
        <v>46</v>
      </c>
      <c r="T150" s="21" t="s">
        <v>45</v>
      </c>
      <c r="U150" s="21" t="s">
        <v>46</v>
      </c>
      <c r="V150" s="21" t="s">
        <v>45</v>
      </c>
    </row>
    <row r="151" spans="2:26" x14ac:dyDescent="0.25">
      <c r="B151" s="22" t="s">
        <v>47</v>
      </c>
      <c r="C151" s="100" t="s">
        <v>165</v>
      </c>
      <c r="D151" s="101"/>
      <c r="E151" s="102"/>
      <c r="F151" s="23" t="s">
        <v>163</v>
      </c>
      <c r="G151" s="23" t="s">
        <v>164</v>
      </c>
      <c r="H151" s="24">
        <f t="shared" ref="H151:V151" si="25">IF(OR(H$147=$Y151,H$147=$Z151,AND(H$147&gt;$Y151,H$147&lt;$Z151)),1,2)</f>
        <v>1</v>
      </c>
      <c r="I151" s="24">
        <f t="shared" si="25"/>
        <v>1</v>
      </c>
      <c r="J151" s="24">
        <f t="shared" si="25"/>
        <v>2</v>
      </c>
      <c r="K151" s="24">
        <f t="shared" si="25"/>
        <v>2</v>
      </c>
      <c r="L151" s="24">
        <f t="shared" si="25"/>
        <v>2</v>
      </c>
      <c r="M151" s="24">
        <f t="shared" si="25"/>
        <v>2</v>
      </c>
      <c r="N151" s="24">
        <f t="shared" si="25"/>
        <v>2</v>
      </c>
      <c r="O151" s="24">
        <f t="shared" si="25"/>
        <v>2</v>
      </c>
      <c r="P151" s="24">
        <f t="shared" si="25"/>
        <v>2</v>
      </c>
      <c r="Q151" s="24">
        <f t="shared" si="25"/>
        <v>2</v>
      </c>
      <c r="R151" s="24">
        <f t="shared" si="25"/>
        <v>2</v>
      </c>
      <c r="S151" s="24">
        <f t="shared" si="25"/>
        <v>2</v>
      </c>
      <c r="T151" s="24">
        <f t="shared" si="25"/>
        <v>2</v>
      </c>
      <c r="U151" s="24">
        <f t="shared" si="25"/>
        <v>2</v>
      </c>
      <c r="V151" s="24">
        <f t="shared" si="25"/>
        <v>2</v>
      </c>
      <c r="W151" s="25" t="str">
        <f>CONCATENATE("1. pol. ",$H$149)</f>
        <v>1. pol. 2021</v>
      </c>
      <c r="X151" s="25">
        <v>1</v>
      </c>
      <c r="Y151" s="25">
        <f>IF(F151="","",VLOOKUP(F151,$W$151:$X$165,2,FALSE))</f>
        <v>1</v>
      </c>
      <c r="Z151" s="25">
        <f>IF(G151="","",VLOOKUP(G151,$W$151:$X$165,2,FALSE))</f>
        <v>2</v>
      </c>
    </row>
    <row r="152" spans="2:26" x14ac:dyDescent="0.25">
      <c r="B152" s="22" t="s">
        <v>48</v>
      </c>
      <c r="C152" s="100" t="s">
        <v>166</v>
      </c>
      <c r="D152" s="101"/>
      <c r="E152" s="102"/>
      <c r="F152" s="23" t="s">
        <v>164</v>
      </c>
      <c r="G152" s="23" t="s">
        <v>167</v>
      </c>
      <c r="H152" s="24">
        <f t="shared" ref="H152:V170" si="26">IF(OR(H$147=$Y152,H$147=$Z152,AND(H$147&gt;$Y152,H$147&lt;$Z152)),1,2)</f>
        <v>2</v>
      </c>
      <c r="I152" s="24">
        <f t="shared" ref="I152:V152" si="27">IF(OR(I$147=$Y152,I$147=$Z152,AND(I$147&gt;$Y152,I$147&lt;$Z152)),1,2)</f>
        <v>1</v>
      </c>
      <c r="J152" s="24">
        <f t="shared" si="27"/>
        <v>1</v>
      </c>
      <c r="K152" s="24">
        <f t="shared" si="27"/>
        <v>1</v>
      </c>
      <c r="L152" s="24">
        <f t="shared" si="27"/>
        <v>1</v>
      </c>
      <c r="M152" s="24">
        <f t="shared" si="27"/>
        <v>2</v>
      </c>
      <c r="N152" s="24">
        <f t="shared" si="27"/>
        <v>2</v>
      </c>
      <c r="O152" s="24">
        <f t="shared" si="27"/>
        <v>2</v>
      </c>
      <c r="P152" s="24">
        <f t="shared" si="27"/>
        <v>2</v>
      </c>
      <c r="Q152" s="24">
        <f t="shared" si="27"/>
        <v>2</v>
      </c>
      <c r="R152" s="24">
        <f t="shared" si="27"/>
        <v>2</v>
      </c>
      <c r="S152" s="24">
        <f t="shared" si="27"/>
        <v>2</v>
      </c>
      <c r="T152" s="24">
        <f t="shared" si="27"/>
        <v>2</v>
      </c>
      <c r="U152" s="24">
        <f t="shared" si="27"/>
        <v>2</v>
      </c>
      <c r="V152" s="24">
        <f t="shared" si="27"/>
        <v>2</v>
      </c>
      <c r="W152" s="25" t="str">
        <f>CONCATENATE("2. pol. ",$H$149)</f>
        <v>2. pol. 2021</v>
      </c>
      <c r="X152" s="25">
        <v>2</v>
      </c>
      <c r="Y152" s="25">
        <f t="shared" ref="Y152:Z165" si="28">IF(F152="","",VLOOKUP(F152,$W$151:$X$165,2,FALSE))</f>
        <v>2</v>
      </c>
      <c r="Z152" s="25">
        <f t="shared" si="28"/>
        <v>5</v>
      </c>
    </row>
    <row r="153" spans="2:26" x14ac:dyDescent="0.25">
      <c r="B153" s="22" t="s">
        <v>49</v>
      </c>
      <c r="C153" s="100" t="s">
        <v>168</v>
      </c>
      <c r="D153" s="101"/>
      <c r="E153" s="102"/>
      <c r="F153" s="23" t="s">
        <v>167</v>
      </c>
      <c r="G153" s="23" t="s">
        <v>169</v>
      </c>
      <c r="H153" s="24">
        <f t="shared" si="26"/>
        <v>2</v>
      </c>
      <c r="I153" s="24">
        <f t="shared" si="26"/>
        <v>2</v>
      </c>
      <c r="J153" s="24">
        <f t="shared" ref="J153:V166" si="29">IF(OR(J$147=$Y153,J$147=$Z153,AND(J$147&gt;$Y153,J$147&lt;$Z153)),1,2)</f>
        <v>2</v>
      </c>
      <c r="K153" s="24">
        <f t="shared" si="29"/>
        <v>2</v>
      </c>
      <c r="L153" s="24">
        <f t="shared" si="29"/>
        <v>1</v>
      </c>
      <c r="M153" s="24">
        <f t="shared" si="29"/>
        <v>1</v>
      </c>
      <c r="N153" s="24">
        <f t="shared" si="29"/>
        <v>2</v>
      </c>
      <c r="O153" s="24">
        <f t="shared" si="29"/>
        <v>2</v>
      </c>
      <c r="P153" s="24">
        <f t="shared" si="29"/>
        <v>2</v>
      </c>
      <c r="Q153" s="24">
        <f t="shared" si="29"/>
        <v>2</v>
      </c>
      <c r="R153" s="24">
        <f t="shared" si="29"/>
        <v>2</v>
      </c>
      <c r="S153" s="24">
        <f t="shared" si="29"/>
        <v>2</v>
      </c>
      <c r="T153" s="24">
        <f t="shared" si="29"/>
        <v>2</v>
      </c>
      <c r="U153" s="24">
        <f t="shared" si="29"/>
        <v>2</v>
      </c>
      <c r="V153" s="24">
        <f t="shared" si="29"/>
        <v>2</v>
      </c>
      <c r="W153" s="25" t="str">
        <f>CONCATENATE("1. pol. ",$H$149+1)</f>
        <v>1. pol. 2022</v>
      </c>
      <c r="X153" s="25">
        <v>3</v>
      </c>
      <c r="Y153" s="25">
        <f t="shared" si="28"/>
        <v>5</v>
      </c>
      <c r="Z153" s="25">
        <f t="shared" si="28"/>
        <v>6</v>
      </c>
    </row>
    <row r="154" spans="2:26" x14ac:dyDescent="0.25">
      <c r="B154" s="22" t="s">
        <v>50</v>
      </c>
      <c r="C154" s="100" t="s">
        <v>187</v>
      </c>
      <c r="D154" s="101"/>
      <c r="E154" s="102"/>
      <c r="F154" s="23" t="s">
        <v>169</v>
      </c>
      <c r="G154" s="23" t="s">
        <v>171</v>
      </c>
      <c r="H154" s="24">
        <f t="shared" si="26"/>
        <v>2</v>
      </c>
      <c r="I154" s="24">
        <f t="shared" ref="I154:I166" si="30">IF(OR(I$147=$Y154,I$147=$Z154,AND(I$147&gt;$Y154,I$147&lt;$Z154)),1,2)</f>
        <v>2</v>
      </c>
      <c r="J154" s="24">
        <f t="shared" si="29"/>
        <v>2</v>
      </c>
      <c r="K154" s="24">
        <f t="shared" si="29"/>
        <v>2</v>
      </c>
      <c r="L154" s="24">
        <f t="shared" si="29"/>
        <v>2</v>
      </c>
      <c r="M154" s="24">
        <f t="shared" si="29"/>
        <v>1</v>
      </c>
      <c r="N154" s="24">
        <f t="shared" si="29"/>
        <v>1</v>
      </c>
      <c r="O154" s="24">
        <f t="shared" si="29"/>
        <v>1</v>
      </c>
      <c r="P154" s="24">
        <f t="shared" si="29"/>
        <v>2</v>
      </c>
      <c r="Q154" s="24">
        <f t="shared" si="29"/>
        <v>2</v>
      </c>
      <c r="R154" s="24">
        <f t="shared" si="29"/>
        <v>2</v>
      </c>
      <c r="S154" s="24">
        <f t="shared" si="29"/>
        <v>2</v>
      </c>
      <c r="T154" s="24">
        <f t="shared" si="29"/>
        <v>2</v>
      </c>
      <c r="U154" s="24">
        <f t="shared" si="29"/>
        <v>2</v>
      </c>
      <c r="V154" s="24">
        <f t="shared" si="29"/>
        <v>2</v>
      </c>
      <c r="W154" s="25" t="str">
        <f>CONCATENATE("2. pol. ",$H$149+1)</f>
        <v>2. pol. 2022</v>
      </c>
      <c r="X154" s="25">
        <v>4</v>
      </c>
      <c r="Y154" s="25">
        <f t="shared" si="28"/>
        <v>6</v>
      </c>
      <c r="Z154" s="25">
        <f t="shared" si="28"/>
        <v>8</v>
      </c>
    </row>
    <row r="155" spans="2:26" x14ac:dyDescent="0.25">
      <c r="B155" s="22" t="s">
        <v>51</v>
      </c>
      <c r="C155" s="100" t="s">
        <v>174</v>
      </c>
      <c r="D155" s="101"/>
      <c r="E155" s="102"/>
      <c r="F155" s="23" t="s">
        <v>175</v>
      </c>
      <c r="G155" s="23" t="s">
        <v>173</v>
      </c>
      <c r="H155" s="24">
        <f t="shared" si="26"/>
        <v>2</v>
      </c>
      <c r="I155" s="24">
        <f t="shared" si="30"/>
        <v>2</v>
      </c>
      <c r="J155" s="24">
        <f t="shared" si="29"/>
        <v>2</v>
      </c>
      <c r="K155" s="24">
        <f t="shared" si="29"/>
        <v>2</v>
      </c>
      <c r="L155" s="24">
        <f t="shared" si="29"/>
        <v>2</v>
      </c>
      <c r="M155" s="24">
        <f t="shared" si="29"/>
        <v>2</v>
      </c>
      <c r="N155" s="24">
        <f t="shared" si="29"/>
        <v>1</v>
      </c>
      <c r="O155" s="24">
        <f t="shared" si="29"/>
        <v>1</v>
      </c>
      <c r="P155" s="24">
        <f t="shared" si="29"/>
        <v>1</v>
      </c>
      <c r="Q155" s="24">
        <f t="shared" si="29"/>
        <v>2</v>
      </c>
      <c r="R155" s="24">
        <f t="shared" si="29"/>
        <v>2</v>
      </c>
      <c r="S155" s="24">
        <f t="shared" si="29"/>
        <v>2</v>
      </c>
      <c r="T155" s="24">
        <f t="shared" si="29"/>
        <v>2</v>
      </c>
      <c r="U155" s="24">
        <f t="shared" si="29"/>
        <v>2</v>
      </c>
      <c r="V155" s="24">
        <f t="shared" si="29"/>
        <v>2</v>
      </c>
      <c r="W155" s="25" t="str">
        <f>CONCATENATE("1. pol. ",$H$149+2)</f>
        <v>1. pol. 2023</v>
      </c>
      <c r="X155" s="25">
        <v>5</v>
      </c>
      <c r="Y155" s="25">
        <f t="shared" si="28"/>
        <v>7</v>
      </c>
      <c r="Z155" s="25">
        <f t="shared" si="28"/>
        <v>9</v>
      </c>
    </row>
    <row r="156" spans="2:26" x14ac:dyDescent="0.25">
      <c r="B156" s="22" t="s">
        <v>52</v>
      </c>
      <c r="C156" s="100" t="s">
        <v>188</v>
      </c>
      <c r="D156" s="101"/>
      <c r="E156" s="102"/>
      <c r="F156" s="23" t="s">
        <v>171</v>
      </c>
      <c r="G156" s="23" t="s">
        <v>173</v>
      </c>
      <c r="H156" s="24">
        <f t="shared" si="26"/>
        <v>2</v>
      </c>
      <c r="I156" s="24">
        <f t="shared" si="30"/>
        <v>2</v>
      </c>
      <c r="J156" s="24">
        <f t="shared" si="29"/>
        <v>2</v>
      </c>
      <c r="K156" s="24">
        <f t="shared" si="29"/>
        <v>2</v>
      </c>
      <c r="L156" s="24">
        <f t="shared" si="29"/>
        <v>2</v>
      </c>
      <c r="M156" s="24">
        <f t="shared" si="29"/>
        <v>2</v>
      </c>
      <c r="N156" s="24">
        <f t="shared" si="29"/>
        <v>2</v>
      </c>
      <c r="O156" s="24">
        <f t="shared" si="29"/>
        <v>1</v>
      </c>
      <c r="P156" s="24">
        <f t="shared" si="29"/>
        <v>1</v>
      </c>
      <c r="Q156" s="24">
        <f t="shared" si="29"/>
        <v>2</v>
      </c>
      <c r="R156" s="24">
        <f t="shared" si="29"/>
        <v>2</v>
      </c>
      <c r="S156" s="24">
        <f t="shared" si="29"/>
        <v>2</v>
      </c>
      <c r="T156" s="24">
        <f t="shared" si="29"/>
        <v>2</v>
      </c>
      <c r="U156" s="24">
        <f t="shared" si="29"/>
        <v>2</v>
      </c>
      <c r="V156" s="24">
        <f t="shared" si="29"/>
        <v>2</v>
      </c>
      <c r="W156" s="25" t="str">
        <f>CONCATENATE("2. pol. ",$H$149+2)</f>
        <v>2. pol. 2023</v>
      </c>
      <c r="X156" s="25">
        <v>6</v>
      </c>
      <c r="Y156" s="25">
        <f t="shared" si="28"/>
        <v>8</v>
      </c>
      <c r="Z156" s="25">
        <f t="shared" si="28"/>
        <v>9</v>
      </c>
    </row>
    <row r="157" spans="2:26" x14ac:dyDescent="0.25">
      <c r="B157" s="22" t="s">
        <v>53</v>
      </c>
      <c r="C157" s="100" t="s">
        <v>189</v>
      </c>
      <c r="D157" s="101"/>
      <c r="E157" s="102"/>
      <c r="F157" s="23" t="s">
        <v>171</v>
      </c>
      <c r="G157" s="23" t="s">
        <v>173</v>
      </c>
      <c r="H157" s="24">
        <f t="shared" si="26"/>
        <v>2</v>
      </c>
      <c r="I157" s="24">
        <f t="shared" si="30"/>
        <v>2</v>
      </c>
      <c r="J157" s="24">
        <f t="shared" si="29"/>
        <v>2</v>
      </c>
      <c r="K157" s="24">
        <f t="shared" si="29"/>
        <v>2</v>
      </c>
      <c r="L157" s="24">
        <f t="shared" si="29"/>
        <v>2</v>
      </c>
      <c r="M157" s="24">
        <f t="shared" si="29"/>
        <v>2</v>
      </c>
      <c r="N157" s="24">
        <f t="shared" si="29"/>
        <v>2</v>
      </c>
      <c r="O157" s="24">
        <f t="shared" si="29"/>
        <v>1</v>
      </c>
      <c r="P157" s="24">
        <f t="shared" si="29"/>
        <v>1</v>
      </c>
      <c r="Q157" s="24">
        <f t="shared" si="29"/>
        <v>2</v>
      </c>
      <c r="R157" s="24">
        <f t="shared" si="29"/>
        <v>2</v>
      </c>
      <c r="S157" s="24">
        <f t="shared" si="29"/>
        <v>2</v>
      </c>
      <c r="T157" s="24">
        <f t="shared" si="29"/>
        <v>2</v>
      </c>
      <c r="U157" s="24">
        <f t="shared" si="29"/>
        <v>2</v>
      </c>
      <c r="V157" s="24">
        <f t="shared" si="29"/>
        <v>2</v>
      </c>
      <c r="W157" s="25" t="str">
        <f>CONCATENATE("1. pol. ",$H$149+3)</f>
        <v>1. pol. 2024</v>
      </c>
      <c r="X157" s="25">
        <v>7</v>
      </c>
      <c r="Y157" s="25">
        <f t="shared" si="28"/>
        <v>8</v>
      </c>
      <c r="Z157" s="25">
        <f t="shared" si="28"/>
        <v>9</v>
      </c>
    </row>
    <row r="158" spans="2:26" x14ac:dyDescent="0.25">
      <c r="B158" s="22" t="s">
        <v>54</v>
      </c>
      <c r="C158" s="100" t="s">
        <v>176</v>
      </c>
      <c r="D158" s="101"/>
      <c r="E158" s="102"/>
      <c r="F158" s="23" t="s">
        <v>177</v>
      </c>
      <c r="G158" s="23" t="s">
        <v>178</v>
      </c>
      <c r="H158" s="24">
        <f t="shared" si="26"/>
        <v>2</v>
      </c>
      <c r="I158" s="24">
        <f t="shared" si="30"/>
        <v>2</v>
      </c>
      <c r="J158" s="24">
        <f t="shared" si="29"/>
        <v>2</v>
      </c>
      <c r="K158" s="24">
        <f t="shared" si="29"/>
        <v>2</v>
      </c>
      <c r="L158" s="24">
        <f t="shared" si="29"/>
        <v>2</v>
      </c>
      <c r="M158" s="24">
        <f t="shared" si="29"/>
        <v>2</v>
      </c>
      <c r="N158" s="24">
        <f t="shared" si="29"/>
        <v>2</v>
      </c>
      <c r="O158" s="24">
        <f t="shared" si="29"/>
        <v>2</v>
      </c>
      <c r="P158" s="24">
        <f t="shared" si="29"/>
        <v>2</v>
      </c>
      <c r="Q158" s="24">
        <f t="shared" si="29"/>
        <v>1</v>
      </c>
      <c r="R158" s="24">
        <f t="shared" si="29"/>
        <v>1</v>
      </c>
      <c r="S158" s="24">
        <f t="shared" si="29"/>
        <v>1</v>
      </c>
      <c r="T158" s="24">
        <f t="shared" si="29"/>
        <v>1</v>
      </c>
      <c r="U158" s="24">
        <f t="shared" si="29"/>
        <v>1</v>
      </c>
      <c r="V158" s="24">
        <f t="shared" si="29"/>
        <v>1</v>
      </c>
      <c r="W158" s="25" t="str">
        <f>CONCATENATE("2. pol. ",$H$149+3)</f>
        <v>2. pol. 2024</v>
      </c>
      <c r="X158" s="25">
        <v>8</v>
      </c>
      <c r="Y158" s="25">
        <f t="shared" si="28"/>
        <v>10</v>
      </c>
      <c r="Z158" s="25">
        <f t="shared" si="28"/>
        <v>15</v>
      </c>
    </row>
    <row r="159" spans="2:26" x14ac:dyDescent="0.25">
      <c r="B159" s="22" t="s">
        <v>55</v>
      </c>
      <c r="C159" s="100"/>
      <c r="D159" s="101"/>
      <c r="E159" s="102"/>
      <c r="F159" s="23"/>
      <c r="G159" s="23"/>
      <c r="H159" s="24">
        <f t="shared" si="26"/>
        <v>2</v>
      </c>
      <c r="I159" s="24">
        <f t="shared" si="30"/>
        <v>2</v>
      </c>
      <c r="J159" s="24">
        <f t="shared" si="29"/>
        <v>2</v>
      </c>
      <c r="K159" s="24">
        <f t="shared" si="29"/>
        <v>2</v>
      </c>
      <c r="L159" s="24">
        <f t="shared" si="29"/>
        <v>2</v>
      </c>
      <c r="M159" s="24">
        <f t="shared" si="29"/>
        <v>2</v>
      </c>
      <c r="N159" s="24">
        <f t="shared" si="29"/>
        <v>2</v>
      </c>
      <c r="O159" s="24">
        <f t="shared" si="29"/>
        <v>2</v>
      </c>
      <c r="P159" s="24">
        <f t="shared" si="29"/>
        <v>2</v>
      </c>
      <c r="Q159" s="24">
        <f t="shared" si="29"/>
        <v>2</v>
      </c>
      <c r="R159" s="24">
        <f t="shared" si="29"/>
        <v>2</v>
      </c>
      <c r="S159" s="24">
        <f t="shared" si="29"/>
        <v>2</v>
      </c>
      <c r="T159" s="24">
        <f t="shared" si="29"/>
        <v>2</v>
      </c>
      <c r="U159" s="24">
        <f t="shared" si="29"/>
        <v>2</v>
      </c>
      <c r="V159" s="24">
        <f t="shared" si="29"/>
        <v>2</v>
      </c>
      <c r="W159" s="25" t="str">
        <f>CONCATENATE("1. pol. ",$H$149+4)</f>
        <v>1. pol. 2025</v>
      </c>
      <c r="X159" s="25">
        <v>9</v>
      </c>
      <c r="Y159" s="25" t="str">
        <f t="shared" si="28"/>
        <v/>
      </c>
      <c r="Z159" s="25" t="str">
        <f t="shared" si="28"/>
        <v/>
      </c>
    </row>
    <row r="160" spans="2:26" x14ac:dyDescent="0.25">
      <c r="B160" s="22" t="s">
        <v>56</v>
      </c>
      <c r="C160" s="100"/>
      <c r="D160" s="101"/>
      <c r="E160" s="102"/>
      <c r="F160" s="23"/>
      <c r="G160" s="23"/>
      <c r="H160" s="24">
        <f t="shared" si="26"/>
        <v>2</v>
      </c>
      <c r="I160" s="24">
        <f t="shared" si="30"/>
        <v>2</v>
      </c>
      <c r="J160" s="24">
        <f t="shared" si="29"/>
        <v>2</v>
      </c>
      <c r="K160" s="24">
        <f t="shared" si="29"/>
        <v>2</v>
      </c>
      <c r="L160" s="24">
        <f t="shared" si="29"/>
        <v>2</v>
      </c>
      <c r="M160" s="24">
        <f t="shared" si="29"/>
        <v>2</v>
      </c>
      <c r="N160" s="24">
        <f t="shared" si="29"/>
        <v>2</v>
      </c>
      <c r="O160" s="24">
        <f t="shared" si="29"/>
        <v>2</v>
      </c>
      <c r="P160" s="24">
        <f t="shared" si="29"/>
        <v>2</v>
      </c>
      <c r="Q160" s="24">
        <f t="shared" si="29"/>
        <v>2</v>
      </c>
      <c r="R160" s="24">
        <f t="shared" si="29"/>
        <v>2</v>
      </c>
      <c r="S160" s="24">
        <f t="shared" si="29"/>
        <v>2</v>
      </c>
      <c r="T160" s="24">
        <f t="shared" si="29"/>
        <v>2</v>
      </c>
      <c r="U160" s="24">
        <f t="shared" si="29"/>
        <v>2</v>
      </c>
      <c r="V160" s="24">
        <f t="shared" si="29"/>
        <v>2</v>
      </c>
      <c r="W160" s="25" t="str">
        <f>CONCATENATE("2. pol. ",$H$149+4)</f>
        <v>2. pol. 2025</v>
      </c>
      <c r="X160" s="25">
        <v>10</v>
      </c>
      <c r="Y160" s="25" t="str">
        <f t="shared" si="28"/>
        <v/>
      </c>
      <c r="Z160" s="25" t="str">
        <f t="shared" si="28"/>
        <v/>
      </c>
    </row>
    <row r="161" spans="2:26" x14ac:dyDescent="0.25">
      <c r="B161" s="22" t="s">
        <v>57</v>
      </c>
      <c r="C161" s="100"/>
      <c r="D161" s="101"/>
      <c r="E161" s="102"/>
      <c r="F161" s="23"/>
      <c r="G161" s="23"/>
      <c r="H161" s="24">
        <f t="shared" si="26"/>
        <v>2</v>
      </c>
      <c r="I161" s="24">
        <f>IF(OR(I$147=$Y161,I$147=$Z161,AND(I$147&gt;$Y161,I$147&lt;$Z161)),1,2)</f>
        <v>2</v>
      </c>
      <c r="J161" s="24">
        <f t="shared" si="29"/>
        <v>2</v>
      </c>
      <c r="K161" s="24">
        <f t="shared" si="29"/>
        <v>2</v>
      </c>
      <c r="L161" s="24">
        <f t="shared" si="29"/>
        <v>2</v>
      </c>
      <c r="M161" s="24">
        <f t="shared" si="29"/>
        <v>2</v>
      </c>
      <c r="N161" s="24">
        <f t="shared" si="29"/>
        <v>2</v>
      </c>
      <c r="O161" s="24">
        <f t="shared" si="29"/>
        <v>2</v>
      </c>
      <c r="P161" s="24">
        <f t="shared" si="29"/>
        <v>2</v>
      </c>
      <c r="Q161" s="24">
        <f t="shared" si="29"/>
        <v>2</v>
      </c>
      <c r="R161" s="24">
        <f t="shared" si="29"/>
        <v>2</v>
      </c>
      <c r="S161" s="24">
        <f t="shared" si="29"/>
        <v>2</v>
      </c>
      <c r="T161" s="24">
        <f t="shared" si="29"/>
        <v>2</v>
      </c>
      <c r="U161" s="24">
        <f t="shared" si="29"/>
        <v>2</v>
      </c>
      <c r="V161" s="24">
        <f t="shared" si="29"/>
        <v>2</v>
      </c>
      <c r="W161" s="25" t="str">
        <f>CONCATENATE("1. pol. ",$H$149+5)</f>
        <v>1. pol. 2026</v>
      </c>
      <c r="X161" s="25">
        <v>11</v>
      </c>
      <c r="Y161" s="25" t="str">
        <f t="shared" si="28"/>
        <v/>
      </c>
      <c r="Z161" s="25" t="str">
        <f t="shared" si="28"/>
        <v/>
      </c>
    </row>
    <row r="162" spans="2:26" x14ac:dyDescent="0.25">
      <c r="B162" s="22" t="s">
        <v>58</v>
      </c>
      <c r="C162" s="100"/>
      <c r="D162" s="101"/>
      <c r="E162" s="102"/>
      <c r="F162" s="23"/>
      <c r="G162" s="23"/>
      <c r="H162" s="24">
        <f t="shared" si="26"/>
        <v>2</v>
      </c>
      <c r="I162" s="24">
        <f t="shared" si="30"/>
        <v>2</v>
      </c>
      <c r="J162" s="24">
        <f t="shared" si="29"/>
        <v>2</v>
      </c>
      <c r="K162" s="24">
        <f t="shared" si="29"/>
        <v>2</v>
      </c>
      <c r="L162" s="24">
        <f t="shared" si="29"/>
        <v>2</v>
      </c>
      <c r="M162" s="24">
        <f t="shared" si="29"/>
        <v>2</v>
      </c>
      <c r="N162" s="24">
        <f t="shared" si="29"/>
        <v>2</v>
      </c>
      <c r="O162" s="24">
        <f t="shared" si="29"/>
        <v>2</v>
      </c>
      <c r="P162" s="24">
        <f t="shared" si="29"/>
        <v>2</v>
      </c>
      <c r="Q162" s="24">
        <f t="shared" si="29"/>
        <v>2</v>
      </c>
      <c r="R162" s="24">
        <f t="shared" si="29"/>
        <v>2</v>
      </c>
      <c r="S162" s="24">
        <f t="shared" si="29"/>
        <v>2</v>
      </c>
      <c r="T162" s="24">
        <f t="shared" si="29"/>
        <v>2</v>
      </c>
      <c r="U162" s="24">
        <f t="shared" si="29"/>
        <v>2</v>
      </c>
      <c r="V162" s="24">
        <f t="shared" si="29"/>
        <v>2</v>
      </c>
      <c r="W162" s="25" t="str">
        <f>CONCATENATE("2. pol. ",$H$149+5)</f>
        <v>2. pol. 2026</v>
      </c>
      <c r="X162" s="25">
        <v>12</v>
      </c>
      <c r="Y162" s="25" t="str">
        <f t="shared" si="28"/>
        <v/>
      </c>
      <c r="Z162" s="25" t="str">
        <f t="shared" si="28"/>
        <v/>
      </c>
    </row>
    <row r="163" spans="2:26" x14ac:dyDescent="0.25">
      <c r="B163" s="22" t="s">
        <v>59</v>
      </c>
      <c r="C163" s="100"/>
      <c r="D163" s="101"/>
      <c r="E163" s="102"/>
      <c r="F163" s="23"/>
      <c r="G163" s="23"/>
      <c r="H163" s="24">
        <f t="shared" si="26"/>
        <v>2</v>
      </c>
      <c r="I163" s="24">
        <f t="shared" si="30"/>
        <v>2</v>
      </c>
      <c r="J163" s="24">
        <f t="shared" si="29"/>
        <v>2</v>
      </c>
      <c r="K163" s="24">
        <f t="shared" si="29"/>
        <v>2</v>
      </c>
      <c r="L163" s="24">
        <f t="shared" si="29"/>
        <v>2</v>
      </c>
      <c r="M163" s="24">
        <f t="shared" si="29"/>
        <v>2</v>
      </c>
      <c r="N163" s="24">
        <f t="shared" si="29"/>
        <v>2</v>
      </c>
      <c r="O163" s="24">
        <f t="shared" si="29"/>
        <v>2</v>
      </c>
      <c r="P163" s="24">
        <f t="shared" si="29"/>
        <v>2</v>
      </c>
      <c r="Q163" s="24">
        <f t="shared" si="29"/>
        <v>2</v>
      </c>
      <c r="R163" s="24">
        <f t="shared" si="29"/>
        <v>2</v>
      </c>
      <c r="S163" s="24">
        <f t="shared" si="29"/>
        <v>2</v>
      </c>
      <c r="T163" s="24">
        <f t="shared" si="29"/>
        <v>2</v>
      </c>
      <c r="U163" s="24">
        <f t="shared" si="29"/>
        <v>2</v>
      </c>
      <c r="V163" s="24">
        <f t="shared" si="29"/>
        <v>2</v>
      </c>
      <c r="W163" s="25" t="str">
        <f>CONCATENATE("1. pol. ",$H$149+6)</f>
        <v>1. pol. 2027</v>
      </c>
      <c r="X163" s="25">
        <v>13</v>
      </c>
      <c r="Y163" s="25" t="str">
        <f t="shared" si="28"/>
        <v/>
      </c>
      <c r="Z163" s="25" t="str">
        <f t="shared" si="28"/>
        <v/>
      </c>
    </row>
    <row r="164" spans="2:26" x14ac:dyDescent="0.25">
      <c r="B164" s="22" t="s">
        <v>60</v>
      </c>
      <c r="C164" s="100"/>
      <c r="D164" s="101"/>
      <c r="E164" s="102"/>
      <c r="F164" s="23"/>
      <c r="G164" s="23"/>
      <c r="H164" s="24">
        <f t="shared" si="26"/>
        <v>2</v>
      </c>
      <c r="I164" s="24">
        <f t="shared" si="30"/>
        <v>2</v>
      </c>
      <c r="J164" s="24">
        <f t="shared" si="29"/>
        <v>2</v>
      </c>
      <c r="K164" s="24">
        <f t="shared" si="29"/>
        <v>2</v>
      </c>
      <c r="L164" s="24">
        <f t="shared" si="29"/>
        <v>2</v>
      </c>
      <c r="M164" s="24">
        <f t="shared" si="29"/>
        <v>2</v>
      </c>
      <c r="N164" s="24">
        <f t="shared" si="29"/>
        <v>2</v>
      </c>
      <c r="O164" s="24">
        <f t="shared" si="29"/>
        <v>2</v>
      </c>
      <c r="P164" s="24">
        <f t="shared" si="29"/>
        <v>2</v>
      </c>
      <c r="Q164" s="24">
        <f t="shared" si="29"/>
        <v>2</v>
      </c>
      <c r="R164" s="24">
        <f t="shared" si="29"/>
        <v>2</v>
      </c>
      <c r="S164" s="24">
        <f t="shared" si="29"/>
        <v>2</v>
      </c>
      <c r="T164" s="24">
        <f t="shared" si="29"/>
        <v>2</v>
      </c>
      <c r="U164" s="24">
        <f t="shared" si="29"/>
        <v>2</v>
      </c>
      <c r="V164" s="24">
        <f t="shared" si="29"/>
        <v>2</v>
      </c>
      <c r="W164" s="25" t="str">
        <f>CONCATENATE("2. pol. ",$H$149+6)</f>
        <v>2. pol. 2027</v>
      </c>
      <c r="X164" s="25">
        <v>14</v>
      </c>
      <c r="Y164" s="25" t="str">
        <f t="shared" si="28"/>
        <v/>
      </c>
      <c r="Z164" s="25" t="str">
        <f t="shared" si="28"/>
        <v/>
      </c>
    </row>
    <row r="165" spans="2:26" x14ac:dyDescent="0.25">
      <c r="B165" s="22" t="s">
        <v>61</v>
      </c>
      <c r="C165" s="100"/>
      <c r="D165" s="101"/>
      <c r="E165" s="102"/>
      <c r="F165" s="23"/>
      <c r="G165" s="23"/>
      <c r="H165" s="24">
        <f t="shared" si="26"/>
        <v>2</v>
      </c>
      <c r="I165" s="24">
        <f t="shared" si="30"/>
        <v>2</v>
      </c>
      <c r="J165" s="24">
        <f t="shared" si="29"/>
        <v>2</v>
      </c>
      <c r="K165" s="24">
        <f t="shared" si="29"/>
        <v>2</v>
      </c>
      <c r="L165" s="24">
        <f t="shared" si="29"/>
        <v>2</v>
      </c>
      <c r="M165" s="24">
        <f t="shared" si="29"/>
        <v>2</v>
      </c>
      <c r="N165" s="24">
        <f t="shared" si="29"/>
        <v>2</v>
      </c>
      <c r="O165" s="24">
        <f t="shared" si="29"/>
        <v>2</v>
      </c>
      <c r="P165" s="24">
        <f t="shared" si="29"/>
        <v>2</v>
      </c>
      <c r="Q165" s="24">
        <f t="shared" si="29"/>
        <v>2</v>
      </c>
      <c r="R165" s="24">
        <f t="shared" si="29"/>
        <v>2</v>
      </c>
      <c r="S165" s="24">
        <f t="shared" si="29"/>
        <v>2</v>
      </c>
      <c r="T165" s="24">
        <f t="shared" si="29"/>
        <v>2</v>
      </c>
      <c r="U165" s="24">
        <f t="shared" si="29"/>
        <v>2</v>
      </c>
      <c r="V165" s="24">
        <f t="shared" si="29"/>
        <v>2</v>
      </c>
      <c r="W165" s="25" t="str">
        <f>CONCATENATE("1. pol. ",$H$149+7)</f>
        <v>1. pol. 2028</v>
      </c>
      <c r="X165" s="25">
        <v>15</v>
      </c>
      <c r="Y165" s="25" t="str">
        <f t="shared" si="28"/>
        <v/>
      </c>
      <c r="Z165" s="25" t="str">
        <f t="shared" si="28"/>
        <v/>
      </c>
    </row>
    <row r="166" spans="2:26" x14ac:dyDescent="0.25">
      <c r="B166" s="22" t="s">
        <v>62</v>
      </c>
      <c r="C166" s="100"/>
      <c r="D166" s="101"/>
      <c r="E166" s="102"/>
      <c r="F166" s="23"/>
      <c r="G166" s="23"/>
      <c r="H166" s="24">
        <f t="shared" si="26"/>
        <v>2</v>
      </c>
      <c r="I166" s="24">
        <f t="shared" si="30"/>
        <v>2</v>
      </c>
      <c r="J166" s="24">
        <f t="shared" si="29"/>
        <v>2</v>
      </c>
      <c r="K166" s="24">
        <f t="shared" si="29"/>
        <v>2</v>
      </c>
      <c r="L166" s="24">
        <f t="shared" si="29"/>
        <v>2</v>
      </c>
      <c r="M166" s="24">
        <f t="shared" si="29"/>
        <v>2</v>
      </c>
      <c r="N166" s="24">
        <f t="shared" si="29"/>
        <v>2</v>
      </c>
      <c r="O166" s="24">
        <f t="shared" si="29"/>
        <v>2</v>
      </c>
      <c r="P166" s="24">
        <f t="shared" si="29"/>
        <v>2</v>
      </c>
      <c r="Q166" s="24">
        <f t="shared" si="29"/>
        <v>2</v>
      </c>
      <c r="R166" s="24">
        <f t="shared" si="29"/>
        <v>2</v>
      </c>
      <c r="S166" s="24">
        <f t="shared" si="29"/>
        <v>2</v>
      </c>
      <c r="T166" s="24">
        <f t="shared" si="29"/>
        <v>2</v>
      </c>
      <c r="U166" s="24">
        <f t="shared" si="29"/>
        <v>2</v>
      </c>
      <c r="V166" s="24">
        <f t="shared" si="29"/>
        <v>2</v>
      </c>
    </row>
    <row r="167" spans="2:26" x14ac:dyDescent="0.25">
      <c r="B167" s="22" t="s">
        <v>63</v>
      </c>
      <c r="C167" s="100"/>
      <c r="D167" s="101"/>
      <c r="E167" s="102"/>
      <c r="F167" s="23"/>
      <c r="G167" s="23"/>
      <c r="H167" s="24">
        <f t="shared" si="26"/>
        <v>2</v>
      </c>
      <c r="I167" s="24">
        <f t="shared" si="26"/>
        <v>2</v>
      </c>
      <c r="J167" s="24">
        <f t="shared" si="26"/>
        <v>2</v>
      </c>
      <c r="K167" s="24">
        <f t="shared" si="26"/>
        <v>2</v>
      </c>
      <c r="L167" s="24">
        <f t="shared" si="26"/>
        <v>2</v>
      </c>
      <c r="M167" s="24">
        <f t="shared" si="26"/>
        <v>2</v>
      </c>
      <c r="N167" s="24">
        <f t="shared" si="26"/>
        <v>2</v>
      </c>
      <c r="O167" s="24">
        <f t="shared" si="26"/>
        <v>2</v>
      </c>
      <c r="P167" s="24">
        <f t="shared" si="26"/>
        <v>2</v>
      </c>
      <c r="Q167" s="24">
        <f t="shared" si="26"/>
        <v>2</v>
      </c>
      <c r="R167" s="24">
        <f t="shared" si="26"/>
        <v>2</v>
      </c>
      <c r="S167" s="24">
        <f t="shared" si="26"/>
        <v>2</v>
      </c>
      <c r="T167" s="24">
        <f t="shared" si="26"/>
        <v>2</v>
      </c>
      <c r="U167" s="24">
        <f t="shared" si="26"/>
        <v>2</v>
      </c>
      <c r="V167" s="24">
        <f t="shared" si="26"/>
        <v>2</v>
      </c>
    </row>
    <row r="168" spans="2:26" x14ac:dyDescent="0.25">
      <c r="B168" s="22" t="s">
        <v>64</v>
      </c>
      <c r="C168" s="100"/>
      <c r="D168" s="101"/>
      <c r="E168" s="102"/>
      <c r="F168" s="23"/>
      <c r="G168" s="23"/>
      <c r="H168" s="24">
        <f t="shared" si="26"/>
        <v>2</v>
      </c>
      <c r="I168" s="24">
        <f t="shared" si="26"/>
        <v>2</v>
      </c>
      <c r="J168" s="24">
        <f t="shared" si="26"/>
        <v>2</v>
      </c>
      <c r="K168" s="24">
        <f t="shared" si="26"/>
        <v>2</v>
      </c>
      <c r="L168" s="24">
        <f t="shared" si="26"/>
        <v>2</v>
      </c>
      <c r="M168" s="24">
        <f t="shared" si="26"/>
        <v>2</v>
      </c>
      <c r="N168" s="24">
        <f t="shared" si="26"/>
        <v>2</v>
      </c>
      <c r="O168" s="24">
        <f t="shared" si="26"/>
        <v>2</v>
      </c>
      <c r="P168" s="24">
        <f t="shared" si="26"/>
        <v>2</v>
      </c>
      <c r="Q168" s="24">
        <f t="shared" si="26"/>
        <v>2</v>
      </c>
      <c r="R168" s="24">
        <f t="shared" si="26"/>
        <v>2</v>
      </c>
      <c r="S168" s="24">
        <f t="shared" si="26"/>
        <v>2</v>
      </c>
      <c r="T168" s="24">
        <f t="shared" si="26"/>
        <v>2</v>
      </c>
      <c r="U168" s="24">
        <f t="shared" si="26"/>
        <v>2</v>
      </c>
      <c r="V168" s="24">
        <f t="shared" si="26"/>
        <v>2</v>
      </c>
    </row>
    <row r="169" spans="2:26" x14ac:dyDescent="0.25">
      <c r="B169" s="22" t="s">
        <v>65</v>
      </c>
      <c r="C169" s="100"/>
      <c r="D169" s="101"/>
      <c r="E169" s="102"/>
      <c r="F169" s="23"/>
      <c r="G169" s="23"/>
      <c r="H169" s="24">
        <f t="shared" si="26"/>
        <v>2</v>
      </c>
      <c r="I169" s="24">
        <f t="shared" si="26"/>
        <v>2</v>
      </c>
      <c r="J169" s="24">
        <f t="shared" si="26"/>
        <v>2</v>
      </c>
      <c r="K169" s="24">
        <f t="shared" si="26"/>
        <v>2</v>
      </c>
      <c r="L169" s="24">
        <f t="shared" si="26"/>
        <v>2</v>
      </c>
      <c r="M169" s="24">
        <f t="shared" si="26"/>
        <v>2</v>
      </c>
      <c r="N169" s="24">
        <f t="shared" si="26"/>
        <v>2</v>
      </c>
      <c r="O169" s="24">
        <f t="shared" si="26"/>
        <v>2</v>
      </c>
      <c r="P169" s="24">
        <f t="shared" si="26"/>
        <v>2</v>
      </c>
      <c r="Q169" s="24">
        <f t="shared" si="26"/>
        <v>2</v>
      </c>
      <c r="R169" s="24">
        <f t="shared" si="26"/>
        <v>2</v>
      </c>
      <c r="S169" s="24">
        <f t="shared" si="26"/>
        <v>2</v>
      </c>
      <c r="T169" s="24">
        <f t="shared" si="26"/>
        <v>2</v>
      </c>
      <c r="U169" s="24">
        <f t="shared" si="26"/>
        <v>2</v>
      </c>
      <c r="V169" s="24">
        <f t="shared" si="26"/>
        <v>2</v>
      </c>
    </row>
    <row r="170" spans="2:26" x14ac:dyDescent="0.25">
      <c r="B170" s="22" t="s">
        <v>66</v>
      </c>
      <c r="C170" s="100"/>
      <c r="D170" s="101"/>
      <c r="E170" s="102"/>
      <c r="F170" s="23"/>
      <c r="G170" s="23"/>
      <c r="H170" s="24">
        <f t="shared" si="26"/>
        <v>2</v>
      </c>
      <c r="I170" s="24">
        <f t="shared" si="26"/>
        <v>2</v>
      </c>
      <c r="J170" s="24">
        <f t="shared" si="26"/>
        <v>2</v>
      </c>
      <c r="K170" s="24">
        <f t="shared" si="26"/>
        <v>2</v>
      </c>
      <c r="L170" s="24">
        <f t="shared" si="26"/>
        <v>2</v>
      </c>
      <c r="M170" s="24">
        <f t="shared" si="26"/>
        <v>2</v>
      </c>
      <c r="N170" s="24">
        <f t="shared" si="26"/>
        <v>2</v>
      </c>
      <c r="O170" s="24">
        <f t="shared" si="26"/>
        <v>2</v>
      </c>
      <c r="P170" s="24">
        <f t="shared" si="26"/>
        <v>2</v>
      </c>
      <c r="Q170" s="24">
        <f t="shared" si="26"/>
        <v>2</v>
      </c>
      <c r="R170" s="24">
        <f t="shared" si="26"/>
        <v>2</v>
      </c>
      <c r="S170" s="24">
        <f t="shared" si="26"/>
        <v>2</v>
      </c>
      <c r="T170" s="24">
        <f t="shared" si="26"/>
        <v>2</v>
      </c>
      <c r="U170" s="24">
        <f t="shared" si="26"/>
        <v>2</v>
      </c>
      <c r="V170" s="24">
        <f t="shared" si="26"/>
        <v>2</v>
      </c>
    </row>
    <row r="171" spans="2:26" x14ac:dyDescent="0.25">
      <c r="B171" s="56"/>
      <c r="C171" s="56"/>
    </row>
    <row r="172" spans="2:26" x14ac:dyDescent="0.25">
      <c r="B172" s="12"/>
      <c r="C172" s="12"/>
    </row>
    <row r="173" spans="2:26" ht="18.75" x14ac:dyDescent="0.25">
      <c r="B173" s="13" t="s">
        <v>146</v>
      </c>
    </row>
    <row r="174" spans="2:26" x14ac:dyDescent="0.25">
      <c r="B174" s="84" t="s">
        <v>99</v>
      </c>
      <c r="C174" s="84"/>
      <c r="D174" s="84"/>
      <c r="E174" s="84"/>
      <c r="F174" s="84"/>
      <c r="G174" s="84"/>
      <c r="H174" s="84"/>
      <c r="I174" s="84"/>
      <c r="J174" s="84"/>
      <c r="K174" s="84"/>
      <c r="L174" s="84"/>
      <c r="M174" s="84"/>
      <c r="N174" s="84"/>
      <c r="O174" s="84"/>
      <c r="P174" s="84"/>
      <c r="Q174" s="84"/>
      <c r="R174" s="84"/>
      <c r="S174" s="84"/>
      <c r="T174" s="84"/>
      <c r="U174" s="84"/>
      <c r="V174" s="84"/>
    </row>
    <row r="175" spans="2:26" ht="20.25" customHeight="1" x14ac:dyDescent="0.25">
      <c r="B175" s="9" t="s">
        <v>2</v>
      </c>
      <c r="H175" s="10"/>
      <c r="V175" s="11" t="str">
        <f>CONCATENATE("Napsáno ",LEN(B176)," z 900 znaků")</f>
        <v>Napsáno 891 z 900 znaků</v>
      </c>
    </row>
    <row r="176" spans="2:26" ht="150" customHeight="1" x14ac:dyDescent="0.25">
      <c r="B176" s="80" t="s">
        <v>186</v>
      </c>
      <c r="C176" s="81"/>
      <c r="D176" s="81"/>
      <c r="E176" s="81"/>
      <c r="F176" s="81"/>
      <c r="G176" s="81"/>
      <c r="H176" s="81"/>
      <c r="I176" s="81"/>
      <c r="J176" s="81"/>
      <c r="K176" s="81"/>
      <c r="L176" s="81"/>
      <c r="M176" s="81"/>
      <c r="N176" s="81"/>
      <c r="O176" s="81"/>
      <c r="P176" s="81"/>
      <c r="Q176" s="81"/>
      <c r="R176" s="81"/>
      <c r="S176" s="81"/>
      <c r="T176" s="81"/>
      <c r="U176" s="81"/>
      <c r="V176" s="82"/>
    </row>
    <row r="177" spans="2:24" x14ac:dyDescent="0.25">
      <c r="B177" s="56"/>
      <c r="C177" s="56"/>
    </row>
    <row r="178" spans="2:24" x14ac:dyDescent="0.25">
      <c r="B178" s="12"/>
      <c r="C178" s="12"/>
    </row>
    <row r="179" spans="2:24" ht="18.75" x14ac:dyDescent="0.25">
      <c r="B179" s="13" t="s">
        <v>147</v>
      </c>
    </row>
    <row r="180" spans="2:24" ht="36" customHeight="1" x14ac:dyDescent="0.25">
      <c r="B180" s="84" t="s">
        <v>67</v>
      </c>
      <c r="C180" s="84"/>
      <c r="D180" s="84"/>
      <c r="E180" s="84"/>
      <c r="F180" s="84"/>
      <c r="G180" s="84"/>
      <c r="H180" s="84"/>
      <c r="I180" s="84"/>
      <c r="J180" s="84"/>
      <c r="K180" s="84"/>
      <c r="L180" s="84"/>
      <c r="M180" s="84"/>
      <c r="N180" s="84"/>
      <c r="O180" s="84"/>
      <c r="P180" s="84"/>
      <c r="Q180" s="84"/>
      <c r="R180" s="84"/>
      <c r="S180" s="84"/>
      <c r="T180" s="84"/>
      <c r="U180" s="84"/>
      <c r="V180" s="84"/>
    </row>
    <row r="181" spans="2:24" ht="20.25" customHeight="1" x14ac:dyDescent="0.25">
      <c r="B181" s="9" t="s">
        <v>2</v>
      </c>
      <c r="H181" s="10"/>
      <c r="V181" s="11" t="str">
        <f>CONCATENATE("Napsáno ",LEN(B182)," z 900 znaků")</f>
        <v>Napsáno 808 z 900 znaků</v>
      </c>
    </row>
    <row r="182" spans="2:24" ht="150" customHeight="1" x14ac:dyDescent="0.25">
      <c r="B182" s="80" t="s">
        <v>203</v>
      </c>
      <c r="C182" s="81"/>
      <c r="D182" s="81"/>
      <c r="E182" s="81"/>
      <c r="F182" s="81"/>
      <c r="G182" s="81"/>
      <c r="H182" s="81"/>
      <c r="I182" s="81"/>
      <c r="J182" s="81"/>
      <c r="K182" s="81"/>
      <c r="L182" s="81"/>
      <c r="M182" s="81"/>
      <c r="N182" s="81"/>
      <c r="O182" s="81"/>
      <c r="P182" s="81"/>
      <c r="Q182" s="81"/>
      <c r="R182" s="81"/>
      <c r="S182" s="81"/>
      <c r="T182" s="81"/>
      <c r="U182" s="81"/>
      <c r="V182" s="82"/>
    </row>
    <row r="183" spans="2:24" x14ac:dyDescent="0.25">
      <c r="B183" s="130"/>
      <c r="C183" s="130"/>
    </row>
    <row r="185" spans="2:24" ht="18.75" x14ac:dyDescent="0.25">
      <c r="B185" s="13" t="s">
        <v>148</v>
      </c>
    </row>
    <row r="186" spans="2:24" ht="33.75" customHeight="1" x14ac:dyDescent="0.25">
      <c r="B186" s="84" t="s">
        <v>68</v>
      </c>
      <c r="C186" s="84"/>
      <c r="D186" s="84"/>
      <c r="E186" s="84"/>
      <c r="F186" s="84"/>
      <c r="G186" s="84"/>
      <c r="H186" s="84"/>
      <c r="I186" s="84"/>
      <c r="J186" s="84"/>
      <c r="K186" s="84"/>
      <c r="L186" s="84"/>
      <c r="M186" s="84"/>
      <c r="N186" s="84"/>
      <c r="O186" s="84"/>
      <c r="P186" s="84"/>
      <c r="Q186" s="84"/>
      <c r="R186" s="84"/>
      <c r="S186" s="84"/>
      <c r="T186" s="84"/>
      <c r="U186" s="84"/>
      <c r="V186" s="84"/>
    </row>
    <row r="187" spans="2:24" ht="18.75" customHeight="1" x14ac:dyDescent="0.25">
      <c r="B187" s="9" t="s">
        <v>2</v>
      </c>
      <c r="H187" s="10"/>
      <c r="V187" s="11" t="str">
        <f>CONCATENATE("Napsáno ",LEN(B188)," z 900 znaků")</f>
        <v>Napsáno 615 z 900 znaků</v>
      </c>
    </row>
    <row r="188" spans="2:24" ht="150" customHeight="1" x14ac:dyDescent="0.25">
      <c r="B188" s="80" t="s">
        <v>204</v>
      </c>
      <c r="C188" s="81"/>
      <c r="D188" s="81"/>
      <c r="E188" s="81"/>
      <c r="F188" s="81"/>
      <c r="G188" s="81"/>
      <c r="H188" s="81"/>
      <c r="I188" s="81"/>
      <c r="J188" s="81"/>
      <c r="K188" s="81"/>
      <c r="L188" s="81"/>
      <c r="M188" s="81"/>
      <c r="N188" s="81"/>
      <c r="O188" s="81"/>
      <c r="P188" s="81"/>
      <c r="Q188" s="81"/>
      <c r="R188" s="81"/>
      <c r="S188" s="81"/>
      <c r="T188" s="81"/>
      <c r="U188" s="81"/>
      <c r="V188" s="82"/>
    </row>
    <row r="190" spans="2:24" x14ac:dyDescent="0.25">
      <c r="B190" s="103" t="s">
        <v>81</v>
      </c>
      <c r="C190" s="104"/>
      <c r="D190" s="104"/>
      <c r="E190" s="104"/>
      <c r="F190" s="104"/>
      <c r="G190" s="104"/>
      <c r="H190" s="104"/>
      <c r="I190" s="104"/>
      <c r="J190" s="104"/>
      <c r="K190" s="104"/>
      <c r="L190" s="104"/>
      <c r="M190" s="27"/>
      <c r="N190" s="27"/>
      <c r="O190" s="27"/>
      <c r="P190" s="27"/>
      <c r="Q190" s="27"/>
      <c r="R190" s="27"/>
      <c r="S190" s="27"/>
      <c r="T190" s="27"/>
      <c r="U190" s="27"/>
      <c r="V190" s="27"/>
    </row>
    <row r="191" spans="2:24" ht="29.25" customHeight="1" x14ac:dyDescent="0.25">
      <c r="B191" s="79" t="s">
        <v>14</v>
      </c>
      <c r="C191" s="79"/>
      <c r="D191" s="79"/>
      <c r="E191" s="79" t="s">
        <v>15</v>
      </c>
      <c r="F191" s="79"/>
      <c r="G191" s="79" t="s">
        <v>16</v>
      </c>
      <c r="H191" s="79"/>
      <c r="I191" s="79" t="s">
        <v>17</v>
      </c>
      <c r="J191" s="79"/>
      <c r="K191" s="79" t="s">
        <v>18</v>
      </c>
      <c r="L191" s="79"/>
      <c r="M191" s="79" t="s">
        <v>19</v>
      </c>
      <c r="N191" s="79"/>
      <c r="O191" s="79" t="s">
        <v>20</v>
      </c>
      <c r="P191" s="79"/>
      <c r="Q191" s="119"/>
      <c r="R191" s="119"/>
      <c r="S191" s="117"/>
      <c r="T191" s="117"/>
      <c r="U191" s="117"/>
      <c r="V191" s="117"/>
      <c r="W191" s="117"/>
      <c r="X191" s="117"/>
    </row>
    <row r="192" spans="2:24" ht="30" customHeight="1" x14ac:dyDescent="0.25">
      <c r="B192" s="122" t="s">
        <v>75</v>
      </c>
      <c r="C192" s="120" t="s">
        <v>74</v>
      </c>
      <c r="D192" s="121"/>
      <c r="E192" s="99">
        <v>0</v>
      </c>
      <c r="F192" s="99"/>
      <c r="G192" s="99">
        <v>0</v>
      </c>
      <c r="H192" s="99"/>
      <c r="I192" s="99">
        <v>0</v>
      </c>
      <c r="J192" s="99"/>
      <c r="K192" s="99">
        <v>6926056</v>
      </c>
      <c r="L192" s="99"/>
      <c r="M192" s="99">
        <v>6926056</v>
      </c>
      <c r="N192" s="99"/>
      <c r="O192" s="99">
        <v>6926056</v>
      </c>
      <c r="P192" s="99"/>
      <c r="Q192" s="117"/>
      <c r="R192" s="117"/>
      <c r="S192" s="117"/>
      <c r="T192" s="117"/>
      <c r="U192" s="118"/>
      <c r="V192" s="118"/>
      <c r="W192" s="163"/>
      <c r="X192" s="163"/>
    </row>
    <row r="193" spans="2:24" ht="30" customHeight="1" x14ac:dyDescent="0.25">
      <c r="B193" s="122"/>
      <c r="C193" s="120" t="s">
        <v>73</v>
      </c>
      <c r="D193" s="121"/>
      <c r="E193" s="99"/>
      <c r="F193" s="99"/>
      <c r="G193" s="99"/>
      <c r="H193" s="99"/>
      <c r="I193" s="99"/>
      <c r="J193" s="99"/>
      <c r="K193" s="99"/>
      <c r="L193" s="99"/>
      <c r="M193" s="99"/>
      <c r="N193" s="99"/>
      <c r="O193" s="99"/>
      <c r="P193" s="99"/>
      <c r="Q193" s="119"/>
      <c r="R193" s="119"/>
      <c r="S193" s="117"/>
      <c r="T193" s="117"/>
      <c r="U193" s="118"/>
      <c r="V193" s="118"/>
      <c r="W193" s="163"/>
      <c r="X193" s="163"/>
    </row>
    <row r="194" spans="2:24" ht="30" customHeight="1" x14ac:dyDescent="0.25">
      <c r="B194" s="122"/>
      <c r="C194" s="124" t="s">
        <v>76</v>
      </c>
      <c r="D194" s="124"/>
      <c r="E194" s="125">
        <f>SUM(E192:F193)</f>
        <v>0</v>
      </c>
      <c r="F194" s="125"/>
      <c r="G194" s="125">
        <f>SUM(G192:H193)</f>
        <v>0</v>
      </c>
      <c r="H194" s="125"/>
      <c r="I194" s="125">
        <f>SUM(I192:J193)</f>
        <v>0</v>
      </c>
      <c r="J194" s="125"/>
      <c r="K194" s="125">
        <f>SUM(K192:L193)</f>
        <v>6926056</v>
      </c>
      <c r="L194" s="125"/>
      <c r="M194" s="125">
        <f>SUM(M192:N193)</f>
        <v>6926056</v>
      </c>
      <c r="N194" s="125"/>
      <c r="O194" s="125">
        <f>SUM(O192:P193)</f>
        <v>6926056</v>
      </c>
      <c r="P194" s="125"/>
      <c r="Q194" s="117"/>
      <c r="R194" s="117"/>
      <c r="S194" s="117"/>
      <c r="T194" s="117"/>
      <c r="U194" s="126"/>
      <c r="V194" s="126"/>
      <c r="W194" s="164"/>
      <c r="X194" s="164"/>
    </row>
    <row r="195" spans="2:24" ht="30" customHeight="1" x14ac:dyDescent="0.25">
      <c r="B195" s="122" t="s">
        <v>89</v>
      </c>
      <c r="C195" s="123" t="s">
        <v>77</v>
      </c>
      <c r="D195" s="123"/>
      <c r="E195" s="99"/>
      <c r="F195" s="99"/>
      <c r="G195" s="99"/>
      <c r="H195" s="99"/>
      <c r="I195" s="99"/>
      <c r="J195" s="99"/>
      <c r="K195" s="99"/>
      <c r="L195" s="99"/>
      <c r="M195" s="99"/>
      <c r="N195" s="99"/>
      <c r="O195" s="99"/>
      <c r="P195" s="99"/>
      <c r="Q195" s="118"/>
      <c r="R195" s="118"/>
      <c r="S195" s="118"/>
      <c r="T195" s="118"/>
      <c r="U195" s="118"/>
      <c r="V195" s="118"/>
      <c r="W195" s="163"/>
      <c r="X195" s="163"/>
    </row>
    <row r="196" spans="2:24" ht="30" customHeight="1" x14ac:dyDescent="0.25">
      <c r="B196" s="122"/>
      <c r="C196" s="123" t="s">
        <v>78</v>
      </c>
      <c r="D196" s="123"/>
      <c r="E196" s="99">
        <v>0</v>
      </c>
      <c r="F196" s="99"/>
      <c r="G196" s="99">
        <v>0</v>
      </c>
      <c r="H196" s="99"/>
      <c r="I196" s="99">
        <v>0</v>
      </c>
      <c r="J196" s="99"/>
      <c r="K196" s="99">
        <v>6926056</v>
      </c>
      <c r="L196" s="99"/>
      <c r="M196" s="99">
        <v>6926056</v>
      </c>
      <c r="N196" s="99"/>
      <c r="O196" s="99">
        <v>6926056</v>
      </c>
      <c r="P196" s="99"/>
      <c r="Q196" s="118"/>
      <c r="R196" s="118"/>
      <c r="S196" s="118"/>
      <c r="T196" s="118"/>
      <c r="U196" s="118"/>
      <c r="V196" s="118"/>
      <c r="W196" s="163"/>
      <c r="X196" s="163"/>
    </row>
    <row r="197" spans="2:24" ht="30" customHeight="1" x14ac:dyDescent="0.25">
      <c r="B197" s="122"/>
      <c r="C197" s="124" t="s">
        <v>79</v>
      </c>
      <c r="D197" s="124"/>
      <c r="E197" s="125">
        <f>SUM(E195:F196)</f>
        <v>0</v>
      </c>
      <c r="F197" s="125"/>
      <c r="G197" s="125">
        <f t="shared" ref="G197" si="31">SUM(G195:H196)</f>
        <v>0</v>
      </c>
      <c r="H197" s="125"/>
      <c r="I197" s="125">
        <f t="shared" ref="I197" si="32">SUM(I195:J196)</f>
        <v>0</v>
      </c>
      <c r="J197" s="125"/>
      <c r="K197" s="125">
        <f t="shared" ref="K197" si="33">SUM(K195:L196)</f>
        <v>6926056</v>
      </c>
      <c r="L197" s="125"/>
      <c r="M197" s="125">
        <f t="shared" ref="M197" si="34">SUM(M195:N196)</f>
        <v>6926056</v>
      </c>
      <c r="N197" s="125"/>
      <c r="O197" s="125">
        <f t="shared" ref="O197" si="35">SUM(O195:P196)</f>
        <v>6926056</v>
      </c>
      <c r="P197" s="125"/>
      <c r="Q197" s="126"/>
      <c r="R197" s="126"/>
      <c r="S197" s="126"/>
      <c r="T197" s="126"/>
      <c r="U197" s="126"/>
      <c r="V197" s="126"/>
      <c r="W197" s="164"/>
      <c r="X197" s="164"/>
    </row>
    <row r="198" spans="2:24" ht="30" customHeight="1" x14ac:dyDescent="0.25">
      <c r="B198" s="79" t="s">
        <v>80</v>
      </c>
      <c r="C198" s="79"/>
      <c r="D198" s="79"/>
      <c r="E198" s="127">
        <f>E194-E197</f>
        <v>0</v>
      </c>
      <c r="F198" s="127"/>
      <c r="G198" s="127">
        <f t="shared" ref="G198" si="36">G194-G197</f>
        <v>0</v>
      </c>
      <c r="H198" s="127"/>
      <c r="I198" s="127">
        <f t="shared" ref="I198" si="37">I194-I197</f>
        <v>0</v>
      </c>
      <c r="J198" s="127"/>
      <c r="K198" s="127">
        <f t="shared" ref="K198" si="38">K194-K197</f>
        <v>0</v>
      </c>
      <c r="L198" s="127"/>
      <c r="M198" s="127">
        <f t="shared" ref="M198" si="39">M194-M197</f>
        <v>0</v>
      </c>
      <c r="N198" s="127"/>
      <c r="O198" s="127">
        <f t="shared" ref="O198" si="40">O194-O197</f>
        <v>0</v>
      </c>
      <c r="P198" s="127"/>
      <c r="Q198" s="119"/>
      <c r="R198" s="119"/>
      <c r="S198" s="128"/>
      <c r="T198" s="128"/>
      <c r="U198" s="128"/>
      <c r="V198" s="128"/>
      <c r="W198" s="165"/>
      <c r="X198" s="165"/>
    </row>
    <row r="199" spans="2:24" x14ac:dyDescent="0.25">
      <c r="B199" s="130"/>
      <c r="C199" s="130"/>
      <c r="Q199" s="8"/>
      <c r="R199" s="8"/>
    </row>
    <row r="201" spans="2:24" ht="18.75" x14ac:dyDescent="0.25">
      <c r="B201" s="13" t="s">
        <v>129</v>
      </c>
    </row>
    <row r="202" spans="2:24" ht="13.7" customHeight="1" x14ac:dyDescent="0.25">
      <c r="B202" s="9" t="s">
        <v>128</v>
      </c>
      <c r="C202" s="36"/>
      <c r="V202" s="11" t="str">
        <f>CONCATENATE("Napsáno ",LEN(B203)," z 600 znaků")</f>
        <v>Napsáno 525 z 600 znaků</v>
      </c>
    </row>
    <row r="203" spans="2:24" ht="58.35" customHeight="1" x14ac:dyDescent="0.25">
      <c r="B203" s="150" t="s">
        <v>181</v>
      </c>
      <c r="C203" s="151"/>
      <c r="D203" s="151"/>
      <c r="E203" s="151"/>
      <c r="F203" s="151"/>
      <c r="G203" s="151"/>
      <c r="H203" s="151"/>
      <c r="I203" s="151"/>
      <c r="J203" s="151"/>
      <c r="K203" s="151"/>
      <c r="L203" s="151"/>
      <c r="M203" s="151"/>
      <c r="N203" s="151"/>
      <c r="O203" s="151"/>
      <c r="P203" s="151"/>
      <c r="Q203" s="151"/>
      <c r="R203" s="151"/>
      <c r="S203" s="151"/>
      <c r="T203" s="151"/>
      <c r="U203" s="151"/>
      <c r="V203" s="152"/>
    </row>
    <row r="206" spans="2:24" x14ac:dyDescent="0.25">
      <c r="B206" s="17" t="s">
        <v>149</v>
      </c>
      <c r="C206" s="17"/>
      <c r="D206" s="17"/>
    </row>
    <row r="207" spans="2:24" x14ac:dyDescent="0.25">
      <c r="B207" s="1" t="s">
        <v>154</v>
      </c>
    </row>
    <row r="208" spans="2:24" x14ac:dyDescent="0.25">
      <c r="B208" s="148"/>
      <c r="C208" s="148"/>
      <c r="D208" s="148"/>
      <c r="E208" s="148"/>
      <c r="F208" s="148"/>
      <c r="G208" s="148"/>
      <c r="H208" s="148"/>
      <c r="I208" s="148"/>
      <c r="J208" s="148"/>
    </row>
    <row r="209" spans="2:9" ht="50.1" customHeight="1" x14ac:dyDescent="0.25">
      <c r="B209" s="149" t="s">
        <v>150</v>
      </c>
      <c r="C209" s="149"/>
      <c r="D209" s="149"/>
      <c r="E209" s="149"/>
      <c r="F209" s="149"/>
      <c r="G209" s="149"/>
      <c r="H209" s="149"/>
      <c r="I209" s="149"/>
    </row>
    <row r="210" spans="2:9" ht="24" customHeight="1" x14ac:dyDescent="0.25">
      <c r="B210" s="149" t="s">
        <v>151</v>
      </c>
      <c r="C210" s="149"/>
      <c r="D210" s="149"/>
      <c r="E210" s="149"/>
      <c r="F210" s="149"/>
      <c r="G210" s="149"/>
      <c r="H210" s="149"/>
      <c r="I210" s="149"/>
    </row>
    <row r="211" spans="2:9" ht="28.5" customHeight="1" x14ac:dyDescent="0.25">
      <c r="B211" s="149" t="s">
        <v>152</v>
      </c>
      <c r="C211" s="149"/>
      <c r="D211" s="149"/>
      <c r="E211" s="149"/>
      <c r="F211" s="149"/>
      <c r="G211" s="149"/>
      <c r="H211" s="149"/>
      <c r="I211" s="149"/>
    </row>
    <row r="212" spans="2:9" ht="37.5" customHeight="1" x14ac:dyDescent="0.25">
      <c r="B212" s="149" t="s">
        <v>153</v>
      </c>
      <c r="C212" s="149"/>
      <c r="D212" s="149"/>
      <c r="E212" s="149"/>
      <c r="F212" s="149"/>
      <c r="G212" s="149"/>
      <c r="H212" s="149"/>
      <c r="I212" s="149"/>
    </row>
  </sheetData>
  <mergeCells count="315">
    <mergeCell ref="P21:T21"/>
    <mergeCell ref="B25:G25"/>
    <mergeCell ref="B26:G26"/>
    <mergeCell ref="B55:C55"/>
    <mergeCell ref="B58:V58"/>
    <mergeCell ref="B59:V59"/>
    <mergeCell ref="B61:V61"/>
    <mergeCell ref="B62:C62"/>
    <mergeCell ref="B41:V41"/>
    <mergeCell ref="B42:C42"/>
    <mergeCell ref="B47:V47"/>
    <mergeCell ref="B48:C48"/>
    <mergeCell ref="B51:V51"/>
    <mergeCell ref="B54:V54"/>
    <mergeCell ref="H30:V30"/>
    <mergeCell ref="P10:T10"/>
    <mergeCell ref="P12:T12"/>
    <mergeCell ref="P13:T13"/>
    <mergeCell ref="P14:T14"/>
    <mergeCell ref="P15:T15"/>
    <mergeCell ref="P16:T16"/>
    <mergeCell ref="P18:T18"/>
    <mergeCell ref="P19:T19"/>
    <mergeCell ref="P20:T20"/>
    <mergeCell ref="U194:V194"/>
    <mergeCell ref="M192:N192"/>
    <mergeCell ref="O192:P192"/>
    <mergeCell ref="Q192:R192"/>
    <mergeCell ref="S192:T192"/>
    <mergeCell ref="U192:V192"/>
    <mergeCell ref="M191:N191"/>
    <mergeCell ref="O191:P191"/>
    <mergeCell ref="Q191:R191"/>
    <mergeCell ref="Q193:R193"/>
    <mergeCell ref="S193:T193"/>
    <mergeCell ref="U193:V193"/>
    <mergeCell ref="S191:T191"/>
    <mergeCell ref="U191:V191"/>
    <mergeCell ref="M196:N196"/>
    <mergeCell ref="W198:X198"/>
    <mergeCell ref="B198:D198"/>
    <mergeCell ref="E198:F198"/>
    <mergeCell ref="G198:H198"/>
    <mergeCell ref="I198:J198"/>
    <mergeCell ref="K198:L198"/>
    <mergeCell ref="M198:N198"/>
    <mergeCell ref="M197:N197"/>
    <mergeCell ref="O197:P197"/>
    <mergeCell ref="Q197:R197"/>
    <mergeCell ref="S197:T197"/>
    <mergeCell ref="U197:V197"/>
    <mergeCell ref="W197:X197"/>
    <mergeCell ref="O198:P198"/>
    <mergeCell ref="Q198:R198"/>
    <mergeCell ref="S198:T198"/>
    <mergeCell ref="U198:V198"/>
    <mergeCell ref="O196:P196"/>
    <mergeCell ref="Q196:R196"/>
    <mergeCell ref="S196:T196"/>
    <mergeCell ref="U196:V196"/>
    <mergeCell ref="K196:L196"/>
    <mergeCell ref="B199:C199"/>
    <mergeCell ref="W194:X194"/>
    <mergeCell ref="B195:B197"/>
    <mergeCell ref="C195:D195"/>
    <mergeCell ref="E195:F195"/>
    <mergeCell ref="G195:H195"/>
    <mergeCell ref="I195:J195"/>
    <mergeCell ref="K195:L195"/>
    <mergeCell ref="M195:N195"/>
    <mergeCell ref="O195:P195"/>
    <mergeCell ref="W196:X196"/>
    <mergeCell ref="C197:D197"/>
    <mergeCell ref="E197:F197"/>
    <mergeCell ref="G197:H197"/>
    <mergeCell ref="I197:J197"/>
    <mergeCell ref="K197:L197"/>
    <mergeCell ref="Q195:R195"/>
    <mergeCell ref="S195:T195"/>
    <mergeCell ref="U195:V195"/>
    <mergeCell ref="W195:X195"/>
    <mergeCell ref="C196:D196"/>
    <mergeCell ref="E196:F196"/>
    <mergeCell ref="G196:H196"/>
    <mergeCell ref="I196:J196"/>
    <mergeCell ref="W192:X192"/>
    <mergeCell ref="B192:B194"/>
    <mergeCell ref="C192:D192"/>
    <mergeCell ref="E192:F192"/>
    <mergeCell ref="G192:H192"/>
    <mergeCell ref="I192:J192"/>
    <mergeCell ref="K192:L192"/>
    <mergeCell ref="C193:D193"/>
    <mergeCell ref="E193:F193"/>
    <mergeCell ref="G193:H193"/>
    <mergeCell ref="I193:J193"/>
    <mergeCell ref="W193:X193"/>
    <mergeCell ref="C194:D194"/>
    <mergeCell ref="E194:F194"/>
    <mergeCell ref="G194:H194"/>
    <mergeCell ref="I194:J194"/>
    <mergeCell ref="K194:L194"/>
    <mergeCell ref="M194:N194"/>
    <mergeCell ref="O194:P194"/>
    <mergeCell ref="Q194:R194"/>
    <mergeCell ref="S194:T194"/>
    <mergeCell ref="K193:L193"/>
    <mergeCell ref="M193:N193"/>
    <mergeCell ref="O193:P193"/>
    <mergeCell ref="W191:X191"/>
    <mergeCell ref="B182:V182"/>
    <mergeCell ref="B183:C183"/>
    <mergeCell ref="B186:V186"/>
    <mergeCell ref="B188:V188"/>
    <mergeCell ref="B190:L190"/>
    <mergeCell ref="B191:D191"/>
    <mergeCell ref="E191:F191"/>
    <mergeCell ref="G191:H191"/>
    <mergeCell ref="I191:J191"/>
    <mergeCell ref="K191:L191"/>
    <mergeCell ref="C170:E170"/>
    <mergeCell ref="B171:C171"/>
    <mergeCell ref="B174:V174"/>
    <mergeCell ref="B176:V176"/>
    <mergeCell ref="B177:C177"/>
    <mergeCell ref="B180:V180"/>
    <mergeCell ref="C164:E164"/>
    <mergeCell ref="C165:E165"/>
    <mergeCell ref="C166:E166"/>
    <mergeCell ref="C167:E167"/>
    <mergeCell ref="C168:E168"/>
    <mergeCell ref="C169:E169"/>
    <mergeCell ref="C158:E158"/>
    <mergeCell ref="C159:E159"/>
    <mergeCell ref="C160:E160"/>
    <mergeCell ref="C161:E161"/>
    <mergeCell ref="C162:E162"/>
    <mergeCell ref="C163:E163"/>
    <mergeCell ref="C152:E152"/>
    <mergeCell ref="C153:E153"/>
    <mergeCell ref="C154:E154"/>
    <mergeCell ref="C155:E155"/>
    <mergeCell ref="C156:E156"/>
    <mergeCell ref="C157:E157"/>
    <mergeCell ref="L149:M149"/>
    <mergeCell ref="N149:O149"/>
    <mergeCell ref="P149:Q149"/>
    <mergeCell ref="R149:S149"/>
    <mergeCell ref="T149:U149"/>
    <mergeCell ref="C151:E151"/>
    <mergeCell ref="B147:C147"/>
    <mergeCell ref="B149:E150"/>
    <mergeCell ref="F149:F150"/>
    <mergeCell ref="G149:G150"/>
    <mergeCell ref="H149:I149"/>
    <mergeCell ref="J149:K149"/>
    <mergeCell ref="B141:D141"/>
    <mergeCell ref="E141:F141"/>
    <mergeCell ref="G141:J141"/>
    <mergeCell ref="K141:V141"/>
    <mergeCell ref="B145:V145"/>
    <mergeCell ref="B139:D139"/>
    <mergeCell ref="E139:F139"/>
    <mergeCell ref="G139:J139"/>
    <mergeCell ref="K139:V139"/>
    <mergeCell ref="B140:D140"/>
    <mergeCell ref="E140:F140"/>
    <mergeCell ref="G140:J140"/>
    <mergeCell ref="K140:V140"/>
    <mergeCell ref="E142:F142"/>
    <mergeCell ref="B142:D142"/>
    <mergeCell ref="B128:F128"/>
    <mergeCell ref="G128:J128"/>
    <mergeCell ref="B133:V133"/>
    <mergeCell ref="B134:C134"/>
    <mergeCell ref="B137:V137"/>
    <mergeCell ref="B138:D138"/>
    <mergeCell ref="E138:F138"/>
    <mergeCell ref="G138:J138"/>
    <mergeCell ref="K138:V138"/>
    <mergeCell ref="B126:F126"/>
    <mergeCell ref="G126:H126"/>
    <mergeCell ref="I126:J126"/>
    <mergeCell ref="K126:L126"/>
    <mergeCell ref="M126:N126"/>
    <mergeCell ref="O126:P126"/>
    <mergeCell ref="Q126:R126"/>
    <mergeCell ref="S126:T126"/>
    <mergeCell ref="U126:V126"/>
    <mergeCell ref="M124:N124"/>
    <mergeCell ref="O124:P124"/>
    <mergeCell ref="Q124:R124"/>
    <mergeCell ref="S124:T124"/>
    <mergeCell ref="U124:V124"/>
    <mergeCell ref="C125:F125"/>
    <mergeCell ref="G125:H125"/>
    <mergeCell ref="I125:J125"/>
    <mergeCell ref="K125:L125"/>
    <mergeCell ref="M125:N125"/>
    <mergeCell ref="O125:P125"/>
    <mergeCell ref="Q125:R125"/>
    <mergeCell ref="S125:T125"/>
    <mergeCell ref="U125:V125"/>
    <mergeCell ref="U121:V121"/>
    <mergeCell ref="Q122:R122"/>
    <mergeCell ref="S122:T122"/>
    <mergeCell ref="U122:V122"/>
    <mergeCell ref="B123:B125"/>
    <mergeCell ref="C123:F123"/>
    <mergeCell ref="G123:H123"/>
    <mergeCell ref="I123:J123"/>
    <mergeCell ref="K123:L123"/>
    <mergeCell ref="M123:N123"/>
    <mergeCell ref="O123:P123"/>
    <mergeCell ref="C122:F122"/>
    <mergeCell ref="G122:H122"/>
    <mergeCell ref="I122:J122"/>
    <mergeCell ref="K122:L122"/>
    <mergeCell ref="M122:N122"/>
    <mergeCell ref="O122:P122"/>
    <mergeCell ref="Q123:R123"/>
    <mergeCell ref="S123:T123"/>
    <mergeCell ref="U123:V123"/>
    <mergeCell ref="C124:F124"/>
    <mergeCell ref="G124:H124"/>
    <mergeCell ref="I124:J124"/>
    <mergeCell ref="K124:L124"/>
    <mergeCell ref="C120:F120"/>
    <mergeCell ref="G120:H120"/>
    <mergeCell ref="I120:J120"/>
    <mergeCell ref="K120:L120"/>
    <mergeCell ref="M120:N120"/>
    <mergeCell ref="O120:P120"/>
    <mergeCell ref="Q120:R120"/>
    <mergeCell ref="S120:T120"/>
    <mergeCell ref="U120:V120"/>
    <mergeCell ref="B101:V101"/>
    <mergeCell ref="B103:V103"/>
    <mergeCell ref="B105:V105"/>
    <mergeCell ref="B107:V107"/>
    <mergeCell ref="B109:V109"/>
    <mergeCell ref="B111:V111"/>
    <mergeCell ref="B119:B122"/>
    <mergeCell ref="C119:F119"/>
    <mergeCell ref="G119:H119"/>
    <mergeCell ref="I119:J119"/>
    <mergeCell ref="K119:L119"/>
    <mergeCell ref="M119:N119"/>
    <mergeCell ref="O119:P119"/>
    <mergeCell ref="Q119:R119"/>
    <mergeCell ref="S119:T119"/>
    <mergeCell ref="C121:F121"/>
    <mergeCell ref="G121:H121"/>
    <mergeCell ref="I121:J121"/>
    <mergeCell ref="K121:L121"/>
    <mergeCell ref="M121:N121"/>
    <mergeCell ref="O121:P121"/>
    <mergeCell ref="Q121:R121"/>
    <mergeCell ref="S121:T121"/>
    <mergeCell ref="U119:V119"/>
    <mergeCell ref="B113:V113"/>
    <mergeCell ref="B114:C114"/>
    <mergeCell ref="B117:V117"/>
    <mergeCell ref="B118:F118"/>
    <mergeCell ref="G118:H118"/>
    <mergeCell ref="I118:J118"/>
    <mergeCell ref="K118:L118"/>
    <mergeCell ref="M118:N118"/>
    <mergeCell ref="O118:P118"/>
    <mergeCell ref="Q118:R118"/>
    <mergeCell ref="S118:T118"/>
    <mergeCell ref="U118:V118"/>
    <mergeCell ref="B64:V64"/>
    <mergeCell ref="B65:C65"/>
    <mergeCell ref="B68:V68"/>
    <mergeCell ref="B70:V70"/>
    <mergeCell ref="B71:C71"/>
    <mergeCell ref="B97:V97"/>
    <mergeCell ref="B74:V74"/>
    <mergeCell ref="B76:V76"/>
    <mergeCell ref="B78:V78"/>
    <mergeCell ref="B80:V80"/>
    <mergeCell ref="B81:V81"/>
    <mergeCell ref="B83:V83"/>
    <mergeCell ref="B85:V85"/>
    <mergeCell ref="B86:V86"/>
    <mergeCell ref="B88:V88"/>
    <mergeCell ref="B90:V90"/>
    <mergeCell ref="B91:V91"/>
    <mergeCell ref="B93:V93"/>
    <mergeCell ref="B94:C94"/>
    <mergeCell ref="B208:J208"/>
    <mergeCell ref="B209:I209"/>
    <mergeCell ref="B210:I210"/>
    <mergeCell ref="B211:I211"/>
    <mergeCell ref="B212:I212"/>
    <mergeCell ref="B203:V203"/>
    <mergeCell ref="P17:T17"/>
    <mergeCell ref="B10:M20"/>
    <mergeCell ref="E36:F36"/>
    <mergeCell ref="B34:V34"/>
    <mergeCell ref="B35:V35"/>
    <mergeCell ref="B39:V39"/>
    <mergeCell ref="B36:C36"/>
    <mergeCell ref="B29:G29"/>
    <mergeCell ref="B30:G30"/>
    <mergeCell ref="B27:G27"/>
    <mergeCell ref="B28:G28"/>
    <mergeCell ref="B24:G24"/>
    <mergeCell ref="H24:V24"/>
    <mergeCell ref="H25:V25"/>
    <mergeCell ref="H26:V26"/>
    <mergeCell ref="H27:V27"/>
    <mergeCell ref="H28:V28"/>
    <mergeCell ref="H29:V29"/>
  </mergeCells>
  <conditionalFormatting sqref="H151:V170">
    <cfRule type="cellIs" dxfId="1" priority="2" operator="equal">
      <formula>1</formula>
    </cfRule>
  </conditionalFormatting>
  <conditionalFormatting sqref="E142:F142">
    <cfRule type="cellIs" dxfId="0" priority="1" operator="notEqual">
      <formula>1</formula>
    </cfRule>
  </conditionalFormatting>
  <dataValidations count="8">
    <dataValidation type="textLength" allowBlank="1" showInputMessage="1" showErrorMessage="1" sqref="B47 B41 B88:V88 B83:V83 B78:V78">
      <formula1>0</formula1>
      <formula2>900</formula2>
    </dataValidation>
    <dataValidation type="textLength" allowBlank="1" showInputMessage="1" showErrorMessage="1" sqref="B61:V61 B70:V70 C79:V79 B84:B86 C82:U82 C84:V84 B89:B91 C89:V89 B93 B79:B81">
      <formula1>0</formula1>
      <formula2>3600</formula2>
    </dataValidation>
    <dataValidation type="list" allowBlank="1" showInputMessage="1" showErrorMessage="1" sqref="F152:G170">
      <formula1>$W$150:$W$166</formula1>
    </dataValidation>
    <dataValidation type="list" allowBlank="1" showInputMessage="1" showErrorMessage="1" sqref="D147">
      <formula1>"2018,2019,2020,2021,2022,2023,2024,2025,2026,2027"</formula1>
    </dataValidation>
    <dataValidation type="textLength" operator="lessThanOrEqual" allowBlank="1" showInputMessage="1" showErrorMessage="1" sqref="B54:V54">
      <formula1>450</formula1>
    </dataValidation>
    <dataValidation type="textLength" operator="lessThanOrEqual" allowBlank="1" showInputMessage="1" showErrorMessage="1" sqref="B101:V101 B105:V105 B109:V109 B113:V113 B133:V133 B188:V188 B182:V182 B176:V176">
      <formula1>900</formula1>
    </dataValidation>
    <dataValidation type="list" allowBlank="1" showInputMessage="1" showErrorMessage="1" sqref="F151:G151">
      <formula1>$W$151:$W$167</formula1>
    </dataValidation>
    <dataValidation type="textLength" allowBlank="1" showInputMessage="1" showErrorMessage="1" sqref="B64:V64">
      <formula1>0</formula1>
      <formula2>600</formula2>
    </dataValidation>
  </dataValidations>
  <hyperlinks>
    <hyperlink ref="B1" location="'Zadavatel (Nositel)'!$A$2" display="Nahoru"/>
    <hyperlink ref="P4" location="'Zadavatel (Nositel)'!$A$23" display="1. Základní údaje"/>
    <hyperlink ref="P5" location="'Zadavatel (Nositel)'!$A$33" display="2. Tématické zaměření projektu dle FST "/>
    <hyperlink ref="P6" location="'Zadavatel (Nositel)'!$A$38" display="3. Stručný popis projektu – abstrakt "/>
    <hyperlink ref="P7" location="'Zadavatel (Nositel)'!$A$44" display="4. Aktuální připravenost projektového záměru"/>
    <hyperlink ref="P8" location="'Zadavatel (Nositel)'!$A$50" display="5. Profil subjektu"/>
    <hyperlink ref="P9" location="'Zadavatel (Nositel)'!$A$57" display="6. Identifikace cílů, přínosů a dopadů projektu"/>
    <hyperlink ref="P10" location="'Zadavatel (Nositel)'!$A$67" display="7. Charakteristika věcné části projektu "/>
    <hyperlink ref="P11" location="'Zadavatel (Nositel)'!$A$73" display="8. Transformační potenciál projektu"/>
    <hyperlink ref="P12" location="'Zadavatel (Nositel)'!$A$96" display="9. Popis stavebně-technického řešení"/>
    <hyperlink ref="P13" location="'Zadavatel (Nositel)'!$A$116" display="10. Celkové náklady projektu "/>
    <hyperlink ref="P14" location="'Zadavatel (Nositel)'!$A$136" display="11. Spolufinancování"/>
    <hyperlink ref="P15" location="'Zadavatel (Nositel)'!$A$144" display="12. Harmonogram projektu "/>
    <hyperlink ref="P16" location="'Zadavatel (Nositel)'!$A$173" display="13. Zkušenosti v oblasti řízení projektu"/>
    <hyperlink ref="P17" location="'Zadavatel (Nositel)'!$A$179" display="14. Analýza rizik a varianty řešení"/>
    <hyperlink ref="P18" location="'Zadavatel (Nositel)'!$A$185" display="15. Finanční a věcná udržitelnost projektu"/>
    <hyperlink ref="P19" location="'Zadavatel (Nositel)'!$A$201" display="16. Soulad se strategiemi"/>
    <hyperlink ref="P20:T20" location="'Zadavatel (Nositel)'!A206" display="17. Čestné prohlášení"/>
    <hyperlink ref="H28" r:id="rId1"/>
  </hyperlinks>
  <pageMargins left="0.7" right="0.7" top="0.78740157499999996" bottom="0.78740157499999996" header="0.3" footer="0.3"/>
  <pageSetup paperSize="9" scale="65" orientation="landscape" horizontalDpi="4294967293" verticalDpi="4294967293" r:id="rId2"/>
  <drawing r:id="rId3"/>
  <extLst>
    <ext xmlns:x14="http://schemas.microsoft.com/office/spreadsheetml/2009/9/main" uri="{CCE6A557-97BC-4b89-ADB6-D9C93CAAB3DF}">
      <x14:dataValidations xmlns:xm="http://schemas.microsoft.com/office/excel/2006/main" count="1">
        <x14:dataValidation type="list" operator="lessThanOrEqual" allowBlank="1" showInputMessage="1" showErrorMessage="1">
          <x14:formula1>
            <xm:f>temp!A1:A12</xm:f>
          </x14:formula1>
          <xm:sqref>B35:V35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dimension ref="A1:A12"/>
  <sheetViews>
    <sheetView workbookViewId="0">
      <selection activeCell="A13" sqref="A13"/>
    </sheetView>
  </sheetViews>
  <sheetFormatPr defaultColWidth="10.85546875" defaultRowHeight="15" x14ac:dyDescent="0.25"/>
  <cols>
    <col min="1" max="1" width="49.85546875" style="32" customWidth="1"/>
    <col min="2" max="16384" width="10.85546875" style="32"/>
  </cols>
  <sheetData>
    <row r="1" spans="1:1" x14ac:dyDescent="0.25">
      <c r="A1" s="33" t="s">
        <v>114</v>
      </c>
    </row>
    <row r="2" spans="1:1" x14ac:dyDescent="0.25">
      <c r="A2" s="33" t="s">
        <v>115</v>
      </c>
    </row>
    <row r="3" spans="1:1" x14ac:dyDescent="0.25">
      <c r="A3" s="33" t="s">
        <v>116</v>
      </c>
    </row>
    <row r="4" spans="1:1" x14ac:dyDescent="0.25">
      <c r="A4" s="33" t="s">
        <v>117</v>
      </c>
    </row>
    <row r="5" spans="1:1" x14ac:dyDescent="0.25">
      <c r="A5" s="33" t="s">
        <v>118</v>
      </c>
    </row>
    <row r="6" spans="1:1" x14ac:dyDescent="0.25">
      <c r="A6" s="33" t="s">
        <v>119</v>
      </c>
    </row>
    <row r="7" spans="1:1" x14ac:dyDescent="0.25">
      <c r="A7" s="33" t="s">
        <v>120</v>
      </c>
    </row>
    <row r="8" spans="1:1" x14ac:dyDescent="0.25">
      <c r="A8" s="33" t="s">
        <v>121</v>
      </c>
    </row>
    <row r="9" spans="1:1" x14ac:dyDescent="0.25">
      <c r="A9" s="33" t="s">
        <v>122</v>
      </c>
    </row>
    <row r="10" spans="1:1" x14ac:dyDescent="0.25">
      <c r="A10" s="33" t="s">
        <v>123</v>
      </c>
    </row>
    <row r="11" spans="1:1" x14ac:dyDescent="0.25">
      <c r="A11" s="33" t="s">
        <v>124</v>
      </c>
    </row>
    <row r="12" spans="1:1" x14ac:dyDescent="0.25">
      <c r="A12" s="33" t="s">
        <v>125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Návod</vt:lpstr>
      <vt:lpstr>Celková karta</vt:lpstr>
      <vt:lpstr>Zadavatel (Nositel)</vt:lpstr>
      <vt:lpstr>temp</vt:lpstr>
    </vt:vector>
  </TitlesOfParts>
  <Company>AQE advisors,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Mgr. Pavel Franěk</dc:creator>
  <cp:lastModifiedBy>Jambor Stanislav</cp:lastModifiedBy>
  <cp:lastPrinted>2021-04-12T13:42:10Z</cp:lastPrinted>
  <dcterms:created xsi:type="dcterms:W3CDTF">2021-03-03T18:28:45Z</dcterms:created>
  <dcterms:modified xsi:type="dcterms:W3CDTF">2021-04-29T06:12:43Z</dcterms:modified>
</cp:coreProperties>
</file>