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5" yWindow="65521" windowWidth="15165" windowHeight="14505" activeTab="2"/>
  </bookViews>
  <sheets>
    <sheet name="Rekapitulace stavby" sheetId="1" r:id="rId1"/>
    <sheet name="00 - VRN" sheetId="2" r:id="rId2"/>
    <sheet name="10 - Demolice" sheetId="3" r:id="rId3"/>
    <sheet name="20 - Elektroinstalace" sheetId="4" r:id="rId4"/>
  </sheets>
  <definedNames>
    <definedName name="_xlnm._FilterDatabase" localSheetId="1" hidden="1">'00 - VRN'!$C$116:$K$123</definedName>
    <definedName name="_xlnm._FilterDatabase" localSheetId="2" hidden="1">'10 - Demolice'!$C$121:$K$154</definedName>
    <definedName name="_xlnm._FilterDatabase" localSheetId="3" hidden="1">'20 - Elektroinstalace'!$C$129:$K$260</definedName>
    <definedName name="_xlnm.Print_Area" localSheetId="1">'00 - VRN'!$C$4:$J$76,'00 - VRN'!$C$82:$J$98,'00 - VRN'!$C$104:$K$123</definedName>
    <definedName name="_xlnm.Print_Area" localSheetId="2">'10 - Demolice'!$C$4:$J$76,'10 - Demolice'!$C$82:$J$103,'10 - Demolice'!$C$109:$K$154</definedName>
    <definedName name="_xlnm.Print_Area" localSheetId="3">'20 - Elektroinstalace'!$C$4:$J$76,'20 - Elektroinstalace'!$C$82:$J$111,'20 - Elektroinstalace'!$C$117:$K$260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'00 - VRN'!$116:$116</definedName>
    <definedName name="_xlnm.Print_Titles" localSheetId="2">'10 - Demolice'!$121:$121</definedName>
    <definedName name="_xlnm.Print_Titles" localSheetId="3">'20 - Elektroinstalace'!$129:$129</definedName>
  </definedNames>
  <calcPr calcId="125725"/>
</workbook>
</file>

<file path=xl/sharedStrings.xml><?xml version="1.0" encoding="utf-8"?>
<sst xmlns="http://schemas.openxmlformats.org/spreadsheetml/2006/main" count="2755" uniqueCount="682">
  <si>
    <t>Export Komplet</t>
  </si>
  <si>
    <t/>
  </si>
  <si>
    <t>2.0</t>
  </si>
  <si>
    <t>False</t>
  </si>
  <si>
    <t>{cf64d808-8b90-40e4-9616-77722d763fd2}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</si>
  <si>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</si>
  <si>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</si>
  <si>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</si>
  <si>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</si>
  <si>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</si>
  <si>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</si>
  <si>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</si>
  <si>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</si>
  <si>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</si>
  <si>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Y495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</si>
  <si>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</si>
  <si>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</si>
  <si>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Demolice stájí č.2 a 3 s vestavbou objektu kanceláří</t>
  </si>
  <si>
    <t>KSO:</t>
  </si>
  <si>
    <t>CC-CZ:</t>
  </si>
  <si>
    <t>Místo:</t>
  </si>
  <si>
    <t>Cheb - Dolní Dvory</t>
  </si>
  <si>
    <t>Datum:</t>
  </si>
  <si>
    <t>17. 1. 2022</t>
  </si>
  <si>
    <t>Zadavatel:</t>
  </si>
  <si>
    <t>IČ:</t>
  </si>
  <si>
    <t>ŠSKS ekolog.výchovy Cheb, p.o.</t>
  </si>
  <si>
    <t>DIČ:</t>
  </si>
  <si>
    <t>Uchazeč:</t>
  </si>
  <si>
    <t>Vyplň údaj</t>
  </si>
  <si>
    <t>Projektant:</t>
  </si>
  <si>
    <t>ing.Radovnický Jaroslav</t>
  </si>
  <si>
    <t>True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</si>
  <si>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</si>
  <si>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</si>
  <si>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</si>
  <si>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</si>
  <si>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</si>
  <si>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</si>
  <si>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</si>
  <si>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</si>
  <si>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</si>
  <si>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</si>
  <si>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</si>
  <si>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</si>
  <si>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</si>
  <si>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</si>
  <si>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</si>
  <si>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</si>
  <si>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</si>
  <si>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</si>
  <si>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</si>
  <si>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</si>
  <si>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</si>
  <si>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</si>
  <si>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</si>
  <si>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</si>
  <si>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</si>
  <si>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</si>
  <si>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</si>
  <si>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</si>
  <si>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</si>
  <si>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</si>
  <si>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</si>
  <si>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</si>
  <si>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</si>
  <si>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</si>
  <si>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</si>
  <si>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</si>
  <si>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</si>
  <si>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</si>
  <si>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</si>
  <si>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</si>
  <si>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</si>
  <si>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</si>
  <si>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</si>
  <si>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</si>
  <si>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</si>
  <si>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</si>
  <si>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</si>
  <si>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</si>
  <si>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</si>
  <si>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</si>
  <si>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</si>
  <si>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</si>
  <si>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{728c2dbc-9b06-47fe-acad-f57afc6dd50a}</t>
  </si>
  <si>
    <t>2</t>
  </si>
  <si>
    <t>10</t>
  </si>
  <si>
    <t>Demolice</t>
  </si>
  <si>
    <t>{f2c9cf48-cafc-467f-b66e-37726d80a0cf}</t>
  </si>
  <si>
    <t>20</t>
  </si>
  <si>
    <t>Elektroinstalace</t>
  </si>
  <si>
    <t>{da3808e0-3ab4-46ad-a59b-6752aafdca37}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</si>
  <si>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</si>
  <si>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</si>
  <si>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</si>
  <si>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</si>
  <si>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</si>
  <si>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</si>
  <si>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</si>
  <si>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</si>
  <si>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</si>
  <si>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</si>
  <si>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</si>
  <si>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</si>
  <si>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</si>
  <si>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</si>
  <si>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</si>
  <si>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</si>
  <si>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</si>
  <si>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</si>
  <si>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</si>
  <si>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</si>
  <si>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</si>
  <si>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</si>
  <si>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</si>
  <si>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</si>
  <si>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</si>
  <si>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K</t>
  </si>
  <si>
    <t>999-VRN-1</t>
  </si>
  <si>
    <t>Zařízení staveniště</t>
  </si>
  <si>
    <t>---</t>
  </si>
  <si>
    <t>4</t>
  </si>
  <si>
    <t>-318335081</t>
  </si>
  <si>
    <t>999-VRN-2</t>
  </si>
  <si>
    <t>Koordinační a kompletační činnost dodavatele</t>
  </si>
  <si>
    <t>1823375915</t>
  </si>
  <si>
    <t>3</t>
  </si>
  <si>
    <t>999-VRN-3</t>
  </si>
  <si>
    <t>Náklady na veškeré energie související s realizací akce</t>
  </si>
  <si>
    <t>172106839</t>
  </si>
  <si>
    <t>999-VRN-4</t>
  </si>
  <si>
    <t>-1979755087</t>
  </si>
  <si>
    <t>999-VRN-5</t>
  </si>
  <si>
    <t>Opatření k zajištění bezpečnosti účastníků realizace akce a veřejnosti (zejména zajištění staveniště, bezpečnostní tabulky)</t>
  </si>
  <si>
    <t>1851989126</t>
  </si>
  <si>
    <t>10 - Demolice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</si>
  <si>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</si>
  <si>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</si>
  <si>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</si>
  <si>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</si>
  <si>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</si>
  <si>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765 - Krytina skládaná</t>
  </si>
  <si>
    <t>HSV</t>
  </si>
  <si>
    <t>Práce a dodávky HSV</t>
  </si>
  <si>
    <t>9</t>
  </si>
  <si>
    <t>Ostatní konstrukce a práce, bourání</t>
  </si>
  <si>
    <t>941211111</t>
  </si>
  <si>
    <t>Montáž lešení řadového rámového lehkého zatížení do 200 kg/m2 š přes 0,6 do 0,9 m v do 10 m</t>
  </si>
  <si>
    <t>m2</t>
  </si>
  <si>
    <t>CS ÚRS 2021 02</t>
  </si>
  <si>
    <t>1763194169</t>
  </si>
  <si>
    <t>941211211</t>
  </si>
  <si>
    <t>Příplatek k lešení řadovému rámovému lehkému š 0,9 m v přes 10 do 25 m za první a ZKD den použití</t>
  </si>
  <si>
    <t>1970770115</t>
  </si>
  <si>
    <t>VV</t>
  </si>
  <si>
    <t>790,8*30 'Přepočtené koeficientem množství</t>
  </si>
  <si>
    <t>941211811</t>
  </si>
  <si>
    <t>Demontáž lešení řadového rámového lehkého zatížení do 200 kg/m2 š přes 0,6 do 0,9 m v do 10 m</t>
  </si>
  <si>
    <t>1823316558</t>
  </si>
  <si>
    <t>961044111</t>
  </si>
  <si>
    <t>Bourání základů z betonu prostého</t>
  </si>
  <si>
    <t>m3</t>
  </si>
  <si>
    <t>-850916850</t>
  </si>
  <si>
    <t>962052211</t>
  </si>
  <si>
    <t>Bourání zdiva nadzákladového ze ŽB přes 1 m3</t>
  </si>
  <si>
    <t>1759687111</t>
  </si>
  <si>
    <t>6</t>
  </si>
  <si>
    <t>981131311</t>
  </si>
  <si>
    <t>Demolice hal zděných na MVC podíl konstrukcí do 10 % postupným rozebíráním</t>
  </si>
  <si>
    <t>-1137366680</t>
  </si>
  <si>
    <t>7</t>
  </si>
  <si>
    <t>981332111</t>
  </si>
  <si>
    <t>Demolice ocelových konstrukcí hal, technologických zařízení apod.</t>
  </si>
  <si>
    <t>t</t>
  </si>
  <si>
    <t>508994678</t>
  </si>
  <si>
    <t>8</t>
  </si>
  <si>
    <t>981231111R01VD</t>
  </si>
  <si>
    <t>Demontáž sklolaminátového sila 18-52m3, včetně ocelové konstrukce</t>
  </si>
  <si>
    <t>ks</t>
  </si>
  <si>
    <t>-1923334093</t>
  </si>
  <si>
    <t>952901221R01VD</t>
  </si>
  <si>
    <t>Vyčištění podkroví hal od sena</t>
  </si>
  <si>
    <t>-1081307587</t>
  </si>
  <si>
    <t>997</t>
  </si>
  <si>
    <t>Přesun sutě</t>
  </si>
  <si>
    <t>997013501</t>
  </si>
  <si>
    <t>Odvoz suti a vybouraných hmot na skládku nebo meziskládku do 1 km se složením</t>
  </si>
  <si>
    <t>16</t>
  </si>
  <si>
    <t>2078415629</t>
  </si>
  <si>
    <t>11</t>
  </si>
  <si>
    <t>997013509</t>
  </si>
  <si>
    <t>Příplatek k odvozu suti a vybouraných hmot na skládku ZKD 1 km přes 1 km</t>
  </si>
  <si>
    <t>153484777</t>
  </si>
  <si>
    <t>3374,995*7 'Přepočtené koeficientem množství</t>
  </si>
  <si>
    <t>12</t>
  </si>
  <si>
    <t>997013631</t>
  </si>
  <si>
    <t>Poplatek za uložení na skládce (skládkovné) stavebního odpadu směsného kód odpadu 17 09 04</t>
  </si>
  <si>
    <t>-66271436</t>
  </si>
  <si>
    <t>13</t>
  </si>
  <si>
    <t>997013804</t>
  </si>
  <si>
    <t>Poplatek za uložení na skládce (skládkovné) stavebního odpadu ze skla kód odpadu 17 02 02</t>
  </si>
  <si>
    <t>1893910369</t>
  </si>
  <si>
    <t>14</t>
  </si>
  <si>
    <t>997013811</t>
  </si>
  <si>
    <t>Poplatek za uložení na skládce (skládkovné) stavebního odpadu dřevěného kód odpadu 17 02 01</t>
  </si>
  <si>
    <t>249735930</t>
  </si>
  <si>
    <t>997013821</t>
  </si>
  <si>
    <t>Poplatek za uložení na skládce (skládkovné) stavebního odpadu s obsahem azbestu kód odpadu 17 06 05</t>
  </si>
  <si>
    <t>1265284345</t>
  </si>
  <si>
    <t>997013861</t>
  </si>
  <si>
    <t>Poplatek za uložení stavebního odpadu na recyklační skládce (skládkovné) z prostého betonu kód odpadu 17 01 01</t>
  </si>
  <si>
    <t>1737646647</t>
  </si>
  <si>
    <t>17</t>
  </si>
  <si>
    <t>997013862</t>
  </si>
  <si>
    <t>Poplatek za uložení stavebního odpadu na recyklační skládce (skládkovné) z armovaného betonu kód odpadu  17 01 01</t>
  </si>
  <si>
    <t>991746657</t>
  </si>
  <si>
    <t>18</t>
  </si>
  <si>
    <t>997013863</t>
  </si>
  <si>
    <t>Poplatek za uložení stavebního odpadu na recyklační skládce (skládkovné) cihelného kód odpadu  17 01 02</t>
  </si>
  <si>
    <t>-30806434</t>
  </si>
  <si>
    <t>19</t>
  </si>
  <si>
    <t>997211611</t>
  </si>
  <si>
    <t>Nakládání suti na dopravní prostředky pro vodorovnou dopravu</t>
  </si>
  <si>
    <t>-401809369</t>
  </si>
  <si>
    <t>PSV</t>
  </si>
  <si>
    <t>Práce a dodávky PSV</t>
  </si>
  <si>
    <t>762</t>
  </si>
  <si>
    <t>Konstrukce tesařské</t>
  </si>
  <si>
    <t>762331811</t>
  </si>
  <si>
    <t>Demontáž vázaných kcí krovů z hranolů průřezové pl do 120 cm2</t>
  </si>
  <si>
    <t>m</t>
  </si>
  <si>
    <t>64965118</t>
  </si>
  <si>
    <t>762331812</t>
  </si>
  <si>
    <t>Demontáž vázaných kcí krovů z hranolů průřezové pl přes 120 do 224 cm2</t>
  </si>
  <si>
    <t>-1106414437</t>
  </si>
  <si>
    <t>22</t>
  </si>
  <si>
    <t>762342812</t>
  </si>
  <si>
    <t>Demontáž laťování střech z latí osové vzdálenosti do 0,50 m</t>
  </si>
  <si>
    <t>97677183</t>
  </si>
  <si>
    <t>765</t>
  </si>
  <si>
    <t>Krytina skládaná</t>
  </si>
  <si>
    <t>23</t>
  </si>
  <si>
    <t>765111801</t>
  </si>
  <si>
    <t>Demontáž krytiny keramické drážkové sklonu do 30° na sucho do suti</t>
  </si>
  <si>
    <t>-1245753934</t>
  </si>
  <si>
    <t>24</t>
  </si>
  <si>
    <t>765131857</t>
  </si>
  <si>
    <t>Demontáž vlnité azbestocementové krytiny sklonu do 30° do suti</t>
  </si>
  <si>
    <t>-1213688171</t>
  </si>
  <si>
    <t>20 - Elektroinstalace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</si>
  <si>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</si>
  <si>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</si>
  <si>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</si>
  <si>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</si>
  <si>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741 - Elektroinstalace - silnoproud</t>
  </si>
  <si>
    <t xml:space="preserve">    783 - Dokončovací práce - nátěry</t>
  </si>
  <si>
    <t>M - Práce a dodávky M</t>
  </si>
  <si>
    <t xml:space="preserve">    21-M - Elektromontáže</t>
  </si>
  <si>
    <t xml:space="preserve">    46-M - Zemní práce při extr.mont.pracích</t>
  </si>
  <si>
    <t>OST - Ostatní</t>
  </si>
  <si>
    <t>Zemní práce</t>
  </si>
  <si>
    <t>113107022</t>
  </si>
  <si>
    <t>Odstranění podkladu z kameniva drceného tl přes 100 do 200 mm při překopech ručně</t>
  </si>
  <si>
    <t>-1116899678</t>
  </si>
  <si>
    <t>113107042</t>
  </si>
  <si>
    <t>Odstranění podkladu živičných tl přes 50 do 100 mm při překopech ručně</t>
  </si>
  <si>
    <t>931924041</t>
  </si>
  <si>
    <t>121151103</t>
  </si>
  <si>
    <t>Sejmutí ornice plochy do 100 m2 tl vrstvy do 200 mm strojně</t>
  </si>
  <si>
    <t>1951406509</t>
  </si>
  <si>
    <t>181351003</t>
  </si>
  <si>
    <t>Rozprostření ornice tl vrstvy do 200 mm pl do 100 m2 v rovině nebo ve svahu do 1:5 strojně</t>
  </si>
  <si>
    <t>-94156678</t>
  </si>
  <si>
    <t>181411131</t>
  </si>
  <si>
    <t>Založení parkového trávníku výsevem pl do 1000 m2 v rovině a ve svahu do 1:5</t>
  </si>
  <si>
    <t>-2060381304</t>
  </si>
  <si>
    <t>M</t>
  </si>
  <si>
    <t>00572410</t>
  </si>
  <si>
    <t>osivo směs travní parková</t>
  </si>
  <si>
    <t>kg</t>
  </si>
  <si>
    <t>1648819196</t>
  </si>
  <si>
    <t>28,5*0,02 'Přepočtené koeficientem množství</t>
  </si>
  <si>
    <t>181951111</t>
  </si>
  <si>
    <t>Úprava pláně v hornině třídy těžitelnosti I skupiny 1 až 3 bez zhutnění strojně</t>
  </si>
  <si>
    <t>1935983285</t>
  </si>
  <si>
    <t>181951112</t>
  </si>
  <si>
    <t>Úprava pláně v hornině třídy těžitelnosti I skupiny 1 až 3 se zhutněním strojně</t>
  </si>
  <si>
    <t>-6853560</t>
  </si>
  <si>
    <t>Svislé a kompletní konstrukce</t>
  </si>
  <si>
    <t>311-58</t>
  </si>
  <si>
    <t>dozdění stávající niky SP</t>
  </si>
  <si>
    <t>634498745</t>
  </si>
  <si>
    <t>Komunikace pozemní</t>
  </si>
  <si>
    <t>564851111</t>
  </si>
  <si>
    <t>Podklad ze štěrkodrtě ŠD tl 150 mm</t>
  </si>
  <si>
    <t>-1248398621</t>
  </si>
  <si>
    <t>572341112</t>
  </si>
  <si>
    <t>Vyspravení krytu komunikací po překopech pl přes 15 m2 asfalt betonem ACO (AB) tl přes 50 do 70 mm</t>
  </si>
  <si>
    <t>116059207</t>
  </si>
  <si>
    <t>573211112</t>
  </si>
  <si>
    <t>Postřik živičný spojovací z asfaltu v množství 0,70 kg/m2</t>
  </si>
  <si>
    <t>-1021628632</t>
  </si>
  <si>
    <t>Úpravy povrchů, podlahy a osazování výplní</t>
  </si>
  <si>
    <t>612135101</t>
  </si>
  <si>
    <t>Hrubá výplň rýh ve stěnách maltou jakékoli šířky rýhy</t>
  </si>
  <si>
    <t>2093569222</t>
  </si>
  <si>
    <t>612325101</t>
  </si>
  <si>
    <t>Vápenocementová hrubá omítka rýh ve stěnách š do 150 mm</t>
  </si>
  <si>
    <t>207259001</t>
  </si>
  <si>
    <t>919735112</t>
  </si>
  <si>
    <t>Řezání stávajícího živičného krytu hl přes 50 do 100 mm</t>
  </si>
  <si>
    <t>-5397971</t>
  </si>
  <si>
    <t>974031132</t>
  </si>
  <si>
    <t>Vysekání rýh ve zdivu cihelném hl do 50 mm š do 70 mm</t>
  </si>
  <si>
    <t>-1550767800</t>
  </si>
  <si>
    <t>997221561</t>
  </si>
  <si>
    <t>Vodorovná doprava suti z kusových materiálů do 1 km</t>
  </si>
  <si>
    <t>1221475684</t>
  </si>
  <si>
    <t>997221569</t>
  </si>
  <si>
    <t>Příplatek ZKD 1 km u vodorovné dopravy suti z kusových materiálů</t>
  </si>
  <si>
    <t>-113185797</t>
  </si>
  <si>
    <t>11,573*5 'Přepočtené koeficientem množství</t>
  </si>
  <si>
    <t>997221875</t>
  </si>
  <si>
    <t>Poplatek za uložení stavebního odpadu na recyklační skládce (skládkovné) asfaltového bez obsahu dehtu zatříděného do Katalogu odpadů pod kódem 17 03 02</t>
  </si>
  <si>
    <t>-1972701822</t>
  </si>
  <si>
    <t>741</t>
  </si>
  <si>
    <t>Elektroinstalace - silnoproud</t>
  </si>
  <si>
    <t>741-1</t>
  </si>
  <si>
    <t>skříň rozpojovací v pilíři SR822/NKW2</t>
  </si>
  <si>
    <t>1384260181</t>
  </si>
  <si>
    <t>741110301</t>
  </si>
  <si>
    <t>Montáž trubka ochranná do krabic plastová tuhá D do 40 mm uložená pevně</t>
  </si>
  <si>
    <t>-2018460569</t>
  </si>
  <si>
    <t>34571360</t>
  </si>
  <si>
    <t>trubka elektroinstalační typ 1540</t>
  </si>
  <si>
    <t>32</t>
  </si>
  <si>
    <t>-574460681</t>
  </si>
  <si>
    <t>57*1,1 'Přepočtené koeficientem množství</t>
  </si>
  <si>
    <t>345-22</t>
  </si>
  <si>
    <t>příchytka plastová typ 5340</t>
  </si>
  <si>
    <t>1080735055</t>
  </si>
  <si>
    <t>741110312</t>
  </si>
  <si>
    <t>Montáž trubka ochranná do krabic plastová tuhá D přes 40 do 90 mm uložená volně</t>
  </si>
  <si>
    <t>-1189319663</t>
  </si>
  <si>
    <t>25</t>
  </si>
  <si>
    <t>34571362</t>
  </si>
  <si>
    <t>trubka elektroinstalační KF 09063</t>
  </si>
  <si>
    <t>771994870</t>
  </si>
  <si>
    <t>34*1,05 'Přepočtené koeficientem množství</t>
  </si>
  <si>
    <t>26</t>
  </si>
  <si>
    <t>-357987944</t>
  </si>
  <si>
    <t>27</t>
  </si>
  <si>
    <t>34571364</t>
  </si>
  <si>
    <t>chránička KF 09090</t>
  </si>
  <si>
    <t>109680316</t>
  </si>
  <si>
    <t>136*1,05 'Přepočtené koeficientem množství</t>
  </si>
  <si>
    <t>28</t>
  </si>
  <si>
    <t>741110313</t>
  </si>
  <si>
    <t>Montáž trubka ochranná do krabic plastová tuhá D přes 90 do 133 mm uložená volně</t>
  </si>
  <si>
    <t>1927753544</t>
  </si>
  <si>
    <t>29</t>
  </si>
  <si>
    <t>34571365</t>
  </si>
  <si>
    <t>chránička KF 09110</t>
  </si>
  <si>
    <t>470725053</t>
  </si>
  <si>
    <t>103*1,05 'Přepočtené koeficientem množství</t>
  </si>
  <si>
    <t>30</t>
  </si>
  <si>
    <t>741110361</t>
  </si>
  <si>
    <t>Montáž trubka ochranná do krabic ocelová bez závitu D do 70 mm pevně</t>
  </si>
  <si>
    <t>-739492172</t>
  </si>
  <si>
    <t>31</t>
  </si>
  <si>
    <t>140-23</t>
  </si>
  <si>
    <t>trubka ocelová typ 6042 ZN</t>
  </si>
  <si>
    <t>-1421655866</t>
  </si>
  <si>
    <t>2*1,05 'Přepočtené koeficientem množství</t>
  </si>
  <si>
    <t>140-24</t>
  </si>
  <si>
    <t>vývodka rovná 4842/P</t>
  </si>
  <si>
    <t>1229965792</t>
  </si>
  <si>
    <t>33</t>
  </si>
  <si>
    <t>741123225</t>
  </si>
  <si>
    <t>Montáž kabel Al plný nebo laněný kulatý žíla 4x25 mm2 uložený volně (např. AYKY)</t>
  </si>
  <si>
    <t>-428808056</t>
  </si>
  <si>
    <t>34</t>
  </si>
  <si>
    <t>34113120</t>
  </si>
  <si>
    <t>kabel silový jádro Al izolace PVC plášť PVC 0,6/1kV (1-AYKY) 4x25mm2</t>
  </si>
  <si>
    <t>-1015861906</t>
  </si>
  <si>
    <t>72*1,15 'Přepočtené koeficientem množství</t>
  </si>
  <si>
    <t>35</t>
  </si>
  <si>
    <t>741123226</t>
  </si>
  <si>
    <t>Montáž kabel Al plný nebo laněný kulatý žíla 4x35 až 50 mm2 uložený volně (např. AYKY)</t>
  </si>
  <si>
    <t>-835865242</t>
  </si>
  <si>
    <t>36</t>
  </si>
  <si>
    <t>34113122</t>
  </si>
  <si>
    <t>kabel silový jádro Al izolace PVC plášť PVC 0,6/1kV (1-AYKY) 4x35mm2</t>
  </si>
  <si>
    <t>-1397000314</t>
  </si>
  <si>
    <t>51*1,15 'Přepočtené koeficientem množství</t>
  </si>
  <si>
    <t>37</t>
  </si>
  <si>
    <t>741-2</t>
  </si>
  <si>
    <t>skříň rozpojovací v pilíři SR601/NKW2</t>
  </si>
  <si>
    <t>2127222008</t>
  </si>
  <si>
    <t>38</t>
  </si>
  <si>
    <t>741-3</t>
  </si>
  <si>
    <t>skříň pojistková SR501/NVW2(1xF)</t>
  </si>
  <si>
    <t>-1040471149</t>
  </si>
  <si>
    <t>39</t>
  </si>
  <si>
    <t>741-4</t>
  </si>
  <si>
    <t>skříň pojistková SP100/NVP1P</t>
  </si>
  <si>
    <t>506029232</t>
  </si>
  <si>
    <t>40</t>
  </si>
  <si>
    <t>741410022</t>
  </si>
  <si>
    <t>Montáž vodič uzemňovací pásek průřezu do 120 mm2 v průmyslové výstavbě v zemi</t>
  </si>
  <si>
    <t>249047527</t>
  </si>
  <si>
    <t>41</t>
  </si>
  <si>
    <t>35442062</t>
  </si>
  <si>
    <t>pás zemnící 30x4mm FeZn</t>
  </si>
  <si>
    <t>-1428847576</t>
  </si>
  <si>
    <t>42</t>
  </si>
  <si>
    <t>741420022</t>
  </si>
  <si>
    <t>Montáž svorka hromosvodná se 3 a více šrouby</t>
  </si>
  <si>
    <t>kus</t>
  </si>
  <si>
    <t>-1401641183</t>
  </si>
  <si>
    <t>43</t>
  </si>
  <si>
    <t>35441986</t>
  </si>
  <si>
    <t>svorka odbočovací a spojovací pro pásek 30x4 mm, FeZn</t>
  </si>
  <si>
    <t>1623540939</t>
  </si>
  <si>
    <t>44</t>
  </si>
  <si>
    <t>741-5</t>
  </si>
  <si>
    <t>skříň pojistková SS100/NVP1P</t>
  </si>
  <si>
    <t>-1744368647</t>
  </si>
  <si>
    <t>45</t>
  </si>
  <si>
    <t>741123227</t>
  </si>
  <si>
    <t>Montáž kabel Al plný nebo laněný kulatý žíla 4x70 až 95 mm2 uložený volně (např. AYKY)</t>
  </si>
  <si>
    <t>-1357033377</t>
  </si>
  <si>
    <t>46</t>
  </si>
  <si>
    <t>34113080</t>
  </si>
  <si>
    <t>kabel silový jádro Al izolace PVC plášť PVC 0,6/1kV (1-AYKY) 4x70mm2</t>
  </si>
  <si>
    <t>891184247</t>
  </si>
  <si>
    <t>118*1,15 'Přepočtené koeficientem množství</t>
  </si>
  <si>
    <t>47</t>
  </si>
  <si>
    <t>741123233</t>
  </si>
  <si>
    <t>Montáž kabel Al plný nebo laněný kulatý žíla 3x150+70 až 240+120 mm2 uložený volně (např. AYKY)</t>
  </si>
  <si>
    <t>691617238</t>
  </si>
  <si>
    <t>48</t>
  </si>
  <si>
    <t>34113229</t>
  </si>
  <si>
    <t>kabel silový jádro Al izolace PVC plášť PVC 0,6/1kV (1-AYKY) 3x150+70mm2</t>
  </si>
  <si>
    <t>2006550531</t>
  </si>
  <si>
    <t>146*1,15 'Přepočtené koeficientem množství</t>
  </si>
  <si>
    <t>49</t>
  </si>
  <si>
    <t>741320042</t>
  </si>
  <si>
    <t>Montáž pojistka - patrona nožová se zapojením vodičů</t>
  </si>
  <si>
    <t>-1228186941</t>
  </si>
  <si>
    <t>50</t>
  </si>
  <si>
    <t>358-6</t>
  </si>
  <si>
    <t>nožová pojistka PHN 00 gG 32A</t>
  </si>
  <si>
    <t>-1556063808</t>
  </si>
  <si>
    <t>51</t>
  </si>
  <si>
    <t>358-7</t>
  </si>
  <si>
    <t>nožová pojistka PHN 00 gG 40A</t>
  </si>
  <si>
    <t>2045014549</t>
  </si>
  <si>
    <t>52</t>
  </si>
  <si>
    <t>358-8</t>
  </si>
  <si>
    <t>nožová pojistka PHN 00 gG 63A</t>
  </si>
  <si>
    <t>1038403132</t>
  </si>
  <si>
    <t>53</t>
  </si>
  <si>
    <t>358-9</t>
  </si>
  <si>
    <t>nožová pojistka PHN 1 gG 50A</t>
  </si>
  <si>
    <t>-606873602</t>
  </si>
  <si>
    <t>54</t>
  </si>
  <si>
    <t>358-10</t>
  </si>
  <si>
    <t>nožová pojistka PHN 1 gG 63A</t>
  </si>
  <si>
    <t>-1057948195</t>
  </si>
  <si>
    <t>55</t>
  </si>
  <si>
    <t>358-11</t>
  </si>
  <si>
    <t>nožová pojistka PHN 1 gG 100A</t>
  </si>
  <si>
    <t>-498565816</t>
  </si>
  <si>
    <t>56</t>
  </si>
  <si>
    <t>358-12</t>
  </si>
  <si>
    <t>nožová pojistka PHN 1 gG 160A</t>
  </si>
  <si>
    <t>-1648478077</t>
  </si>
  <si>
    <t>57</t>
  </si>
  <si>
    <t>358-13</t>
  </si>
  <si>
    <t>nožová pojistka PHN 2 gG 40A</t>
  </si>
  <si>
    <t>1133849724</t>
  </si>
  <si>
    <t>58</t>
  </si>
  <si>
    <t>358-14</t>
  </si>
  <si>
    <t>nožová pojistka PHN 2 gG 80A</t>
  </si>
  <si>
    <t>610892391</t>
  </si>
  <si>
    <t>59</t>
  </si>
  <si>
    <t>358-15</t>
  </si>
  <si>
    <t>nožová pojistka PHN 2 gG 200A</t>
  </si>
  <si>
    <t>1060909368</t>
  </si>
  <si>
    <t>60</t>
  </si>
  <si>
    <t>358-16</t>
  </si>
  <si>
    <t>nožová pojistka PHN 2 gG 250A</t>
  </si>
  <si>
    <t>-740039089</t>
  </si>
  <si>
    <t>783</t>
  </si>
  <si>
    <t>Dokončovací práce - nátěry</t>
  </si>
  <si>
    <t>61</t>
  </si>
  <si>
    <t>783827421</t>
  </si>
  <si>
    <t>Krycí dvojnásobný akrylátový nátěr omítek stupně členitosti 1 a 2</t>
  </si>
  <si>
    <t>-1078004329</t>
  </si>
  <si>
    <t>Práce a dodávky M</t>
  </si>
  <si>
    <t>21-M</t>
  </si>
  <si>
    <t>Elektromontáže</t>
  </si>
  <si>
    <t>62</t>
  </si>
  <si>
    <t>210-38</t>
  </si>
  <si>
    <t>vytažení kabelu do pr. 25 z rozvodnice</t>
  </si>
  <si>
    <t>64</t>
  </si>
  <si>
    <t>127262901</t>
  </si>
  <si>
    <t>63</t>
  </si>
  <si>
    <t>210-39</t>
  </si>
  <si>
    <t>vytažení kabelu nad pr. 25 z rozvodnice</t>
  </si>
  <si>
    <t>269870812</t>
  </si>
  <si>
    <t>218040001</t>
  </si>
  <si>
    <t>Demontáž sloupů nn betonových jednoduchých do 12 m</t>
  </si>
  <si>
    <t>671974303</t>
  </si>
  <si>
    <t>65</t>
  </si>
  <si>
    <t>218040092</t>
  </si>
  <si>
    <t>Demontáž konzol nn z příhradových stožárů ve výšce</t>
  </si>
  <si>
    <t>1677203249</t>
  </si>
  <si>
    <t>66</t>
  </si>
  <si>
    <t>218100003</t>
  </si>
  <si>
    <t>Odpojení vodičů z rozváděče nebo přístroje průřezu žíly do 16 mm2</t>
  </si>
  <si>
    <t>-923747808</t>
  </si>
  <si>
    <t>67</t>
  </si>
  <si>
    <t>218-44</t>
  </si>
  <si>
    <t>demontáž pole vzdušného vedení elektro</t>
  </si>
  <si>
    <t>-1126106778</t>
  </si>
  <si>
    <t>68</t>
  </si>
  <si>
    <t>218-47</t>
  </si>
  <si>
    <t>vybourání patky betonového sloupu 9 (0,38)</t>
  </si>
  <si>
    <t>-1093290630</t>
  </si>
  <si>
    <t>69</t>
  </si>
  <si>
    <t>218-48</t>
  </si>
  <si>
    <t>zahození a zhutnění vybourané patky bet. sloupu (1,1)</t>
  </si>
  <si>
    <t>-380781213</t>
  </si>
  <si>
    <t>70</t>
  </si>
  <si>
    <t>218100004</t>
  </si>
  <si>
    <t>Odpojení vodičů z rozváděče nebo přístroje průřezu žíly do 25 mm2</t>
  </si>
  <si>
    <t>-184867443</t>
  </si>
  <si>
    <t>71</t>
  </si>
  <si>
    <t>218191514</t>
  </si>
  <si>
    <t>Demontáž skříní tenkocementových rozpojovacích v pilíři SR 1, ER 1.0 a 1.1 bez odpojení vodičů</t>
  </si>
  <si>
    <t>2129976947</t>
  </si>
  <si>
    <t>72</t>
  </si>
  <si>
    <t>218191519</t>
  </si>
  <si>
    <t>Demontáž konstrukce ze základu pro uchycení skříní bez odpojení vodičů</t>
  </si>
  <si>
    <t>311203020</t>
  </si>
  <si>
    <t>73</t>
  </si>
  <si>
    <t>218-42</t>
  </si>
  <si>
    <t>zahození a zhutnění vybouraného základu pilíře (0,025)</t>
  </si>
  <si>
    <t>-944926146</t>
  </si>
  <si>
    <t>74</t>
  </si>
  <si>
    <t>218191542</t>
  </si>
  <si>
    <t>Demontáž pilířů</t>
  </si>
  <si>
    <t>1905097117</t>
  </si>
  <si>
    <t>75</t>
  </si>
  <si>
    <t>218-36</t>
  </si>
  <si>
    <t>demontáž kabelového svodu z betonového sloupu</t>
  </si>
  <si>
    <t>-1766622265</t>
  </si>
  <si>
    <t>76</t>
  </si>
  <si>
    <t>210-49</t>
  </si>
  <si>
    <t>vytýčení nových pilířů a rozvodnic</t>
  </si>
  <si>
    <t>49126000</t>
  </si>
  <si>
    <t>77</t>
  </si>
  <si>
    <t>210-50</t>
  </si>
  <si>
    <t>výkop základu pro pilíř RIS</t>
  </si>
  <si>
    <t>1508333512</t>
  </si>
  <si>
    <t>78</t>
  </si>
  <si>
    <t>210-51</t>
  </si>
  <si>
    <t>základ pilíře RIS</t>
  </si>
  <si>
    <t>414912964</t>
  </si>
  <si>
    <t>79</t>
  </si>
  <si>
    <t>210-61</t>
  </si>
  <si>
    <t>zavedení kabelu do pr. 35 do ochr. el.instal.trubky</t>
  </si>
  <si>
    <t>474403737</t>
  </si>
  <si>
    <t>80</t>
  </si>
  <si>
    <t>210-62</t>
  </si>
  <si>
    <t>zavedení kabelu do pr. 150 do ochr. el.instal.trubky</t>
  </si>
  <si>
    <t>1341362250</t>
  </si>
  <si>
    <t>81</t>
  </si>
  <si>
    <t>210-70</t>
  </si>
  <si>
    <t>příplatek za zatažení kabelu do r. 35 do chráničky</t>
  </si>
  <si>
    <t>981064435</t>
  </si>
  <si>
    <t>82</t>
  </si>
  <si>
    <t>210-71</t>
  </si>
  <si>
    <t>příplatek za zatažení kabelu do r. 150 do chráničky</t>
  </si>
  <si>
    <t>-1014962369</t>
  </si>
  <si>
    <t>83</t>
  </si>
  <si>
    <t>210-52</t>
  </si>
  <si>
    <t>instalace nového pilíře s rozp. pojistkovou skříní RIS včetně připojení</t>
  </si>
  <si>
    <t>1367093302</t>
  </si>
  <si>
    <t>84</t>
  </si>
  <si>
    <t>210-53</t>
  </si>
  <si>
    <t>instalace pojistkové skříňky PS do stávající niky včetně připojení</t>
  </si>
  <si>
    <t>-1127882347</t>
  </si>
  <si>
    <t>85</t>
  </si>
  <si>
    <t>210-54</t>
  </si>
  <si>
    <t>instalace pojistkové skříňky PS do nové niky včetně připojení</t>
  </si>
  <si>
    <t>1746466794</t>
  </si>
  <si>
    <t>86</t>
  </si>
  <si>
    <t>beton pro základ pliře RIS (0,025)</t>
  </si>
  <si>
    <t>256</t>
  </si>
  <si>
    <t>-1819761221</t>
  </si>
  <si>
    <t>87</t>
  </si>
  <si>
    <t>210-76</t>
  </si>
  <si>
    <t>ostatní montážní a pomocné práce</t>
  </si>
  <si>
    <t>1355501214</t>
  </si>
  <si>
    <t>88</t>
  </si>
  <si>
    <t>drobný a pomocný materiál</t>
  </si>
  <si>
    <t>1290182560</t>
  </si>
  <si>
    <t>46-M</t>
  </si>
  <si>
    <t>Zemní práce při extr.mont.pracích</t>
  </si>
  <si>
    <t>89</t>
  </si>
  <si>
    <t>460341113</t>
  </si>
  <si>
    <t>Vodorovné přemístění horniny jakékoliv třídy dopravními prostředky při elektromontážích přes 500 do 1000 m</t>
  </si>
  <si>
    <t>-2007643218</t>
  </si>
  <si>
    <t>90</t>
  </si>
  <si>
    <t>460341121</t>
  </si>
  <si>
    <t>Příplatek k vodorovnému přemístění horniny dopravními prostředky při elektromontážích za každých dalších i započatých 1000 m</t>
  </si>
  <si>
    <t>-807287841</t>
  </si>
  <si>
    <t>10,7*7 'Přepočtené koeficientem množství</t>
  </si>
  <si>
    <t>91</t>
  </si>
  <si>
    <t>460361121</t>
  </si>
  <si>
    <t>Poplatek za uložení zeminy na recyklační skládce (skládkovné) kód odpadu 17 05 04</t>
  </si>
  <si>
    <t>-2013901374</t>
  </si>
  <si>
    <t>92</t>
  </si>
  <si>
    <t>460451152</t>
  </si>
  <si>
    <t>Zásyp kabelových rýh strojně se zhutněním š 35 cm hl 50 cm z horniny tř I skupiny 3</t>
  </si>
  <si>
    <t>649679153</t>
  </si>
  <si>
    <t>93</t>
  </si>
  <si>
    <t>460451262</t>
  </si>
  <si>
    <t>Zásyp kabelových rýh strojně se zhutněním š 50 cm hl 60 cm z horniny tř I skupiny 3</t>
  </si>
  <si>
    <t>-830091369</t>
  </si>
  <si>
    <t>94</t>
  </si>
  <si>
    <t>460661111</t>
  </si>
  <si>
    <t>Kabelové lože z písku pro kabely nn bez zakrytí š lože do 35 cm</t>
  </si>
  <si>
    <t>-1555998466</t>
  </si>
  <si>
    <t>95</t>
  </si>
  <si>
    <t>58337308</t>
  </si>
  <si>
    <t>štěrkopísek frakce 0/2</t>
  </si>
  <si>
    <t>128</t>
  </si>
  <si>
    <t>929633622</t>
  </si>
  <si>
    <t>96</t>
  </si>
  <si>
    <t>460-72</t>
  </si>
  <si>
    <t>obetonování chrániček</t>
  </si>
  <si>
    <t>-102241543</t>
  </si>
  <si>
    <t>97</t>
  </si>
  <si>
    <t>beton pro obetonování chrániček (0,06)</t>
  </si>
  <si>
    <t>1246442821</t>
  </si>
  <si>
    <t>98</t>
  </si>
  <si>
    <t>460010024</t>
  </si>
  <si>
    <t>Vytyčení trasy vedení kabelového podzemního v zastavěném prostoru</t>
  </si>
  <si>
    <t>km</t>
  </si>
  <si>
    <t>-464000840</t>
  </si>
  <si>
    <t>99</t>
  </si>
  <si>
    <t>460171273</t>
  </si>
  <si>
    <t>Hloubení kabelových nezapažených rýh strojně š 50 cm hl 80 cm v hornině tř II skupiny 4</t>
  </si>
  <si>
    <t>1103875238</t>
  </si>
  <si>
    <t>100</t>
  </si>
  <si>
    <t>460171272</t>
  </si>
  <si>
    <t>Hloubení kabelových nezapažených rýh strojně š 50 cm hl 80 cm v hornině tř I skupiny 3</t>
  </si>
  <si>
    <t>1575224704</t>
  </si>
  <si>
    <t>101</t>
  </si>
  <si>
    <t>460671113</t>
  </si>
  <si>
    <t>Výstražná fólie pro krytí kabelů šířky 34 cm</t>
  </si>
  <si>
    <t>1781243332</t>
  </si>
  <si>
    <t>OST</t>
  </si>
  <si>
    <t>Ostatní</t>
  </si>
  <si>
    <t>102</t>
  </si>
  <si>
    <t>999-86</t>
  </si>
  <si>
    <t>revize</t>
  </si>
  <si>
    <t>-1240417802</t>
  </si>
  <si>
    <t>103</t>
  </si>
  <si>
    <t>999-87</t>
  </si>
  <si>
    <t>doprava</t>
  </si>
  <si>
    <t>580398215</t>
  </si>
  <si>
    <t>104</t>
  </si>
  <si>
    <t>999-88</t>
  </si>
  <si>
    <t>zákres dle skutečného stavu</t>
  </si>
  <si>
    <t>933376528</t>
  </si>
  <si>
    <t>Náklady na jednání s úřady, ohledně likvidace odpadu.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</si>
</sst>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4" fontId="21" fillId="2" borderId="21" xfId="0" applyNumberFormat="1" applyFont="1" applyFill="1" applyBorder="1" applyAlignment="1" applyProtection="1">
      <alignment vertical="center"/>
      <protection locked="0"/>
    </xf>
    <xf numFmtId="4" fontId="34" fillId="2" borderId="21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49" fontId="21" fillId="0" borderId="21" xfId="0" applyNumberFormat="1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167" fontId="21" fillId="0" borderId="21" xfId="0" applyNumberFormat="1" applyFont="1" applyBorder="1" applyAlignment="1" applyProtection="1">
      <alignment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34" fillId="0" borderId="21" xfId="0" applyFont="1" applyBorder="1" applyAlignment="1" applyProtection="1">
      <alignment horizontal="center" vertical="center"/>
      <protection/>
    </xf>
    <xf numFmtId="49" fontId="34" fillId="0" borderId="21" xfId="0" applyNumberFormat="1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167" fontId="34" fillId="0" borderId="21" xfId="0" applyNumberFormat="1" applyFont="1" applyBorder="1" applyAlignment="1" applyProtection="1">
      <alignment vertical="center"/>
      <protection/>
    </xf>
    <xf numFmtId="4" fontId="34" fillId="0" borderId="21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 applyProtection="1">
      <alignment vertical="center"/>
      <protection/>
    </xf>
    <xf numFmtId="0" fontId="34" fillId="2" borderId="17" xfId="0" applyFont="1" applyFill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12" fillId="5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22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2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workbookViewId="0" topLeftCell="A28">
      <selection activeCell="AF16" sqref="AF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s="1" customFormat="1" ht="36.95" customHeight="1">
      <c r="AR2" s="208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9" t="s">
        <v>6</v>
      </c>
      <c r="BT2" s="9" t="s">
        <v>7</v>
      </c>
    </row>
    <row r="3" spans="2:72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s="1" customFormat="1" ht="24.95" customHeight="1">
      <c r="B4" s="12"/>
      <c r="D4" s="13" t="s">
        <v>9</v>
      </c>
      <c r="AR4" s="12"/>
      <c r="AS4" s="14" t="s">
        <v>10</v>
      </c>
      <c r="BE4" s="15" t="s">
        <v>11</v>
      </c>
      <c r="BS4" s="9" t="s">
        <v>12</v>
      </c>
    </row>
    <row r="5" spans="2:71" s="1" customFormat="1" ht="12" customHeight="1">
      <c r="B5" s="12"/>
      <c r="D5" s="16" t="s">
        <v>13</v>
      </c>
      <c r="K5" s="239" t="s">
        <v>14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12"/>
      <c r="BE5" s="236" t="s">
        <v>15</v>
      </c>
      <c r="BS5" s="9" t="s">
        <v>6</v>
      </c>
    </row>
    <row r="6" spans="2:71" s="1" customFormat="1" ht="36.95" customHeight="1">
      <c r="B6" s="12"/>
      <c r="D6" s="18" t="s">
        <v>16</v>
      </c>
      <c r="K6" s="240" t="s">
        <v>17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12"/>
      <c r="BE6" s="237"/>
      <c r="BS6" s="9" t="s">
        <v>6</v>
      </c>
    </row>
    <row r="7" spans="2:71" s="1" customFormat="1" ht="12" customHeight="1">
      <c r="B7" s="12"/>
      <c r="D7" s="19" t="s">
        <v>18</v>
      </c>
      <c r="K7" s="17" t="s">
        <v>1</v>
      </c>
      <c r="AK7" s="19" t="s">
        <v>19</v>
      </c>
      <c r="AN7" s="17" t="s">
        <v>1</v>
      </c>
      <c r="AR7" s="12"/>
      <c r="BE7" s="237"/>
      <c r="BS7" s="9" t="s">
        <v>6</v>
      </c>
    </row>
    <row r="8" spans="2:71" s="1" customFormat="1" ht="12" customHeight="1">
      <c r="B8" s="12"/>
      <c r="D8" s="19" t="s">
        <v>20</v>
      </c>
      <c r="K8" s="17" t="s">
        <v>21</v>
      </c>
      <c r="AK8" s="19" t="s">
        <v>22</v>
      </c>
      <c r="AN8" s="20" t="s">
        <v>23</v>
      </c>
      <c r="AR8" s="12"/>
      <c r="BE8" s="237"/>
      <c r="BS8" s="9" t="s">
        <v>6</v>
      </c>
    </row>
    <row r="9" spans="2:71" s="1" customFormat="1" ht="14.45" customHeight="1">
      <c r="B9" s="12"/>
      <c r="AR9" s="12"/>
      <c r="BE9" s="237"/>
      <c r="BS9" s="9" t="s">
        <v>6</v>
      </c>
    </row>
    <row r="10" spans="2:71" s="1" customFormat="1" ht="12" customHeight="1">
      <c r="B10" s="12"/>
      <c r="D10" s="19" t="s">
        <v>24</v>
      </c>
      <c r="AK10" s="19" t="s">
        <v>25</v>
      </c>
      <c r="AN10" s="17" t="s">
        <v>1</v>
      </c>
      <c r="AR10" s="12"/>
      <c r="BE10" s="237"/>
      <c r="BS10" s="9" t="s">
        <v>6</v>
      </c>
    </row>
    <row r="11" spans="2:71" s="1" customFormat="1" ht="18.4" customHeight="1">
      <c r="B11" s="12"/>
      <c r="E11" s="17" t="s">
        <v>26</v>
      </c>
      <c r="AK11" s="19" t="s">
        <v>27</v>
      </c>
      <c r="AN11" s="17" t="s">
        <v>1</v>
      </c>
      <c r="AR11" s="12"/>
      <c r="BE11" s="237"/>
      <c r="BS11" s="9" t="s">
        <v>6</v>
      </c>
    </row>
    <row r="12" spans="2:71" s="1" customFormat="1" ht="6.95" customHeight="1">
      <c r="B12" s="12"/>
      <c r="AR12" s="12"/>
      <c r="BE12" s="237"/>
      <c r="BS12" s="9" t="s">
        <v>6</v>
      </c>
    </row>
    <row r="13" spans="2:71" s="1" customFormat="1" ht="12" customHeight="1">
      <c r="B13" s="12"/>
      <c r="D13" s="19" t="s">
        <v>28</v>
      </c>
      <c r="AK13" s="19" t="s">
        <v>25</v>
      </c>
      <c r="AN13" s="21" t="s">
        <v>29</v>
      </c>
      <c r="AR13" s="12"/>
      <c r="BE13" s="237"/>
      <c r="BS13" s="9" t="s">
        <v>6</v>
      </c>
    </row>
    <row r="14" spans="2:71" ht="12.75">
      <c r="B14" s="12"/>
      <c r="E14" s="241" t="s">
        <v>29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19" t="s">
        <v>27</v>
      </c>
      <c r="AN14" s="21" t="s">
        <v>29</v>
      </c>
      <c r="AR14" s="12"/>
      <c r="BE14" s="237"/>
      <c r="BS14" s="9" t="s">
        <v>6</v>
      </c>
    </row>
    <row r="15" spans="2:71" s="1" customFormat="1" ht="6.95" customHeight="1">
      <c r="B15" s="12"/>
      <c r="AR15" s="12"/>
      <c r="BE15" s="237"/>
      <c r="BS15" s="9" t="s">
        <v>3</v>
      </c>
    </row>
    <row r="16" spans="2:71" s="1" customFormat="1" ht="12" customHeight="1">
      <c r="B16" s="12"/>
      <c r="D16" s="19" t="s">
        <v>30</v>
      </c>
      <c r="AK16" s="19" t="s">
        <v>25</v>
      </c>
      <c r="AN16" s="17" t="s">
        <v>1</v>
      </c>
      <c r="AR16" s="12"/>
      <c r="BE16" s="237"/>
      <c r="BS16" s="9" t="s">
        <v>3</v>
      </c>
    </row>
    <row r="17" spans="2:71" s="1" customFormat="1" ht="18.4" customHeight="1">
      <c r="B17" s="12"/>
      <c r="E17" s="17" t="s">
        <v>31</v>
      </c>
      <c r="AK17" s="19" t="s">
        <v>27</v>
      </c>
      <c r="AN17" s="17" t="s">
        <v>1</v>
      </c>
      <c r="AR17" s="12"/>
      <c r="BE17" s="237"/>
      <c r="BS17" s="9" t="s">
        <v>32</v>
      </c>
    </row>
    <row r="18" spans="2:71" s="1" customFormat="1" ht="6.95" customHeight="1">
      <c r="B18" s="12"/>
      <c r="AR18" s="12"/>
      <c r="BE18" s="237"/>
      <c r="BS18" s="9" t="s">
        <v>6</v>
      </c>
    </row>
    <row r="19" spans="2:71" s="1" customFormat="1" ht="12" customHeight="1">
      <c r="B19" s="12"/>
      <c r="D19" s="19" t="s">
        <v>33</v>
      </c>
      <c r="AK19" s="19" t="s">
        <v>25</v>
      </c>
      <c r="AN19" s="17" t="s">
        <v>1</v>
      </c>
      <c r="AR19" s="12"/>
      <c r="BE19" s="237"/>
      <c r="BS19" s="9" t="s">
        <v>6</v>
      </c>
    </row>
    <row r="20" spans="2:71" s="1" customFormat="1" ht="18.4" customHeight="1">
      <c r="B20" s="12"/>
      <c r="E20" s="17" t="s">
        <v>34</v>
      </c>
      <c r="AK20" s="19" t="s">
        <v>27</v>
      </c>
      <c r="AN20" s="17" t="s">
        <v>1</v>
      </c>
      <c r="AR20" s="12"/>
      <c r="BE20" s="237"/>
      <c r="BS20" s="9" t="s">
        <v>32</v>
      </c>
    </row>
    <row r="21" spans="2:57" s="1" customFormat="1" ht="6.95" customHeight="1">
      <c r="B21" s="12"/>
      <c r="AR21" s="12"/>
      <c r="BE21" s="237"/>
    </row>
    <row r="22" spans="2:57" s="1" customFormat="1" ht="12" customHeight="1">
      <c r="B22" s="12"/>
      <c r="D22" s="19" t="s">
        <v>35</v>
      </c>
      <c r="AR22" s="12"/>
      <c r="BE22" s="237"/>
    </row>
    <row r="23" spans="2:57" s="1" customFormat="1" ht="16.5" customHeight="1">
      <c r="B23" s="12"/>
      <c r="E23" s="243" t="s">
        <v>1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R23" s="12"/>
      <c r="BE23" s="237"/>
    </row>
    <row r="24" spans="2:57" s="1" customFormat="1" ht="6.95" customHeight="1">
      <c r="B24" s="12"/>
      <c r="AR24" s="12"/>
      <c r="BE24" s="237"/>
    </row>
    <row r="25" spans="2:57" s="1" customFormat="1" ht="6.95" customHeight="1">
      <c r="B25" s="1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2"/>
      <c r="BE25" s="237"/>
    </row>
    <row r="26" spans="1:57" s="2" customFormat="1" ht="25.9" customHeight="1">
      <c r="A26" s="23"/>
      <c r="B26" s="24"/>
      <c r="C26" s="23"/>
      <c r="D26" s="25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44">
        <f>ROUND(AG94,2)</f>
        <v>0</v>
      </c>
      <c r="AL26" s="245"/>
      <c r="AM26" s="245"/>
      <c r="AN26" s="245"/>
      <c r="AO26" s="245"/>
      <c r="AP26" s="23"/>
      <c r="AQ26" s="23"/>
      <c r="AR26" s="24"/>
      <c r="BE26" s="237"/>
    </row>
    <row r="27" spans="1:57" s="2" customFormat="1" ht="6.95" customHeight="1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BE27" s="237"/>
    </row>
    <row r="28" spans="1:57" s="2" customFormat="1" ht="12.75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46" t="s">
        <v>37</v>
      </c>
      <c r="M28" s="246"/>
      <c r="N28" s="246"/>
      <c r="O28" s="246"/>
      <c r="P28" s="246"/>
      <c r="Q28" s="23"/>
      <c r="R28" s="23"/>
      <c r="S28" s="23"/>
      <c r="T28" s="23"/>
      <c r="U28" s="23"/>
      <c r="V28" s="23"/>
      <c r="W28" s="246" t="s">
        <v>38</v>
      </c>
      <c r="X28" s="246"/>
      <c r="Y28" s="246"/>
      <c r="Z28" s="246"/>
      <c r="AA28" s="246"/>
      <c r="AB28" s="246"/>
      <c r="AC28" s="246"/>
      <c r="AD28" s="246"/>
      <c r="AE28" s="246"/>
      <c r="AF28" s="23"/>
      <c r="AG28" s="23"/>
      <c r="AH28" s="23"/>
      <c r="AI28" s="23"/>
      <c r="AJ28" s="23"/>
      <c r="AK28" s="246" t="s">
        <v>39</v>
      </c>
      <c r="AL28" s="246"/>
      <c r="AM28" s="246"/>
      <c r="AN28" s="246"/>
      <c r="AO28" s="246"/>
      <c r="AP28" s="23"/>
      <c r="AQ28" s="23"/>
      <c r="AR28" s="24"/>
      <c r="BE28" s="237"/>
    </row>
    <row r="29" spans="2:57" s="3" customFormat="1" ht="14.45" customHeight="1">
      <c r="B29" s="27"/>
      <c r="D29" s="19" t="s">
        <v>40</v>
      </c>
      <c r="F29" s="19" t="s">
        <v>41</v>
      </c>
      <c r="L29" s="231">
        <v>0.21</v>
      </c>
      <c r="M29" s="230"/>
      <c r="N29" s="230"/>
      <c r="O29" s="230"/>
      <c r="P29" s="230"/>
      <c r="W29" s="229">
        <f>ROUND(AZ94,2)</f>
        <v>0</v>
      </c>
      <c r="X29" s="230"/>
      <c r="Y29" s="230"/>
      <c r="Z29" s="230"/>
      <c r="AA29" s="230"/>
      <c r="AB29" s="230"/>
      <c r="AC29" s="230"/>
      <c r="AD29" s="230"/>
      <c r="AE29" s="230"/>
      <c r="AK29" s="229">
        <f>ROUND(AV94,2)</f>
        <v>0</v>
      </c>
      <c r="AL29" s="230"/>
      <c r="AM29" s="230"/>
      <c r="AN29" s="230"/>
      <c r="AO29" s="230"/>
      <c r="AR29" s="27"/>
      <c r="BE29" s="238"/>
    </row>
    <row r="30" spans="2:57" s="3" customFormat="1" ht="14.45" customHeight="1">
      <c r="B30" s="27"/>
      <c r="F30" s="19" t="s">
        <v>42</v>
      </c>
      <c r="L30" s="231">
        <v>0.15</v>
      </c>
      <c r="M30" s="230"/>
      <c r="N30" s="230"/>
      <c r="O30" s="230"/>
      <c r="P30" s="230"/>
      <c r="W30" s="229">
        <f>ROUND(BA94,2)</f>
        <v>0</v>
      </c>
      <c r="X30" s="230"/>
      <c r="Y30" s="230"/>
      <c r="Z30" s="230"/>
      <c r="AA30" s="230"/>
      <c r="AB30" s="230"/>
      <c r="AC30" s="230"/>
      <c r="AD30" s="230"/>
      <c r="AE30" s="230"/>
      <c r="AK30" s="229">
        <f>ROUND(AW94,2)</f>
        <v>0</v>
      </c>
      <c r="AL30" s="230"/>
      <c r="AM30" s="230"/>
      <c r="AN30" s="230"/>
      <c r="AO30" s="230"/>
      <c r="AR30" s="27"/>
      <c r="BE30" s="238"/>
    </row>
    <row r="31" spans="2:57" s="3" customFormat="1" ht="14.45" customHeight="1" hidden="1">
      <c r="B31" s="27"/>
      <c r="F31" s="19" t="s">
        <v>43</v>
      </c>
      <c r="L31" s="231">
        <v>0.21</v>
      </c>
      <c r="M31" s="230"/>
      <c r="N31" s="230"/>
      <c r="O31" s="230"/>
      <c r="P31" s="230"/>
      <c r="W31" s="229">
        <f>ROUND(BB94,2)</f>
        <v>0</v>
      </c>
      <c r="X31" s="230"/>
      <c r="Y31" s="230"/>
      <c r="Z31" s="230"/>
      <c r="AA31" s="230"/>
      <c r="AB31" s="230"/>
      <c r="AC31" s="230"/>
      <c r="AD31" s="230"/>
      <c r="AE31" s="230"/>
      <c r="AK31" s="229">
        <v>0</v>
      </c>
      <c r="AL31" s="230"/>
      <c r="AM31" s="230"/>
      <c r="AN31" s="230"/>
      <c r="AO31" s="230"/>
      <c r="AR31" s="27"/>
      <c r="BE31" s="238"/>
    </row>
    <row r="32" spans="2:57" s="3" customFormat="1" ht="14.45" customHeight="1" hidden="1">
      <c r="B32" s="27"/>
      <c r="F32" s="19" t="s">
        <v>44</v>
      </c>
      <c r="L32" s="231">
        <v>0.15</v>
      </c>
      <c r="M32" s="230"/>
      <c r="N32" s="230"/>
      <c r="O32" s="230"/>
      <c r="P32" s="230"/>
      <c r="W32" s="229">
        <f>ROUND(BC94,2)</f>
        <v>0</v>
      </c>
      <c r="X32" s="230"/>
      <c r="Y32" s="230"/>
      <c r="Z32" s="230"/>
      <c r="AA32" s="230"/>
      <c r="AB32" s="230"/>
      <c r="AC32" s="230"/>
      <c r="AD32" s="230"/>
      <c r="AE32" s="230"/>
      <c r="AK32" s="229">
        <v>0</v>
      </c>
      <c r="AL32" s="230"/>
      <c r="AM32" s="230"/>
      <c r="AN32" s="230"/>
      <c r="AO32" s="230"/>
      <c r="AR32" s="27"/>
      <c r="BE32" s="238"/>
    </row>
    <row r="33" spans="2:57" s="3" customFormat="1" ht="14.45" customHeight="1" hidden="1">
      <c r="B33" s="27"/>
      <c r="F33" s="19" t="s">
        <v>45</v>
      </c>
      <c r="L33" s="231">
        <v>0</v>
      </c>
      <c r="M33" s="230"/>
      <c r="N33" s="230"/>
      <c r="O33" s="230"/>
      <c r="P33" s="230"/>
      <c r="W33" s="229">
        <f>ROUND(BD94,2)</f>
        <v>0</v>
      </c>
      <c r="X33" s="230"/>
      <c r="Y33" s="230"/>
      <c r="Z33" s="230"/>
      <c r="AA33" s="230"/>
      <c r="AB33" s="230"/>
      <c r="AC33" s="230"/>
      <c r="AD33" s="230"/>
      <c r="AE33" s="230"/>
      <c r="AK33" s="229">
        <v>0</v>
      </c>
      <c r="AL33" s="230"/>
      <c r="AM33" s="230"/>
      <c r="AN33" s="230"/>
      <c r="AO33" s="230"/>
      <c r="AR33" s="27"/>
      <c r="BE33" s="238"/>
    </row>
    <row r="34" spans="1:57" s="2" customFormat="1" ht="6.95" customHeight="1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4"/>
      <c r="BE34" s="237"/>
    </row>
    <row r="35" spans="1:57" s="2" customFormat="1" ht="25.9" customHeight="1">
      <c r="A35" s="23"/>
      <c r="B35" s="24"/>
      <c r="C35" s="28"/>
      <c r="D35" s="29" t="s">
        <v>46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 t="s">
        <v>47</v>
      </c>
      <c r="U35" s="30"/>
      <c r="V35" s="30"/>
      <c r="W35" s="30"/>
      <c r="X35" s="232" t="s">
        <v>48</v>
      </c>
      <c r="Y35" s="233"/>
      <c r="Z35" s="233"/>
      <c r="AA35" s="233"/>
      <c r="AB35" s="233"/>
      <c r="AC35" s="30"/>
      <c r="AD35" s="30"/>
      <c r="AE35" s="30"/>
      <c r="AF35" s="30"/>
      <c r="AG35" s="30"/>
      <c r="AH35" s="30"/>
      <c r="AI35" s="30"/>
      <c r="AJ35" s="30"/>
      <c r="AK35" s="234">
        <f>SUM(AK26:AK33)</f>
        <v>0</v>
      </c>
      <c r="AL35" s="233"/>
      <c r="AM35" s="233"/>
      <c r="AN35" s="233"/>
      <c r="AO35" s="235"/>
      <c r="AP35" s="28"/>
      <c r="AQ35" s="28"/>
      <c r="AR35" s="24"/>
      <c r="BE35" s="23"/>
    </row>
    <row r="36" spans="1:57" s="2" customFormat="1" ht="6.95" customHeight="1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4"/>
      <c r="BE36" s="23"/>
    </row>
    <row r="37" spans="1:57" s="2" customFormat="1" ht="14.45" customHeight="1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  <c r="BE37" s="23"/>
    </row>
    <row r="38" spans="2:44" s="1" customFormat="1" ht="14.45" customHeight="1">
      <c r="B38" s="12"/>
      <c r="AR38" s="12"/>
    </row>
    <row r="39" spans="2:44" s="1" customFormat="1" ht="14.45" customHeight="1">
      <c r="B39" s="12"/>
      <c r="AR39" s="12"/>
    </row>
    <row r="40" spans="2:44" s="1" customFormat="1" ht="14.45" customHeight="1">
      <c r="B40" s="12"/>
      <c r="AR40" s="12"/>
    </row>
    <row r="41" spans="2:44" s="1" customFormat="1" ht="14.45" customHeight="1">
      <c r="B41" s="12"/>
      <c r="AR41" s="12"/>
    </row>
    <row r="42" spans="2:44" s="1" customFormat="1" ht="14.45" customHeight="1">
      <c r="B42" s="12"/>
      <c r="AR42" s="12"/>
    </row>
    <row r="43" spans="2:44" s="1" customFormat="1" ht="14.45" customHeight="1">
      <c r="B43" s="12"/>
      <c r="AR43" s="12"/>
    </row>
    <row r="44" spans="2:44" s="1" customFormat="1" ht="14.45" customHeight="1">
      <c r="B44" s="12"/>
      <c r="AR44" s="12"/>
    </row>
    <row r="45" spans="2:44" s="1" customFormat="1" ht="14.45" customHeight="1">
      <c r="B45" s="12"/>
      <c r="AR45" s="12"/>
    </row>
    <row r="46" spans="2:44" s="1" customFormat="1" ht="14.45" customHeight="1">
      <c r="B46" s="12"/>
      <c r="AR46" s="12"/>
    </row>
    <row r="47" spans="2:44" s="1" customFormat="1" ht="14.45" customHeight="1">
      <c r="B47" s="12"/>
      <c r="AR47" s="12"/>
    </row>
    <row r="48" spans="2:44" s="1" customFormat="1" ht="14.45" customHeight="1">
      <c r="B48" s="12"/>
      <c r="AR48" s="12"/>
    </row>
    <row r="49" spans="2:44" s="2" customFormat="1" ht="14.45" customHeight="1">
      <c r="B49" s="32"/>
      <c r="D49" s="33" t="s">
        <v>49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50</v>
      </c>
      <c r="AI49" s="34"/>
      <c r="AJ49" s="34"/>
      <c r="AK49" s="34"/>
      <c r="AL49" s="34"/>
      <c r="AM49" s="34"/>
      <c r="AN49" s="34"/>
      <c r="AO49" s="34"/>
      <c r="AR49" s="32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1:57" s="2" customFormat="1" ht="12.75">
      <c r="A60" s="23"/>
      <c r="B60" s="24"/>
      <c r="C60" s="23"/>
      <c r="D60" s="35" t="s">
        <v>51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5" t="s">
        <v>52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35" t="s">
        <v>51</v>
      </c>
      <c r="AI60" s="26"/>
      <c r="AJ60" s="26"/>
      <c r="AK60" s="26"/>
      <c r="AL60" s="26"/>
      <c r="AM60" s="35" t="s">
        <v>52</v>
      </c>
      <c r="AN60" s="26"/>
      <c r="AO60" s="26"/>
      <c r="AP60" s="23"/>
      <c r="AQ60" s="23"/>
      <c r="AR60" s="24"/>
      <c r="BE60" s="23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1:57" s="2" customFormat="1" ht="12.75">
      <c r="A64" s="23"/>
      <c r="B64" s="24"/>
      <c r="C64" s="23"/>
      <c r="D64" s="33" t="s">
        <v>53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3" t="s">
        <v>54</v>
      </c>
      <c r="AI64" s="36"/>
      <c r="AJ64" s="36"/>
      <c r="AK64" s="36"/>
      <c r="AL64" s="36"/>
      <c r="AM64" s="36"/>
      <c r="AN64" s="36"/>
      <c r="AO64" s="36"/>
      <c r="AP64" s="23"/>
      <c r="AQ64" s="23"/>
      <c r="AR64" s="24"/>
      <c r="BE64" s="23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1:57" s="2" customFormat="1" ht="12.75">
      <c r="A75" s="23"/>
      <c r="B75" s="24"/>
      <c r="C75" s="23"/>
      <c r="D75" s="35" t="s">
        <v>51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5" t="s">
        <v>52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5" t="s">
        <v>51</v>
      </c>
      <c r="AI75" s="26"/>
      <c r="AJ75" s="26"/>
      <c r="AK75" s="26"/>
      <c r="AL75" s="26"/>
      <c r="AM75" s="35" t="s">
        <v>52</v>
      </c>
      <c r="AN75" s="26"/>
      <c r="AO75" s="26"/>
      <c r="AP75" s="23"/>
      <c r="AQ75" s="23"/>
      <c r="AR75" s="24"/>
      <c r="BE75" s="23"/>
    </row>
    <row r="76" spans="1:57" s="2" customFormat="1" ht="12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4"/>
      <c r="BE76" s="23"/>
    </row>
    <row r="77" spans="1:57" s="2" customFormat="1" ht="6.95" customHeight="1">
      <c r="A77" s="23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4"/>
      <c r="BE77" s="23"/>
    </row>
    <row r="81" spans="1:57" s="2" customFormat="1" ht="6.95" customHeight="1">
      <c r="A81" s="23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4"/>
      <c r="BE81" s="23"/>
    </row>
    <row r="82" spans="1:57" s="2" customFormat="1" ht="24.95" customHeight="1">
      <c r="A82" s="23"/>
      <c r="B82" s="24"/>
      <c r="C82" s="13" t="s">
        <v>55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4"/>
      <c r="BE82" s="23"/>
    </row>
    <row r="83" spans="1:57" s="2" customFormat="1" ht="6.95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4"/>
      <c r="BE83" s="23"/>
    </row>
    <row r="84" spans="2:44" s="4" customFormat="1" ht="12" customHeight="1">
      <c r="B84" s="41"/>
      <c r="C84" s="19" t="s">
        <v>13</v>
      </c>
      <c r="L84" s="4" t="str">
        <f>K5</f>
        <v>Y495</v>
      </c>
      <c r="AR84" s="41"/>
    </row>
    <row r="85" spans="2:44" s="5" customFormat="1" ht="36.95" customHeight="1">
      <c r="B85" s="42"/>
      <c r="C85" s="43" t="s">
        <v>16</v>
      </c>
      <c r="L85" s="220" t="str">
        <f>K6</f>
        <v>Demolice stájí č.2 a 3 s vestavbou objektu kanceláří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42"/>
    </row>
    <row r="86" spans="1:57" s="2" customFormat="1" ht="6.95" customHeight="1">
      <c r="A86" s="23"/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4"/>
      <c r="BE86" s="23"/>
    </row>
    <row r="87" spans="1:57" s="2" customFormat="1" ht="12" customHeight="1">
      <c r="A87" s="23"/>
      <c r="B87" s="24"/>
      <c r="C87" s="19" t="s">
        <v>20</v>
      </c>
      <c r="D87" s="23"/>
      <c r="E87" s="23"/>
      <c r="F87" s="23"/>
      <c r="G87" s="23"/>
      <c r="H87" s="23"/>
      <c r="I87" s="23"/>
      <c r="J87" s="23"/>
      <c r="K87" s="23"/>
      <c r="L87" s="44" t="str">
        <f>IF(K8="","",K8)</f>
        <v>Cheb - Dolní Dvory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19" t="s">
        <v>22</v>
      </c>
      <c r="AJ87" s="23"/>
      <c r="AK87" s="23"/>
      <c r="AL87" s="23"/>
      <c r="AM87" s="222" t="str">
        <f>IF(AN8="","",AN8)</f>
        <v>17. 1. 2022</v>
      </c>
      <c r="AN87" s="222"/>
      <c r="AO87" s="23"/>
      <c r="AP87" s="23"/>
      <c r="AQ87" s="23"/>
      <c r="AR87" s="24"/>
      <c r="BE87" s="23"/>
    </row>
    <row r="88" spans="1:57" s="2" customFormat="1" ht="6.95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4"/>
      <c r="BE88" s="23"/>
    </row>
    <row r="89" spans="1:57" s="2" customFormat="1" ht="15.2" customHeight="1">
      <c r="A89" s="23"/>
      <c r="B89" s="24"/>
      <c r="C89" s="19" t="s">
        <v>24</v>
      </c>
      <c r="D89" s="23"/>
      <c r="E89" s="23"/>
      <c r="F89" s="23"/>
      <c r="G89" s="23"/>
      <c r="H89" s="23"/>
      <c r="I89" s="23"/>
      <c r="J89" s="23"/>
      <c r="K89" s="23"/>
      <c r="L89" s="4" t="str">
        <f>IF(E11="","",E11)</f>
        <v>ŠSKS ekolog.výchovy Cheb, p.o.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19" t="s">
        <v>30</v>
      </c>
      <c r="AJ89" s="23"/>
      <c r="AK89" s="23"/>
      <c r="AL89" s="23"/>
      <c r="AM89" s="223" t="str">
        <f>IF(E17="","",E17)</f>
        <v>ing.Radovnický Jaroslav</v>
      </c>
      <c r="AN89" s="224"/>
      <c r="AO89" s="224"/>
      <c r="AP89" s="224"/>
      <c r="AQ89" s="23"/>
      <c r="AR89" s="24"/>
      <c r="AS89" s="225" t="s">
        <v>56</v>
      </c>
      <c r="AT89" s="226"/>
      <c r="AU89" s="45"/>
      <c r="AV89" s="45"/>
      <c r="AW89" s="45"/>
      <c r="AX89" s="45"/>
      <c r="AY89" s="45"/>
      <c r="AZ89" s="45"/>
      <c r="BA89" s="45"/>
      <c r="BB89" s="45"/>
      <c r="BC89" s="45"/>
      <c r="BD89" s="46"/>
      <c r="BE89" s="23"/>
    </row>
    <row r="90" spans="1:57" s="2" customFormat="1" ht="15.2" customHeight="1">
      <c r="A90" s="23"/>
      <c r="B90" s="24"/>
      <c r="C90" s="19" t="s">
        <v>28</v>
      </c>
      <c r="D90" s="23"/>
      <c r="E90" s="23"/>
      <c r="F90" s="23"/>
      <c r="G90" s="23"/>
      <c r="H90" s="23"/>
      <c r="I90" s="23"/>
      <c r="J90" s="23"/>
      <c r="K90" s="23"/>
      <c r="L90" s="4" t="str">
        <f>IF(E14="Vyplň údaj","",E14)</f>
        <v/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19" t="s">
        <v>33</v>
      </c>
      <c r="AJ90" s="23"/>
      <c r="AK90" s="23"/>
      <c r="AL90" s="23"/>
      <c r="AM90" s="223" t="str">
        <f>IF(E20="","",E20)</f>
        <v>Milan Hájek</v>
      </c>
      <c r="AN90" s="224"/>
      <c r="AO90" s="224"/>
      <c r="AP90" s="224"/>
      <c r="AQ90" s="23"/>
      <c r="AR90" s="24"/>
      <c r="AS90" s="227"/>
      <c r="AT90" s="228"/>
      <c r="AU90" s="47"/>
      <c r="AV90" s="47"/>
      <c r="AW90" s="47"/>
      <c r="AX90" s="47"/>
      <c r="AY90" s="47"/>
      <c r="AZ90" s="47"/>
      <c r="BA90" s="47"/>
      <c r="BB90" s="47"/>
      <c r="BC90" s="47"/>
      <c r="BD90" s="48"/>
      <c r="BE90" s="23"/>
    </row>
    <row r="91" spans="1:57" s="2" customFormat="1" ht="10.9" customHeight="1">
      <c r="A91" s="23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4"/>
      <c r="AS91" s="227"/>
      <c r="AT91" s="228"/>
      <c r="AU91" s="47"/>
      <c r="AV91" s="47"/>
      <c r="AW91" s="47"/>
      <c r="AX91" s="47"/>
      <c r="AY91" s="47"/>
      <c r="AZ91" s="47"/>
      <c r="BA91" s="47"/>
      <c r="BB91" s="47"/>
      <c r="BC91" s="47"/>
      <c r="BD91" s="48"/>
      <c r="BE91" s="23"/>
    </row>
    <row r="92" spans="1:57" s="2" customFormat="1" ht="29.25" customHeight="1">
      <c r="A92" s="23"/>
      <c r="B92" s="24"/>
      <c r="C92" s="213" t="s">
        <v>57</v>
      </c>
      <c r="D92" s="214"/>
      <c r="E92" s="214"/>
      <c r="F92" s="214"/>
      <c r="G92" s="214"/>
      <c r="H92" s="49"/>
      <c r="I92" s="215" t="s">
        <v>58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6" t="s">
        <v>59</v>
      </c>
      <c r="AH92" s="214"/>
      <c r="AI92" s="214"/>
      <c r="AJ92" s="214"/>
      <c r="AK92" s="214"/>
      <c r="AL92" s="214"/>
      <c r="AM92" s="214"/>
      <c r="AN92" s="215" t="s">
        <v>60</v>
      </c>
      <c r="AO92" s="214"/>
      <c r="AP92" s="217"/>
      <c r="AQ92" s="50" t="s">
        <v>61</v>
      </c>
      <c r="AR92" s="24"/>
      <c r="AS92" s="51" t="s">
        <v>62</v>
      </c>
      <c r="AT92" s="52" t="s">
        <v>63</v>
      </c>
      <c r="AU92" s="52" t="s">
        <v>64</v>
      </c>
      <c r="AV92" s="52" t="s">
        <v>65</v>
      </c>
      <c r="AW92" s="52" t="s">
        <v>66</v>
      </c>
      <c r="AX92" s="52" t="s">
        <v>67</v>
      </c>
      <c r="AY92" s="52" t="s">
        <v>68</v>
      </c>
      <c r="AZ92" s="52" t="s">
        <v>69</v>
      </c>
      <c r="BA92" s="52" t="s">
        <v>70</v>
      </c>
      <c r="BB92" s="52" t="s">
        <v>71</v>
      </c>
      <c r="BC92" s="52" t="s">
        <v>72</v>
      </c>
      <c r="BD92" s="53" t="s">
        <v>73</v>
      </c>
      <c r="BE92" s="23"/>
    </row>
    <row r="93" spans="1:57" s="2" customFormat="1" ht="10.9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4"/>
      <c r="AS93" s="5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  <c r="BE93" s="23"/>
    </row>
    <row r="94" spans="2:90" s="6" customFormat="1" ht="32.45" customHeight="1">
      <c r="B94" s="57"/>
      <c r="C94" s="58" t="s">
        <v>74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218">
        <f>ROUND(SUM(AG95:AG97),2)</f>
        <v>0</v>
      </c>
      <c r="AH94" s="218"/>
      <c r="AI94" s="218"/>
      <c r="AJ94" s="218"/>
      <c r="AK94" s="218"/>
      <c r="AL94" s="218"/>
      <c r="AM94" s="218"/>
      <c r="AN94" s="219">
        <f>SUM(AG94,AT94)</f>
        <v>0</v>
      </c>
      <c r="AO94" s="219"/>
      <c r="AP94" s="219"/>
      <c r="AQ94" s="60" t="s">
        <v>1</v>
      </c>
      <c r="AR94" s="57"/>
      <c r="AS94" s="61">
        <f>ROUND(SUM(AS95:AS97),2)</f>
        <v>0</v>
      </c>
      <c r="AT94" s="62">
        <f>ROUND(SUM(AV94:AW94),2)</f>
        <v>0</v>
      </c>
      <c r="AU94" s="63">
        <f>ROUND(SUM(AU95:AU97),5)</f>
        <v>0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ROUND(SUM(AZ95:AZ97),2)</f>
        <v>0</v>
      </c>
      <c r="BA94" s="62">
        <f>ROUND(SUM(BA95:BA97),2)</f>
        <v>0</v>
      </c>
      <c r="BB94" s="62">
        <f>ROUND(SUM(BB95:BB97),2)</f>
        <v>0</v>
      </c>
      <c r="BC94" s="62">
        <f>ROUND(SUM(BC95:BC97),2)</f>
        <v>0</v>
      </c>
      <c r="BD94" s="64">
        <f>ROUND(SUM(BD95:BD97),2)</f>
        <v>0</v>
      </c>
      <c r="BS94" s="65" t="s">
        <v>75</v>
      </c>
      <c r="BT94" s="65" t="s">
        <v>76</v>
      </c>
      <c r="BU94" s="66" t="s">
        <v>77</v>
      </c>
      <c r="BV94" s="65" t="s">
        <v>78</v>
      </c>
      <c r="BW94" s="65" t="s">
        <v>4</v>
      </c>
      <c r="BX94" s="65" t="s">
        <v>79</v>
      </c>
      <c r="CL94" s="65" t="s">
        <v>1</v>
      </c>
    </row>
    <row r="95" spans="1:91" s="7" customFormat="1" ht="16.5" customHeight="1">
      <c r="A95" s="67" t="s">
        <v>80</v>
      </c>
      <c r="B95" s="68"/>
      <c r="C95" s="69"/>
      <c r="D95" s="212" t="s">
        <v>81</v>
      </c>
      <c r="E95" s="212"/>
      <c r="F95" s="212"/>
      <c r="G95" s="212"/>
      <c r="H95" s="212"/>
      <c r="I95" s="70"/>
      <c r="J95" s="212" t="s">
        <v>82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0">
        <f>'00 - VRN'!J30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71" t="s">
        <v>83</v>
      </c>
      <c r="AR95" s="68"/>
      <c r="AS95" s="72">
        <v>0</v>
      </c>
      <c r="AT95" s="73">
        <f>ROUND(SUM(AV95:AW95),2)</f>
        <v>0</v>
      </c>
      <c r="AU95" s="74">
        <f>'00 - VRN'!P117</f>
        <v>0</v>
      </c>
      <c r="AV95" s="73">
        <f>'00 - VRN'!J33</f>
        <v>0</v>
      </c>
      <c r="AW95" s="73">
        <f>'00 - VRN'!J34</f>
        <v>0</v>
      </c>
      <c r="AX95" s="73">
        <f>'00 - VRN'!J35</f>
        <v>0</v>
      </c>
      <c r="AY95" s="73">
        <f>'00 - VRN'!J36</f>
        <v>0</v>
      </c>
      <c r="AZ95" s="73">
        <f>'00 - VRN'!F33</f>
        <v>0</v>
      </c>
      <c r="BA95" s="73">
        <f>'00 - VRN'!F34</f>
        <v>0</v>
      </c>
      <c r="BB95" s="73">
        <f>'00 - VRN'!F35</f>
        <v>0</v>
      </c>
      <c r="BC95" s="73">
        <f>'00 - VRN'!F36</f>
        <v>0</v>
      </c>
      <c r="BD95" s="75">
        <f>'00 - VRN'!F37</f>
        <v>0</v>
      </c>
      <c r="BT95" s="76" t="s">
        <v>84</v>
      </c>
      <c r="BV95" s="76" t="s">
        <v>78</v>
      </c>
      <c r="BW95" s="76" t="s">
        <v>85</v>
      </c>
      <c r="BX95" s="76" t="s">
        <v>4</v>
      </c>
      <c r="CL95" s="76" t="s">
        <v>1</v>
      </c>
      <c r="CM95" s="76" t="s">
        <v>86</v>
      </c>
    </row>
    <row r="96" spans="1:91" s="7" customFormat="1" ht="16.5" customHeight="1">
      <c r="A96" s="67" t="s">
        <v>80</v>
      </c>
      <c r="B96" s="68"/>
      <c r="C96" s="69"/>
      <c r="D96" s="212" t="s">
        <v>87</v>
      </c>
      <c r="E96" s="212"/>
      <c r="F96" s="212"/>
      <c r="G96" s="212"/>
      <c r="H96" s="212"/>
      <c r="I96" s="70"/>
      <c r="J96" s="212" t="s">
        <v>88</v>
      </c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0">
        <f>'10 - Demolice'!J30</f>
        <v>0</v>
      </c>
      <c r="AH96" s="211"/>
      <c r="AI96" s="211"/>
      <c r="AJ96" s="211"/>
      <c r="AK96" s="211"/>
      <c r="AL96" s="211"/>
      <c r="AM96" s="211"/>
      <c r="AN96" s="210">
        <f>SUM(AG96,AT96)</f>
        <v>0</v>
      </c>
      <c r="AO96" s="211"/>
      <c r="AP96" s="211"/>
      <c r="AQ96" s="71" t="s">
        <v>83</v>
      </c>
      <c r="AR96" s="68"/>
      <c r="AS96" s="72">
        <v>0</v>
      </c>
      <c r="AT96" s="73">
        <f>ROUND(SUM(AV96:AW96),2)</f>
        <v>0</v>
      </c>
      <c r="AU96" s="74">
        <f>'10 - Demolice'!P122</f>
        <v>0</v>
      </c>
      <c r="AV96" s="73">
        <f>'10 - Demolice'!J33</f>
        <v>0</v>
      </c>
      <c r="AW96" s="73">
        <f>'10 - Demolice'!J34</f>
        <v>0</v>
      </c>
      <c r="AX96" s="73">
        <f>'10 - Demolice'!J35</f>
        <v>0</v>
      </c>
      <c r="AY96" s="73">
        <f>'10 - Demolice'!J36</f>
        <v>0</v>
      </c>
      <c r="AZ96" s="73">
        <f>'10 - Demolice'!F33</f>
        <v>0</v>
      </c>
      <c r="BA96" s="73">
        <f>'10 - Demolice'!F34</f>
        <v>0</v>
      </c>
      <c r="BB96" s="73">
        <f>'10 - Demolice'!F35</f>
        <v>0</v>
      </c>
      <c r="BC96" s="73">
        <f>'10 - Demolice'!F36</f>
        <v>0</v>
      </c>
      <c r="BD96" s="75">
        <f>'10 - Demolice'!F37</f>
        <v>0</v>
      </c>
      <c r="BT96" s="76" t="s">
        <v>84</v>
      </c>
      <c r="BV96" s="76" t="s">
        <v>78</v>
      </c>
      <c r="BW96" s="76" t="s">
        <v>89</v>
      </c>
      <c r="BX96" s="76" t="s">
        <v>4</v>
      </c>
      <c r="CL96" s="76" t="s">
        <v>1</v>
      </c>
      <c r="CM96" s="76" t="s">
        <v>86</v>
      </c>
    </row>
    <row r="97" spans="1:91" s="7" customFormat="1" ht="16.5" customHeight="1">
      <c r="A97" s="67" t="s">
        <v>80</v>
      </c>
      <c r="B97" s="68"/>
      <c r="C97" s="69"/>
      <c r="D97" s="212" t="s">
        <v>90</v>
      </c>
      <c r="E97" s="212"/>
      <c r="F97" s="212"/>
      <c r="G97" s="212"/>
      <c r="H97" s="212"/>
      <c r="I97" s="70"/>
      <c r="J97" s="212" t="s">
        <v>91</v>
      </c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0">
        <f>'20 - Elektroinstalace'!J30</f>
        <v>0</v>
      </c>
      <c r="AH97" s="211"/>
      <c r="AI97" s="211"/>
      <c r="AJ97" s="211"/>
      <c r="AK97" s="211"/>
      <c r="AL97" s="211"/>
      <c r="AM97" s="211"/>
      <c r="AN97" s="210">
        <f>SUM(AG97,AT97)</f>
        <v>0</v>
      </c>
      <c r="AO97" s="211"/>
      <c r="AP97" s="211"/>
      <c r="AQ97" s="71" t="s">
        <v>83</v>
      </c>
      <c r="AR97" s="68"/>
      <c r="AS97" s="77">
        <v>0</v>
      </c>
      <c r="AT97" s="78">
        <f>ROUND(SUM(AV97:AW97),2)</f>
        <v>0</v>
      </c>
      <c r="AU97" s="79">
        <f>'20 - Elektroinstalace'!P130</f>
        <v>0</v>
      </c>
      <c r="AV97" s="78">
        <f>'20 - Elektroinstalace'!J33</f>
        <v>0</v>
      </c>
      <c r="AW97" s="78">
        <f>'20 - Elektroinstalace'!J34</f>
        <v>0</v>
      </c>
      <c r="AX97" s="78">
        <f>'20 - Elektroinstalace'!J35</f>
        <v>0</v>
      </c>
      <c r="AY97" s="78">
        <f>'20 - Elektroinstalace'!J36</f>
        <v>0</v>
      </c>
      <c r="AZ97" s="78">
        <f>'20 - Elektroinstalace'!F33</f>
        <v>0</v>
      </c>
      <c r="BA97" s="78">
        <f>'20 - Elektroinstalace'!F34</f>
        <v>0</v>
      </c>
      <c r="BB97" s="78">
        <f>'20 - Elektroinstalace'!F35</f>
        <v>0</v>
      </c>
      <c r="BC97" s="78">
        <f>'20 - Elektroinstalace'!F36</f>
        <v>0</v>
      </c>
      <c r="BD97" s="80">
        <f>'20 - Elektroinstalace'!F37</f>
        <v>0</v>
      </c>
      <c r="BT97" s="76" t="s">
        <v>84</v>
      </c>
      <c r="BV97" s="76" t="s">
        <v>78</v>
      </c>
      <c r="BW97" s="76" t="s">
        <v>92</v>
      </c>
      <c r="BX97" s="76" t="s">
        <v>4</v>
      </c>
      <c r="CL97" s="76" t="s">
        <v>1</v>
      </c>
      <c r="CM97" s="76" t="s">
        <v>86</v>
      </c>
    </row>
    <row r="98" spans="1:57" s="2" customFormat="1" ht="30" customHeight="1">
      <c r="A98" s="23"/>
      <c r="B98" s="2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4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s="2" customFormat="1" ht="6.95" customHeight="1">
      <c r="A99" s="23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24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</sheetData>
  <sheetProtection password="CF32" sheet="1" objects="1" scenarios="1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0 - VRN'!C2" display="/"/>
    <hyperlink ref="A96" location="'10 - Demolice'!C2" display="/"/>
    <hyperlink ref="A97" location="'20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98">
      <selection activeCell="I123" sqref="I123"/>
    </sheetView>
  </sheetViews>
  <sheetFormatPr defaultColWidth="9.140625" defaultRowHeight="12"/>
  <cols>
    <col min="1" max="1" width="8.28125" style="83" customWidth="1"/>
    <col min="2" max="2" width="1.1484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421875" style="83" customWidth="1"/>
    <col min="8" max="8" width="14.00390625" style="83" customWidth="1"/>
    <col min="9" max="9" width="15.8515625" style="83" customWidth="1"/>
    <col min="10" max="11" width="22.28125" style="83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28125" style="83" customWidth="1"/>
    <col min="44" max="65" width="9.28125" style="83" hidden="1" customWidth="1"/>
    <col min="66" max="16384" width="9.28125" style="83" customWidth="1"/>
  </cols>
  <sheetData>
    <row r="1" ht="12"/>
    <row r="2" spans="12:46" ht="36.95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84" t="s">
        <v>85</v>
      </c>
    </row>
    <row r="3" spans="2:46" ht="6.95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86</v>
      </c>
    </row>
    <row r="4" spans="2:46" ht="24.95" customHeight="1">
      <c r="B4" s="87"/>
      <c r="D4" s="88" t="s">
        <v>93</v>
      </c>
      <c r="L4" s="87"/>
      <c r="M4" s="89" t="s">
        <v>10</v>
      </c>
      <c r="AT4" s="84" t="s">
        <v>3</v>
      </c>
    </row>
    <row r="5" spans="2:12" ht="6.95" customHeight="1">
      <c r="B5" s="87"/>
      <c r="L5" s="87"/>
    </row>
    <row r="6" spans="2:12" ht="12" customHeight="1">
      <c r="B6" s="87"/>
      <c r="D6" s="90" t="s">
        <v>16</v>
      </c>
      <c r="L6" s="87"/>
    </row>
    <row r="7" spans="2:12" ht="16.5" customHeight="1">
      <c r="B7" s="87"/>
      <c r="E7" s="249" t="str">
        <f>'Rekapitulace stavby'!K6</f>
        <v>Demolice stájí č.2 a 3 s vestavbou objektu kanceláří</v>
      </c>
      <c r="F7" s="250"/>
      <c r="G7" s="250"/>
      <c r="H7" s="250"/>
      <c r="L7" s="87"/>
    </row>
    <row r="8" spans="1:31" s="94" customFormat="1" ht="12" customHeight="1">
      <c r="A8" s="91"/>
      <c r="B8" s="92"/>
      <c r="C8" s="91"/>
      <c r="D8" s="90" t="s">
        <v>94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47" t="s">
        <v>95</v>
      </c>
      <c r="F9" s="248"/>
      <c r="G9" s="248"/>
      <c r="H9" s="248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18</v>
      </c>
      <c r="E11" s="91"/>
      <c r="F11" s="95" t="s">
        <v>1</v>
      </c>
      <c r="G11" s="91"/>
      <c r="H11" s="91"/>
      <c r="I11" s="90" t="s">
        <v>19</v>
      </c>
      <c r="J11" s="95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20</v>
      </c>
      <c r="E12" s="91"/>
      <c r="F12" s="95" t="s">
        <v>21</v>
      </c>
      <c r="G12" s="91"/>
      <c r="H12" s="91"/>
      <c r="I12" s="90" t="s">
        <v>22</v>
      </c>
      <c r="J12" s="96" t="str">
        <f>'Rekapitulace stavby'!AN8</f>
        <v>17. 1. 2022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9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24</v>
      </c>
      <c r="E14" s="91"/>
      <c r="F14" s="91"/>
      <c r="G14" s="91"/>
      <c r="H14" s="91"/>
      <c r="I14" s="90" t="s">
        <v>25</v>
      </c>
      <c r="J14" s="95" t="s">
        <v>1</v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5" t="s">
        <v>26</v>
      </c>
      <c r="F15" s="91"/>
      <c r="G15" s="91"/>
      <c r="H15" s="91"/>
      <c r="I15" s="90" t="s">
        <v>27</v>
      </c>
      <c r="J15" s="95" t="s">
        <v>1</v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5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28</v>
      </c>
      <c r="E17" s="91"/>
      <c r="F17" s="91"/>
      <c r="G17" s="91"/>
      <c r="H17" s="91"/>
      <c r="I17" s="90" t="s">
        <v>25</v>
      </c>
      <c r="J17" s="97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53" t="str">
        <f>'Rekapitulace stavby'!E14</f>
        <v>Vyplň údaj</v>
      </c>
      <c r="F18" s="254"/>
      <c r="G18" s="254"/>
      <c r="H18" s="254"/>
      <c r="I18" s="90" t="s">
        <v>27</v>
      </c>
      <c r="J18" s="97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5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30</v>
      </c>
      <c r="E20" s="91"/>
      <c r="F20" s="91"/>
      <c r="G20" s="91"/>
      <c r="H20" s="91"/>
      <c r="I20" s="90" t="s">
        <v>25</v>
      </c>
      <c r="J20" s="95" t="s">
        <v>1</v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5" t="s">
        <v>31</v>
      </c>
      <c r="F21" s="91"/>
      <c r="G21" s="91"/>
      <c r="H21" s="91"/>
      <c r="I21" s="90" t="s">
        <v>27</v>
      </c>
      <c r="J21" s="95" t="s">
        <v>1</v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5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33</v>
      </c>
      <c r="E23" s="91"/>
      <c r="F23" s="91"/>
      <c r="G23" s="91"/>
      <c r="H23" s="91"/>
      <c r="I23" s="90" t="s">
        <v>25</v>
      </c>
      <c r="J23" s="95" t="s">
        <v>1</v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5" t="s">
        <v>34</v>
      </c>
      <c r="F24" s="91"/>
      <c r="G24" s="91"/>
      <c r="H24" s="91"/>
      <c r="I24" s="90" t="s">
        <v>27</v>
      </c>
      <c r="J24" s="95" t="s">
        <v>1</v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5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35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1" customFormat="1" ht="16.5" customHeight="1">
      <c r="A27" s="98"/>
      <c r="B27" s="99"/>
      <c r="C27" s="98"/>
      <c r="D27" s="98"/>
      <c r="E27" s="255" t="s">
        <v>1</v>
      </c>
      <c r="F27" s="255"/>
      <c r="G27" s="255"/>
      <c r="H27" s="255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94" customFormat="1" ht="6.95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5" customHeight="1">
      <c r="A29" s="91"/>
      <c r="B29" s="92"/>
      <c r="C29" s="91"/>
      <c r="D29" s="102"/>
      <c r="E29" s="102"/>
      <c r="F29" s="102"/>
      <c r="G29" s="102"/>
      <c r="H29" s="102"/>
      <c r="I29" s="102"/>
      <c r="J29" s="102"/>
      <c r="K29" s="102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3" t="s">
        <v>36</v>
      </c>
      <c r="E30" s="91"/>
      <c r="F30" s="91"/>
      <c r="G30" s="91"/>
      <c r="H30" s="91"/>
      <c r="I30" s="91"/>
      <c r="J30" s="104">
        <f>ROUND(J117,2)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5" customHeight="1">
      <c r="A31" s="91"/>
      <c r="B31" s="92"/>
      <c r="C31" s="91"/>
      <c r="D31" s="102"/>
      <c r="E31" s="102"/>
      <c r="F31" s="102"/>
      <c r="G31" s="102"/>
      <c r="H31" s="102"/>
      <c r="I31" s="102"/>
      <c r="J31" s="102"/>
      <c r="K31" s="102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5" customHeight="1">
      <c r="A32" s="91"/>
      <c r="B32" s="92"/>
      <c r="C32" s="91"/>
      <c r="D32" s="91"/>
      <c r="E32" s="91"/>
      <c r="F32" s="105" t="s">
        <v>38</v>
      </c>
      <c r="G32" s="91"/>
      <c r="H32" s="91"/>
      <c r="I32" s="105" t="s">
        <v>37</v>
      </c>
      <c r="J32" s="105" t="s">
        <v>39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5" customHeight="1">
      <c r="A33" s="91"/>
      <c r="B33" s="92"/>
      <c r="C33" s="91"/>
      <c r="D33" s="106" t="s">
        <v>40</v>
      </c>
      <c r="E33" s="90" t="s">
        <v>41</v>
      </c>
      <c r="F33" s="107">
        <f>ROUND((SUM(BE117:BE123)),2)</f>
        <v>0</v>
      </c>
      <c r="G33" s="91"/>
      <c r="H33" s="91"/>
      <c r="I33" s="108">
        <v>0.21</v>
      </c>
      <c r="J33" s="107">
        <f>ROUND(((SUM(BE117:BE123))*I33),2)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5" customHeight="1">
      <c r="A34" s="91"/>
      <c r="B34" s="92"/>
      <c r="C34" s="91"/>
      <c r="D34" s="91"/>
      <c r="E34" s="90" t="s">
        <v>42</v>
      </c>
      <c r="F34" s="107">
        <f>ROUND((SUM(BF117:BF123)),2)</f>
        <v>0</v>
      </c>
      <c r="G34" s="91"/>
      <c r="H34" s="91"/>
      <c r="I34" s="108">
        <v>0.15</v>
      </c>
      <c r="J34" s="107">
        <f>ROUND(((SUM(BF117:BF123))*I34),2)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5" customHeight="1" hidden="1">
      <c r="A35" s="91"/>
      <c r="B35" s="92"/>
      <c r="C35" s="91"/>
      <c r="D35" s="91"/>
      <c r="E35" s="90" t="s">
        <v>43</v>
      </c>
      <c r="F35" s="107">
        <f>ROUND((SUM(BG117:BG123)),2)</f>
        <v>0</v>
      </c>
      <c r="G35" s="91"/>
      <c r="H35" s="91"/>
      <c r="I35" s="108">
        <v>0.21</v>
      </c>
      <c r="J35" s="107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5" customHeight="1" hidden="1">
      <c r="A36" s="91"/>
      <c r="B36" s="92"/>
      <c r="C36" s="91"/>
      <c r="D36" s="91"/>
      <c r="E36" s="90" t="s">
        <v>44</v>
      </c>
      <c r="F36" s="107">
        <f>ROUND((SUM(BH117:BH123)),2)</f>
        <v>0</v>
      </c>
      <c r="G36" s="91"/>
      <c r="H36" s="91"/>
      <c r="I36" s="108">
        <v>0.15</v>
      </c>
      <c r="J36" s="107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5" customHeight="1" hidden="1">
      <c r="A37" s="91"/>
      <c r="B37" s="92"/>
      <c r="C37" s="91"/>
      <c r="D37" s="91"/>
      <c r="E37" s="90" t="s">
        <v>45</v>
      </c>
      <c r="F37" s="107">
        <f>ROUND((SUM(BI117:BI123)),2)</f>
        <v>0</v>
      </c>
      <c r="G37" s="91"/>
      <c r="H37" s="91"/>
      <c r="I37" s="108">
        <v>0</v>
      </c>
      <c r="J37" s="107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5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09"/>
      <c r="D39" s="110" t="s">
        <v>46</v>
      </c>
      <c r="E39" s="111"/>
      <c r="F39" s="111"/>
      <c r="G39" s="112" t="s">
        <v>47</v>
      </c>
      <c r="H39" s="113" t="s">
        <v>48</v>
      </c>
      <c r="I39" s="111"/>
      <c r="J39" s="114">
        <f>SUM(J30:J37)</f>
        <v>0</v>
      </c>
      <c r="K39" s="115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5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5" customHeight="1">
      <c r="B41" s="87"/>
      <c r="L41" s="87"/>
    </row>
    <row r="42" spans="2:12" ht="14.45" customHeight="1">
      <c r="B42" s="87"/>
      <c r="L42" s="87"/>
    </row>
    <row r="43" spans="2:12" ht="14.45" customHeight="1">
      <c r="B43" s="87"/>
      <c r="L43" s="87"/>
    </row>
    <row r="44" spans="2:12" ht="14.45" customHeight="1">
      <c r="B44" s="87"/>
      <c r="L44" s="87"/>
    </row>
    <row r="45" spans="2:12" ht="14.45" customHeight="1">
      <c r="B45" s="87"/>
      <c r="L45" s="87"/>
    </row>
    <row r="46" spans="2:12" ht="14.45" customHeight="1">
      <c r="B46" s="87"/>
      <c r="L46" s="87"/>
    </row>
    <row r="47" spans="2:12" ht="14.45" customHeight="1">
      <c r="B47" s="87"/>
      <c r="L47" s="87"/>
    </row>
    <row r="48" spans="2:12" ht="14.45" customHeight="1">
      <c r="B48" s="87"/>
      <c r="L48" s="87"/>
    </row>
    <row r="49" spans="2:12" ht="14.45" customHeight="1">
      <c r="B49" s="87"/>
      <c r="L49" s="87"/>
    </row>
    <row r="50" spans="2:12" s="94" customFormat="1" ht="14.45" customHeight="1">
      <c r="B50" s="93"/>
      <c r="D50" s="116" t="s">
        <v>49</v>
      </c>
      <c r="E50" s="117"/>
      <c r="F50" s="117"/>
      <c r="G50" s="116" t="s">
        <v>50</v>
      </c>
      <c r="H50" s="117"/>
      <c r="I50" s="117"/>
      <c r="J50" s="117"/>
      <c r="K50" s="117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2.75">
      <c r="A61" s="91"/>
      <c r="B61" s="92"/>
      <c r="C61" s="91"/>
      <c r="D61" s="118" t="s">
        <v>51</v>
      </c>
      <c r="E61" s="119"/>
      <c r="F61" s="120" t="s">
        <v>52</v>
      </c>
      <c r="G61" s="118" t="s">
        <v>51</v>
      </c>
      <c r="H61" s="119"/>
      <c r="I61" s="119"/>
      <c r="J61" s="121" t="s">
        <v>52</v>
      </c>
      <c r="K61" s="119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2.75">
      <c r="A65" s="91"/>
      <c r="B65" s="92"/>
      <c r="C65" s="91"/>
      <c r="D65" s="116" t="s">
        <v>53</v>
      </c>
      <c r="E65" s="122"/>
      <c r="F65" s="122"/>
      <c r="G65" s="116" t="s">
        <v>54</v>
      </c>
      <c r="H65" s="122"/>
      <c r="I65" s="122"/>
      <c r="J65" s="122"/>
      <c r="K65" s="122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2.75">
      <c r="A76" s="91"/>
      <c r="B76" s="92"/>
      <c r="C76" s="91"/>
      <c r="D76" s="118" t="s">
        <v>51</v>
      </c>
      <c r="E76" s="119"/>
      <c r="F76" s="120" t="s">
        <v>52</v>
      </c>
      <c r="G76" s="118" t="s">
        <v>51</v>
      </c>
      <c r="H76" s="119"/>
      <c r="I76" s="119"/>
      <c r="J76" s="121" t="s">
        <v>52</v>
      </c>
      <c r="K76" s="119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5" customHeight="1">
      <c r="A77" s="91"/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5" customHeight="1">
      <c r="A81" s="91"/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5" customHeight="1">
      <c r="A82" s="91"/>
      <c r="B82" s="92"/>
      <c r="C82" s="88" t="s">
        <v>96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5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16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49" t="str">
        <f>E7</f>
        <v>Demolice stájí č.2 a 3 s vestavbou objektu kanceláří</v>
      </c>
      <c r="F85" s="250"/>
      <c r="G85" s="250"/>
      <c r="H85" s="250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94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47" t="str">
        <f>E9</f>
        <v>00 - VRN</v>
      </c>
      <c r="F87" s="248"/>
      <c r="G87" s="248"/>
      <c r="H87" s="248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5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20</v>
      </c>
      <c r="D89" s="91"/>
      <c r="E89" s="91"/>
      <c r="F89" s="95" t="str">
        <f>F12</f>
        <v>Cheb - Dolní Dvory</v>
      </c>
      <c r="G89" s="91"/>
      <c r="H89" s="91"/>
      <c r="I89" s="90" t="s">
        <v>22</v>
      </c>
      <c r="J89" s="96" t="str">
        <f>IF(J12="","",J12)</f>
        <v>17. 1. 2022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5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25.7" customHeight="1">
      <c r="A91" s="91"/>
      <c r="B91" s="92"/>
      <c r="C91" s="90" t="s">
        <v>24</v>
      </c>
      <c r="D91" s="91"/>
      <c r="E91" s="91"/>
      <c r="F91" s="95" t="str">
        <f>E15</f>
        <v>ŠSKS ekolog.výchovy Cheb, p.o.</v>
      </c>
      <c r="G91" s="91"/>
      <c r="H91" s="91"/>
      <c r="I91" s="90" t="s">
        <v>30</v>
      </c>
      <c r="J91" s="127" t="str">
        <f>E21</f>
        <v>ing.Radovnický Jaroslav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2" customHeight="1">
      <c r="A92" s="91"/>
      <c r="B92" s="92"/>
      <c r="C92" s="90" t="s">
        <v>28</v>
      </c>
      <c r="D92" s="91"/>
      <c r="E92" s="91"/>
      <c r="F92" s="95" t="str">
        <f>IF(E18="","",E18)</f>
        <v>Vyplň údaj</v>
      </c>
      <c r="G92" s="91"/>
      <c r="H92" s="91"/>
      <c r="I92" s="90" t="s">
        <v>33</v>
      </c>
      <c r="J92" s="127" t="str">
        <f>E24</f>
        <v>Milan Hájek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8" t="s">
        <v>97</v>
      </c>
      <c r="D94" s="109"/>
      <c r="E94" s="109"/>
      <c r="F94" s="109"/>
      <c r="G94" s="109"/>
      <c r="H94" s="109"/>
      <c r="I94" s="109"/>
      <c r="J94" s="129" t="s">
        <v>98</v>
      </c>
      <c r="K94" s="109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9" customHeight="1">
      <c r="A96" s="91"/>
      <c r="B96" s="92"/>
      <c r="C96" s="130" t="s">
        <v>99</v>
      </c>
      <c r="D96" s="91"/>
      <c r="E96" s="91"/>
      <c r="F96" s="91"/>
      <c r="G96" s="91"/>
      <c r="H96" s="91"/>
      <c r="I96" s="91"/>
      <c r="J96" s="104">
        <f>J117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100</v>
      </c>
    </row>
    <row r="97" spans="2:12" s="131" customFormat="1" ht="24.95" customHeight="1">
      <c r="B97" s="132"/>
      <c r="D97" s="133" t="s">
        <v>101</v>
      </c>
      <c r="E97" s="134"/>
      <c r="F97" s="134"/>
      <c r="G97" s="134"/>
      <c r="H97" s="134"/>
      <c r="I97" s="134"/>
      <c r="J97" s="135">
        <f>J118</f>
        <v>0</v>
      </c>
      <c r="L97" s="132"/>
    </row>
    <row r="98" spans="1:31" s="94" customFormat="1" ht="21.75" customHeight="1">
      <c r="A98" s="91"/>
      <c r="B98" s="92"/>
      <c r="C98" s="91"/>
      <c r="D98" s="91"/>
      <c r="E98" s="91"/>
      <c r="F98" s="91"/>
      <c r="G98" s="91"/>
      <c r="H98" s="91"/>
      <c r="I98" s="91"/>
      <c r="J98" s="91"/>
      <c r="K98" s="91"/>
      <c r="L98" s="93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</row>
    <row r="99" spans="1:31" s="94" customFormat="1" ht="6.95" customHeight="1">
      <c r="A99" s="91"/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93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</row>
    <row r="103" spans="1:31" s="94" customFormat="1" ht="6.95" customHeight="1">
      <c r="A103" s="91"/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93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</row>
    <row r="104" spans="1:31" s="94" customFormat="1" ht="24.95" customHeight="1">
      <c r="A104" s="91"/>
      <c r="B104" s="92"/>
      <c r="C104" s="88" t="s">
        <v>102</v>
      </c>
      <c r="D104" s="91"/>
      <c r="E104" s="91"/>
      <c r="F104" s="91"/>
      <c r="G104" s="91"/>
      <c r="H104" s="91"/>
      <c r="I104" s="91"/>
      <c r="J104" s="91"/>
      <c r="K104" s="91"/>
      <c r="L104" s="93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</row>
    <row r="105" spans="1:31" s="94" customFormat="1" ht="6.95" customHeight="1">
      <c r="A105" s="91"/>
      <c r="B105" s="92"/>
      <c r="C105" s="91"/>
      <c r="D105" s="91"/>
      <c r="E105" s="91"/>
      <c r="F105" s="91"/>
      <c r="G105" s="91"/>
      <c r="H105" s="91"/>
      <c r="I105" s="91"/>
      <c r="J105" s="91"/>
      <c r="K105" s="91"/>
      <c r="L105" s="93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</row>
    <row r="106" spans="1:31" s="94" customFormat="1" ht="12" customHeight="1">
      <c r="A106" s="91"/>
      <c r="B106" s="92"/>
      <c r="C106" s="90" t="s">
        <v>16</v>
      </c>
      <c r="D106" s="91"/>
      <c r="E106" s="91"/>
      <c r="F106" s="91"/>
      <c r="G106" s="91"/>
      <c r="H106" s="91"/>
      <c r="I106" s="91"/>
      <c r="J106" s="91"/>
      <c r="K106" s="91"/>
      <c r="L106" s="93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</row>
    <row r="107" spans="1:31" s="94" customFormat="1" ht="16.5" customHeight="1">
      <c r="A107" s="91"/>
      <c r="B107" s="92"/>
      <c r="C107" s="91"/>
      <c r="D107" s="91"/>
      <c r="E107" s="249" t="str">
        <f>E7</f>
        <v>Demolice stájí č.2 a 3 s vestavbou objektu kanceláří</v>
      </c>
      <c r="F107" s="250"/>
      <c r="G107" s="250"/>
      <c r="H107" s="250"/>
      <c r="I107" s="91"/>
      <c r="J107" s="91"/>
      <c r="K107" s="91"/>
      <c r="L107" s="93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</row>
    <row r="108" spans="1:31" s="94" customFormat="1" ht="12" customHeight="1">
      <c r="A108" s="91"/>
      <c r="B108" s="92"/>
      <c r="C108" s="90" t="s">
        <v>94</v>
      </c>
      <c r="D108" s="91"/>
      <c r="E108" s="91"/>
      <c r="F108" s="91"/>
      <c r="G108" s="91"/>
      <c r="H108" s="91"/>
      <c r="I108" s="91"/>
      <c r="J108" s="91"/>
      <c r="K108" s="91"/>
      <c r="L108" s="93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09" spans="1:31" s="94" customFormat="1" ht="16.5" customHeight="1">
      <c r="A109" s="91"/>
      <c r="B109" s="92"/>
      <c r="C109" s="91"/>
      <c r="D109" s="91"/>
      <c r="E109" s="247" t="str">
        <f>E9</f>
        <v>00 - VRN</v>
      </c>
      <c r="F109" s="248"/>
      <c r="G109" s="248"/>
      <c r="H109" s="248"/>
      <c r="I109" s="91"/>
      <c r="J109" s="91"/>
      <c r="K109" s="91"/>
      <c r="L109" s="93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0" spans="1:31" s="94" customFormat="1" ht="6.95" customHeight="1">
      <c r="A110" s="91"/>
      <c r="B110" s="92"/>
      <c r="C110" s="91"/>
      <c r="D110" s="91"/>
      <c r="E110" s="91"/>
      <c r="F110" s="91"/>
      <c r="G110" s="91"/>
      <c r="H110" s="91"/>
      <c r="I110" s="91"/>
      <c r="J110" s="91"/>
      <c r="K110" s="91"/>
      <c r="L110" s="93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</row>
    <row r="111" spans="1:31" s="94" customFormat="1" ht="12" customHeight="1">
      <c r="A111" s="91"/>
      <c r="B111" s="92"/>
      <c r="C111" s="90" t="s">
        <v>20</v>
      </c>
      <c r="D111" s="91"/>
      <c r="E111" s="91"/>
      <c r="F111" s="95" t="str">
        <f>F12</f>
        <v>Cheb - Dolní Dvory</v>
      </c>
      <c r="G111" s="91"/>
      <c r="H111" s="91"/>
      <c r="I111" s="90" t="s">
        <v>22</v>
      </c>
      <c r="J111" s="96" t="str">
        <f>IF(J12="","",J12)</f>
        <v>17. 1. 2022</v>
      </c>
      <c r="K111" s="91"/>
      <c r="L111" s="93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</row>
    <row r="112" spans="1:31" s="94" customFormat="1" ht="6.95" customHeight="1">
      <c r="A112" s="91"/>
      <c r="B112" s="92"/>
      <c r="C112" s="91"/>
      <c r="D112" s="91"/>
      <c r="E112" s="91"/>
      <c r="F112" s="91"/>
      <c r="G112" s="91"/>
      <c r="H112" s="91"/>
      <c r="I112" s="91"/>
      <c r="J112" s="91"/>
      <c r="K112" s="91"/>
      <c r="L112" s="93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3" spans="1:31" s="94" customFormat="1" ht="25.7" customHeight="1">
      <c r="A113" s="91"/>
      <c r="B113" s="92"/>
      <c r="C113" s="90" t="s">
        <v>24</v>
      </c>
      <c r="D113" s="91"/>
      <c r="E113" s="91"/>
      <c r="F113" s="95" t="str">
        <f>E15</f>
        <v>ŠSKS ekolog.výchovy Cheb, p.o.</v>
      </c>
      <c r="G113" s="91"/>
      <c r="H113" s="91"/>
      <c r="I113" s="90" t="s">
        <v>30</v>
      </c>
      <c r="J113" s="127" t="str">
        <f>E21</f>
        <v>ing.Radovnický Jaroslav</v>
      </c>
      <c r="K113" s="91"/>
      <c r="L113" s="9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4" customFormat="1" ht="15.2" customHeight="1">
      <c r="A114" s="91"/>
      <c r="B114" s="92"/>
      <c r="C114" s="90" t="s">
        <v>28</v>
      </c>
      <c r="D114" s="91"/>
      <c r="E114" s="91"/>
      <c r="F114" s="95" t="str">
        <f>IF(E18="","",E18)</f>
        <v>Vyplň údaj</v>
      </c>
      <c r="G114" s="91"/>
      <c r="H114" s="91"/>
      <c r="I114" s="90" t="s">
        <v>33</v>
      </c>
      <c r="J114" s="127" t="str">
        <f>E24</f>
        <v>Milan Hájek</v>
      </c>
      <c r="K114" s="91"/>
      <c r="L114" s="93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4" customFormat="1" ht="10.35" customHeight="1">
      <c r="A115" s="91"/>
      <c r="B115" s="92"/>
      <c r="C115" s="91"/>
      <c r="D115" s="91"/>
      <c r="E115" s="91"/>
      <c r="F115" s="91"/>
      <c r="G115" s="91"/>
      <c r="H115" s="91"/>
      <c r="I115" s="91"/>
      <c r="J115" s="91"/>
      <c r="K115" s="91"/>
      <c r="L115" s="93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145" customFormat="1" ht="29.25" customHeight="1">
      <c r="A116" s="136"/>
      <c r="B116" s="137"/>
      <c r="C116" s="138" t="s">
        <v>103</v>
      </c>
      <c r="D116" s="139" t="s">
        <v>61</v>
      </c>
      <c r="E116" s="139" t="s">
        <v>57</v>
      </c>
      <c r="F116" s="139" t="s">
        <v>58</v>
      </c>
      <c r="G116" s="139" t="s">
        <v>104</v>
      </c>
      <c r="H116" s="139" t="s">
        <v>105</v>
      </c>
      <c r="I116" s="139" t="s">
        <v>106</v>
      </c>
      <c r="J116" s="139" t="s">
        <v>98</v>
      </c>
      <c r="K116" s="140" t="s">
        <v>107</v>
      </c>
      <c r="L116" s="141"/>
      <c r="M116" s="142" t="s">
        <v>1</v>
      </c>
      <c r="N116" s="143" t="s">
        <v>40</v>
      </c>
      <c r="O116" s="143" t="s">
        <v>108</v>
      </c>
      <c r="P116" s="143" t="s">
        <v>109</v>
      </c>
      <c r="Q116" s="143" t="s">
        <v>110</v>
      </c>
      <c r="R116" s="143" t="s">
        <v>111</v>
      </c>
      <c r="S116" s="143" t="s">
        <v>112</v>
      </c>
      <c r="T116" s="144" t="s">
        <v>113</v>
      </c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</row>
    <row r="117" spans="1:63" s="94" customFormat="1" ht="22.9" customHeight="1">
      <c r="A117" s="91"/>
      <c r="B117" s="92"/>
      <c r="C117" s="146" t="s">
        <v>114</v>
      </c>
      <c r="D117" s="91"/>
      <c r="E117" s="91"/>
      <c r="F117" s="91"/>
      <c r="G117" s="91"/>
      <c r="H117" s="91"/>
      <c r="I117" s="91"/>
      <c r="J117" s="147">
        <f>BK117</f>
        <v>0</v>
      </c>
      <c r="K117" s="91"/>
      <c r="L117" s="92"/>
      <c r="M117" s="148"/>
      <c r="N117" s="149"/>
      <c r="O117" s="102"/>
      <c r="P117" s="150">
        <f>P118</f>
        <v>0</v>
      </c>
      <c r="Q117" s="102"/>
      <c r="R117" s="150">
        <f>R118</f>
        <v>0</v>
      </c>
      <c r="S117" s="102"/>
      <c r="T117" s="151">
        <f>T118</f>
        <v>0</v>
      </c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T117" s="84" t="s">
        <v>75</v>
      </c>
      <c r="AU117" s="84" t="s">
        <v>100</v>
      </c>
      <c r="BK117" s="152">
        <f>BK118</f>
        <v>0</v>
      </c>
    </row>
    <row r="118" spans="2:63" s="153" customFormat="1" ht="25.9" customHeight="1">
      <c r="B118" s="154"/>
      <c r="D118" s="155" t="s">
        <v>75</v>
      </c>
      <c r="E118" s="156" t="s">
        <v>82</v>
      </c>
      <c r="F118" s="156" t="s">
        <v>115</v>
      </c>
      <c r="J118" s="157">
        <f>BK118</f>
        <v>0</v>
      </c>
      <c r="L118" s="154"/>
      <c r="M118" s="158"/>
      <c r="N118" s="159"/>
      <c r="O118" s="159"/>
      <c r="P118" s="160">
        <f>SUM(P119:P123)</f>
        <v>0</v>
      </c>
      <c r="Q118" s="159"/>
      <c r="R118" s="160">
        <f>SUM(R119:R123)</f>
        <v>0</v>
      </c>
      <c r="S118" s="159"/>
      <c r="T118" s="161">
        <f>SUM(T119:T123)</f>
        <v>0</v>
      </c>
      <c r="AR118" s="155" t="s">
        <v>116</v>
      </c>
      <c r="AT118" s="162" t="s">
        <v>75</v>
      </c>
      <c r="AU118" s="162" t="s">
        <v>76</v>
      </c>
      <c r="AY118" s="155" t="s">
        <v>117</v>
      </c>
      <c r="BK118" s="163">
        <f>SUM(BK119:BK123)</f>
        <v>0</v>
      </c>
    </row>
    <row r="119" spans="1:65" s="94" customFormat="1" ht="16.5" customHeight="1">
      <c r="A119" s="91"/>
      <c r="B119" s="92"/>
      <c r="C119" s="164" t="s">
        <v>84</v>
      </c>
      <c r="D119" s="164" t="s">
        <v>118</v>
      </c>
      <c r="E119" s="165" t="s">
        <v>119</v>
      </c>
      <c r="F119" s="166" t="s">
        <v>120</v>
      </c>
      <c r="G119" s="167" t="s">
        <v>121</v>
      </c>
      <c r="H119" s="168">
        <v>1</v>
      </c>
      <c r="I119" s="81"/>
      <c r="J119" s="169">
        <f>ROUND(I119*H119,2)</f>
        <v>0</v>
      </c>
      <c r="K119" s="166" t="s">
        <v>1</v>
      </c>
      <c r="L119" s="92"/>
      <c r="M119" s="170" t="s">
        <v>1</v>
      </c>
      <c r="N119" s="171" t="s">
        <v>41</v>
      </c>
      <c r="O119" s="172"/>
      <c r="P119" s="173">
        <f>O119*H119</f>
        <v>0</v>
      </c>
      <c r="Q119" s="173">
        <v>0</v>
      </c>
      <c r="R119" s="173">
        <f>Q119*H119</f>
        <v>0</v>
      </c>
      <c r="S119" s="173">
        <v>0</v>
      </c>
      <c r="T119" s="174">
        <f>S119*H119</f>
        <v>0</v>
      </c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R119" s="175" t="s">
        <v>122</v>
      </c>
      <c r="AT119" s="175" t="s">
        <v>118</v>
      </c>
      <c r="AU119" s="175" t="s">
        <v>84</v>
      </c>
      <c r="AY119" s="84" t="s">
        <v>117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84" t="s">
        <v>84</v>
      </c>
      <c r="BK119" s="176">
        <f>ROUND(I119*H119,2)</f>
        <v>0</v>
      </c>
      <c r="BL119" s="84" t="s">
        <v>122</v>
      </c>
      <c r="BM119" s="175" t="s">
        <v>123</v>
      </c>
    </row>
    <row r="120" spans="1:65" s="94" customFormat="1" ht="16.5" customHeight="1">
      <c r="A120" s="91"/>
      <c r="B120" s="92"/>
      <c r="C120" s="164" t="s">
        <v>86</v>
      </c>
      <c r="D120" s="164" t="s">
        <v>118</v>
      </c>
      <c r="E120" s="165" t="s">
        <v>124</v>
      </c>
      <c r="F120" s="166" t="s">
        <v>125</v>
      </c>
      <c r="G120" s="167" t="s">
        <v>121</v>
      </c>
      <c r="H120" s="168">
        <v>1</v>
      </c>
      <c r="I120" s="81"/>
      <c r="J120" s="169">
        <f>ROUND(I120*H120,2)</f>
        <v>0</v>
      </c>
      <c r="K120" s="166" t="s">
        <v>1</v>
      </c>
      <c r="L120" s="92"/>
      <c r="M120" s="170" t="s">
        <v>1</v>
      </c>
      <c r="N120" s="171" t="s">
        <v>41</v>
      </c>
      <c r="O120" s="172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R120" s="175" t="s">
        <v>122</v>
      </c>
      <c r="AT120" s="175" t="s">
        <v>118</v>
      </c>
      <c r="AU120" s="175" t="s">
        <v>84</v>
      </c>
      <c r="AY120" s="84" t="s">
        <v>117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84" t="s">
        <v>84</v>
      </c>
      <c r="BK120" s="176">
        <f>ROUND(I120*H120,2)</f>
        <v>0</v>
      </c>
      <c r="BL120" s="84" t="s">
        <v>122</v>
      </c>
      <c r="BM120" s="175" t="s">
        <v>126</v>
      </c>
    </row>
    <row r="121" spans="1:65" s="94" customFormat="1" ht="21.75" customHeight="1">
      <c r="A121" s="91"/>
      <c r="B121" s="92"/>
      <c r="C121" s="164" t="s">
        <v>127</v>
      </c>
      <c r="D121" s="164" t="s">
        <v>118</v>
      </c>
      <c r="E121" s="165" t="s">
        <v>128</v>
      </c>
      <c r="F121" s="166" t="s">
        <v>129</v>
      </c>
      <c r="G121" s="167" t="s">
        <v>121</v>
      </c>
      <c r="H121" s="168">
        <v>1</v>
      </c>
      <c r="I121" s="81"/>
      <c r="J121" s="169">
        <f>ROUND(I121*H121,2)</f>
        <v>0</v>
      </c>
      <c r="K121" s="166" t="s">
        <v>1</v>
      </c>
      <c r="L121" s="92"/>
      <c r="M121" s="170" t="s">
        <v>1</v>
      </c>
      <c r="N121" s="171" t="s">
        <v>41</v>
      </c>
      <c r="O121" s="172"/>
      <c r="P121" s="173">
        <f>O121*H121</f>
        <v>0</v>
      </c>
      <c r="Q121" s="173">
        <v>0</v>
      </c>
      <c r="R121" s="173">
        <f>Q121*H121</f>
        <v>0</v>
      </c>
      <c r="S121" s="173">
        <v>0</v>
      </c>
      <c r="T121" s="174">
        <f>S121*H121</f>
        <v>0</v>
      </c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R121" s="175" t="s">
        <v>122</v>
      </c>
      <c r="AT121" s="175" t="s">
        <v>118</v>
      </c>
      <c r="AU121" s="175" t="s">
        <v>84</v>
      </c>
      <c r="AY121" s="84" t="s">
        <v>117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84" t="s">
        <v>84</v>
      </c>
      <c r="BK121" s="176">
        <f>ROUND(I121*H121,2)</f>
        <v>0</v>
      </c>
      <c r="BL121" s="84" t="s">
        <v>122</v>
      </c>
      <c r="BM121" s="175" t="s">
        <v>130</v>
      </c>
    </row>
    <row r="122" spans="1:65" s="94" customFormat="1" ht="16.5" customHeight="1">
      <c r="A122" s="91"/>
      <c r="B122" s="92"/>
      <c r="C122" s="164" t="s">
        <v>122</v>
      </c>
      <c r="D122" s="164" t="s">
        <v>118</v>
      </c>
      <c r="E122" s="165" t="s">
        <v>131</v>
      </c>
      <c r="F122" s="166" t="s">
        <v>681</v>
      </c>
      <c r="G122" s="167" t="s">
        <v>121</v>
      </c>
      <c r="H122" s="168">
        <v>1</v>
      </c>
      <c r="I122" s="81"/>
      <c r="J122" s="169">
        <f>ROUND(I122*H122,2)</f>
        <v>0</v>
      </c>
      <c r="K122" s="166" t="s">
        <v>1</v>
      </c>
      <c r="L122" s="92"/>
      <c r="M122" s="170" t="s">
        <v>1</v>
      </c>
      <c r="N122" s="171" t="s">
        <v>41</v>
      </c>
      <c r="O122" s="172"/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R122" s="175" t="s">
        <v>122</v>
      </c>
      <c r="AT122" s="175" t="s">
        <v>118</v>
      </c>
      <c r="AU122" s="175" t="s">
        <v>84</v>
      </c>
      <c r="AY122" s="84" t="s">
        <v>117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84" t="s">
        <v>84</v>
      </c>
      <c r="BK122" s="176">
        <f>ROUND(I122*H122,2)</f>
        <v>0</v>
      </c>
      <c r="BL122" s="84" t="s">
        <v>122</v>
      </c>
      <c r="BM122" s="175" t="s">
        <v>132</v>
      </c>
    </row>
    <row r="123" spans="1:65" s="94" customFormat="1" ht="37.9" customHeight="1">
      <c r="A123" s="91"/>
      <c r="B123" s="92"/>
      <c r="C123" s="164" t="s">
        <v>116</v>
      </c>
      <c r="D123" s="164" t="s">
        <v>118</v>
      </c>
      <c r="E123" s="165" t="s">
        <v>133</v>
      </c>
      <c r="F123" s="166" t="s">
        <v>134</v>
      </c>
      <c r="G123" s="167" t="s">
        <v>121</v>
      </c>
      <c r="H123" s="168">
        <v>1</v>
      </c>
      <c r="I123" s="81"/>
      <c r="J123" s="169">
        <f>ROUND(I123*H123,2)</f>
        <v>0</v>
      </c>
      <c r="K123" s="166" t="s">
        <v>1</v>
      </c>
      <c r="L123" s="92"/>
      <c r="M123" s="177" t="s">
        <v>1</v>
      </c>
      <c r="N123" s="178" t="s">
        <v>41</v>
      </c>
      <c r="O123" s="179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R123" s="175" t="s">
        <v>122</v>
      </c>
      <c r="AT123" s="175" t="s">
        <v>118</v>
      </c>
      <c r="AU123" s="175" t="s">
        <v>84</v>
      </c>
      <c r="AY123" s="84" t="s">
        <v>117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84" t="s">
        <v>84</v>
      </c>
      <c r="BK123" s="176">
        <f>ROUND(I123*H123,2)</f>
        <v>0</v>
      </c>
      <c r="BL123" s="84" t="s">
        <v>122</v>
      </c>
      <c r="BM123" s="175" t="s">
        <v>135</v>
      </c>
    </row>
    <row r="124" spans="1:31" s="94" customFormat="1" ht="6.95" customHeight="1">
      <c r="A124" s="91"/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92"/>
      <c r="M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</row>
  </sheetData>
  <sheetProtection password="CF32" sheet="1" objects="1" scenarios="1"/>
  <autoFilter ref="C116:K12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tabSelected="1" zoomScale="85" zoomScaleNormal="85" workbookViewId="0" topLeftCell="F116">
      <selection activeCell="H136" sqref="H136"/>
    </sheetView>
  </sheetViews>
  <sheetFormatPr defaultColWidth="9.140625" defaultRowHeight="12"/>
  <cols>
    <col min="1" max="1" width="8.28125" style="83" customWidth="1"/>
    <col min="2" max="2" width="1.1484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421875" style="83" customWidth="1"/>
    <col min="8" max="8" width="14.00390625" style="83" customWidth="1"/>
    <col min="9" max="9" width="15.8515625" style="83" customWidth="1"/>
    <col min="10" max="11" width="22.28125" style="83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28125" style="83" customWidth="1"/>
    <col min="44" max="65" width="9.28125" style="83" hidden="1" customWidth="1"/>
    <col min="66" max="16384" width="9.28125" style="83" customWidth="1"/>
  </cols>
  <sheetData>
    <row r="1" ht="12"/>
    <row r="2" spans="12:46" ht="36.95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84" t="s">
        <v>89</v>
      </c>
    </row>
    <row r="3" spans="2:46" ht="6.95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86</v>
      </c>
    </row>
    <row r="4" spans="2:46" ht="24.95" customHeight="1">
      <c r="B4" s="87"/>
      <c r="D4" s="88" t="s">
        <v>93</v>
      </c>
      <c r="L4" s="87"/>
      <c r="M4" s="89" t="s">
        <v>10</v>
      </c>
      <c r="AT4" s="84" t="s">
        <v>3</v>
      </c>
    </row>
    <row r="5" spans="2:12" ht="6.95" customHeight="1">
      <c r="B5" s="87"/>
      <c r="L5" s="87"/>
    </row>
    <row r="6" spans="2:12" ht="12" customHeight="1">
      <c r="B6" s="87"/>
      <c r="D6" s="90" t="s">
        <v>16</v>
      </c>
      <c r="L6" s="87"/>
    </row>
    <row r="7" spans="2:12" ht="16.5" customHeight="1">
      <c r="B7" s="87"/>
      <c r="E7" s="249" t="str">
        <f>'Rekapitulace stavby'!K6</f>
        <v>Demolice stájí č.2 a 3 s vestavbou objektu kanceláří</v>
      </c>
      <c r="F7" s="250"/>
      <c r="G7" s="250"/>
      <c r="H7" s="250"/>
      <c r="L7" s="87"/>
    </row>
    <row r="8" spans="1:31" s="94" customFormat="1" ht="12" customHeight="1">
      <c r="A8" s="91"/>
      <c r="B8" s="92"/>
      <c r="C8" s="91"/>
      <c r="D8" s="90" t="s">
        <v>94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47" t="s">
        <v>136</v>
      </c>
      <c r="F9" s="248"/>
      <c r="G9" s="248"/>
      <c r="H9" s="248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18</v>
      </c>
      <c r="E11" s="91"/>
      <c r="F11" s="95" t="s">
        <v>1</v>
      </c>
      <c r="G11" s="91"/>
      <c r="H11" s="91"/>
      <c r="I11" s="90" t="s">
        <v>19</v>
      </c>
      <c r="J11" s="95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20</v>
      </c>
      <c r="E12" s="91"/>
      <c r="F12" s="95" t="s">
        <v>21</v>
      </c>
      <c r="G12" s="91"/>
      <c r="H12" s="91"/>
      <c r="I12" s="90" t="s">
        <v>22</v>
      </c>
      <c r="J12" s="182" t="str">
        <f>'Rekapitulace stavby'!AN8</f>
        <v>17. 1. 2022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9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24</v>
      </c>
      <c r="E14" s="91"/>
      <c r="F14" s="91"/>
      <c r="G14" s="91"/>
      <c r="H14" s="91"/>
      <c r="I14" s="90" t="s">
        <v>25</v>
      </c>
      <c r="J14" s="95" t="s">
        <v>1</v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5" t="s">
        <v>26</v>
      </c>
      <c r="F15" s="91"/>
      <c r="G15" s="91"/>
      <c r="H15" s="91"/>
      <c r="I15" s="90" t="s">
        <v>27</v>
      </c>
      <c r="J15" s="95" t="s">
        <v>1</v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5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28</v>
      </c>
      <c r="E17" s="91"/>
      <c r="F17" s="91"/>
      <c r="G17" s="91"/>
      <c r="H17" s="91"/>
      <c r="I17" s="90" t="s">
        <v>25</v>
      </c>
      <c r="J17" s="20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56" t="str">
        <f>'Rekapitulace stavby'!E14</f>
        <v>Vyplň údaj</v>
      </c>
      <c r="F18" s="257"/>
      <c r="G18" s="257"/>
      <c r="H18" s="257"/>
      <c r="I18" s="90" t="s">
        <v>27</v>
      </c>
      <c r="J18" s="20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5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30</v>
      </c>
      <c r="E20" s="91"/>
      <c r="F20" s="91"/>
      <c r="G20" s="91"/>
      <c r="H20" s="91"/>
      <c r="I20" s="90" t="s">
        <v>25</v>
      </c>
      <c r="J20" s="95" t="s">
        <v>1</v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5" t="s">
        <v>31</v>
      </c>
      <c r="F21" s="91"/>
      <c r="G21" s="91"/>
      <c r="H21" s="91"/>
      <c r="I21" s="90" t="s">
        <v>27</v>
      </c>
      <c r="J21" s="95" t="s">
        <v>1</v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5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33</v>
      </c>
      <c r="E23" s="91"/>
      <c r="F23" s="91"/>
      <c r="G23" s="91"/>
      <c r="H23" s="91"/>
      <c r="I23" s="90" t="s">
        <v>25</v>
      </c>
      <c r="J23" s="95" t="s">
        <v>1</v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5" t="s">
        <v>34</v>
      </c>
      <c r="F24" s="91"/>
      <c r="G24" s="91"/>
      <c r="H24" s="91"/>
      <c r="I24" s="90" t="s">
        <v>27</v>
      </c>
      <c r="J24" s="95" t="s">
        <v>1</v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5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35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1" customFormat="1" ht="16.5" customHeight="1">
      <c r="A27" s="98"/>
      <c r="B27" s="99"/>
      <c r="C27" s="98"/>
      <c r="D27" s="98"/>
      <c r="E27" s="255" t="s">
        <v>1</v>
      </c>
      <c r="F27" s="255"/>
      <c r="G27" s="255"/>
      <c r="H27" s="255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94" customFormat="1" ht="6.95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5" customHeight="1">
      <c r="A29" s="91"/>
      <c r="B29" s="92"/>
      <c r="C29" s="91"/>
      <c r="D29" s="102"/>
      <c r="E29" s="102"/>
      <c r="F29" s="102"/>
      <c r="G29" s="102"/>
      <c r="H29" s="102"/>
      <c r="I29" s="102"/>
      <c r="J29" s="102"/>
      <c r="K29" s="102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3" t="s">
        <v>36</v>
      </c>
      <c r="E30" s="91"/>
      <c r="F30" s="91"/>
      <c r="G30" s="91"/>
      <c r="H30" s="91"/>
      <c r="I30" s="91"/>
      <c r="J30" s="104">
        <f>ROUND(J122,2)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5" customHeight="1">
      <c r="A31" s="91"/>
      <c r="B31" s="92"/>
      <c r="C31" s="91"/>
      <c r="D31" s="102"/>
      <c r="E31" s="102"/>
      <c r="F31" s="102"/>
      <c r="G31" s="102"/>
      <c r="H31" s="102"/>
      <c r="I31" s="102"/>
      <c r="J31" s="102"/>
      <c r="K31" s="102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5" customHeight="1">
      <c r="A32" s="91"/>
      <c r="B32" s="92"/>
      <c r="C32" s="91"/>
      <c r="D32" s="91"/>
      <c r="E32" s="91"/>
      <c r="F32" s="105" t="s">
        <v>38</v>
      </c>
      <c r="G32" s="91"/>
      <c r="H32" s="91"/>
      <c r="I32" s="105" t="s">
        <v>37</v>
      </c>
      <c r="J32" s="105" t="s">
        <v>39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5" customHeight="1">
      <c r="A33" s="91"/>
      <c r="B33" s="92"/>
      <c r="C33" s="91"/>
      <c r="D33" s="106" t="s">
        <v>40</v>
      </c>
      <c r="E33" s="90" t="s">
        <v>41</v>
      </c>
      <c r="F33" s="107">
        <f>ROUND((SUM(BE122:BE154)),2)</f>
        <v>0</v>
      </c>
      <c r="G33" s="91"/>
      <c r="H33" s="91"/>
      <c r="I33" s="108">
        <v>0.21</v>
      </c>
      <c r="J33" s="107">
        <f>ROUND(((SUM(BE122:BE154))*I33),2)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5" customHeight="1">
      <c r="A34" s="91"/>
      <c r="B34" s="92"/>
      <c r="C34" s="91"/>
      <c r="D34" s="91"/>
      <c r="E34" s="90" t="s">
        <v>42</v>
      </c>
      <c r="F34" s="107">
        <f>ROUND((SUM(BF122:BF154)),2)</f>
        <v>0</v>
      </c>
      <c r="G34" s="91"/>
      <c r="H34" s="91"/>
      <c r="I34" s="108">
        <v>0.15</v>
      </c>
      <c r="J34" s="107">
        <f>ROUND(((SUM(BF122:BF154))*I34),2)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5" customHeight="1" hidden="1">
      <c r="A35" s="91"/>
      <c r="B35" s="92"/>
      <c r="C35" s="91"/>
      <c r="D35" s="91"/>
      <c r="E35" s="90" t="s">
        <v>43</v>
      </c>
      <c r="F35" s="107">
        <f>ROUND((SUM(BG122:BG154)),2)</f>
        <v>0</v>
      </c>
      <c r="G35" s="91"/>
      <c r="H35" s="91"/>
      <c r="I35" s="108">
        <v>0.21</v>
      </c>
      <c r="J35" s="107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5" customHeight="1" hidden="1">
      <c r="A36" s="91"/>
      <c r="B36" s="92"/>
      <c r="C36" s="91"/>
      <c r="D36" s="91"/>
      <c r="E36" s="90" t="s">
        <v>44</v>
      </c>
      <c r="F36" s="107">
        <f>ROUND((SUM(BH122:BH154)),2)</f>
        <v>0</v>
      </c>
      <c r="G36" s="91"/>
      <c r="H36" s="91"/>
      <c r="I36" s="108">
        <v>0.15</v>
      </c>
      <c r="J36" s="107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5" customHeight="1" hidden="1">
      <c r="A37" s="91"/>
      <c r="B37" s="92"/>
      <c r="C37" s="91"/>
      <c r="D37" s="91"/>
      <c r="E37" s="90" t="s">
        <v>45</v>
      </c>
      <c r="F37" s="107">
        <f>ROUND((SUM(BI122:BI154)),2)</f>
        <v>0</v>
      </c>
      <c r="G37" s="91"/>
      <c r="H37" s="91"/>
      <c r="I37" s="108">
        <v>0</v>
      </c>
      <c r="J37" s="107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5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09"/>
      <c r="D39" s="110" t="s">
        <v>46</v>
      </c>
      <c r="E39" s="111"/>
      <c r="F39" s="111"/>
      <c r="G39" s="112" t="s">
        <v>47</v>
      </c>
      <c r="H39" s="113" t="s">
        <v>48</v>
      </c>
      <c r="I39" s="111"/>
      <c r="J39" s="114">
        <f>SUM(J30:J37)</f>
        <v>0</v>
      </c>
      <c r="K39" s="115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5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5" customHeight="1">
      <c r="B41" s="87"/>
      <c r="L41" s="87"/>
    </row>
    <row r="42" spans="2:12" ht="14.45" customHeight="1">
      <c r="B42" s="87"/>
      <c r="L42" s="87"/>
    </row>
    <row r="43" spans="2:12" ht="14.45" customHeight="1">
      <c r="B43" s="87"/>
      <c r="L43" s="87"/>
    </row>
    <row r="44" spans="2:12" ht="14.45" customHeight="1">
      <c r="B44" s="87"/>
      <c r="L44" s="87"/>
    </row>
    <row r="45" spans="2:12" ht="14.45" customHeight="1">
      <c r="B45" s="87"/>
      <c r="L45" s="87"/>
    </row>
    <row r="46" spans="2:12" ht="14.45" customHeight="1">
      <c r="B46" s="87"/>
      <c r="L46" s="87"/>
    </row>
    <row r="47" spans="2:12" ht="14.45" customHeight="1">
      <c r="B47" s="87"/>
      <c r="L47" s="87"/>
    </row>
    <row r="48" spans="2:12" ht="14.45" customHeight="1">
      <c r="B48" s="87"/>
      <c r="L48" s="87"/>
    </row>
    <row r="49" spans="2:12" ht="14.45" customHeight="1">
      <c r="B49" s="87"/>
      <c r="L49" s="87"/>
    </row>
    <row r="50" spans="2:12" s="94" customFormat="1" ht="14.45" customHeight="1">
      <c r="B50" s="93"/>
      <c r="D50" s="116" t="s">
        <v>49</v>
      </c>
      <c r="E50" s="117"/>
      <c r="F50" s="117"/>
      <c r="G50" s="116" t="s">
        <v>50</v>
      </c>
      <c r="H50" s="117"/>
      <c r="I50" s="117"/>
      <c r="J50" s="117"/>
      <c r="K50" s="117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2.75">
      <c r="A61" s="91"/>
      <c r="B61" s="92"/>
      <c r="C61" s="91"/>
      <c r="D61" s="118" t="s">
        <v>51</v>
      </c>
      <c r="E61" s="119"/>
      <c r="F61" s="120" t="s">
        <v>52</v>
      </c>
      <c r="G61" s="118" t="s">
        <v>51</v>
      </c>
      <c r="H61" s="119"/>
      <c r="I61" s="119"/>
      <c r="J61" s="121" t="s">
        <v>52</v>
      </c>
      <c r="K61" s="119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2.75">
      <c r="A65" s="91"/>
      <c r="B65" s="92"/>
      <c r="C65" s="91"/>
      <c r="D65" s="116" t="s">
        <v>53</v>
      </c>
      <c r="E65" s="122"/>
      <c r="F65" s="122"/>
      <c r="G65" s="116" t="s">
        <v>54</v>
      </c>
      <c r="H65" s="122"/>
      <c r="I65" s="122"/>
      <c r="J65" s="122"/>
      <c r="K65" s="122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2.75">
      <c r="A76" s="91"/>
      <c r="B76" s="92"/>
      <c r="C76" s="91"/>
      <c r="D76" s="118" t="s">
        <v>51</v>
      </c>
      <c r="E76" s="119"/>
      <c r="F76" s="120" t="s">
        <v>52</v>
      </c>
      <c r="G76" s="118" t="s">
        <v>51</v>
      </c>
      <c r="H76" s="119"/>
      <c r="I76" s="119"/>
      <c r="J76" s="121" t="s">
        <v>52</v>
      </c>
      <c r="K76" s="119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5" customHeight="1">
      <c r="A77" s="91"/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5" customHeight="1">
      <c r="A81" s="91"/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5" customHeight="1">
      <c r="A82" s="91"/>
      <c r="B82" s="92"/>
      <c r="C82" s="88" t="s">
        <v>96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5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16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49" t="str">
        <f>E7</f>
        <v>Demolice stájí č.2 a 3 s vestavbou objektu kanceláří</v>
      </c>
      <c r="F85" s="250"/>
      <c r="G85" s="250"/>
      <c r="H85" s="250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94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47" t="str">
        <f>E9</f>
        <v>10 - Demolice</v>
      </c>
      <c r="F87" s="248"/>
      <c r="G87" s="248"/>
      <c r="H87" s="248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5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20</v>
      </c>
      <c r="D89" s="91"/>
      <c r="E89" s="91"/>
      <c r="F89" s="95" t="str">
        <f>F12</f>
        <v>Cheb - Dolní Dvory</v>
      </c>
      <c r="G89" s="91"/>
      <c r="H89" s="91"/>
      <c r="I89" s="90" t="s">
        <v>22</v>
      </c>
      <c r="J89" s="96" t="str">
        <f>IF(J12="","",J12)</f>
        <v>17. 1. 2022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5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25.7" customHeight="1">
      <c r="A91" s="91"/>
      <c r="B91" s="92"/>
      <c r="C91" s="90" t="s">
        <v>24</v>
      </c>
      <c r="D91" s="91"/>
      <c r="E91" s="91"/>
      <c r="F91" s="95" t="str">
        <f>E15</f>
        <v>ŠSKS ekolog.výchovy Cheb, p.o.</v>
      </c>
      <c r="G91" s="91"/>
      <c r="H91" s="91"/>
      <c r="I91" s="90" t="s">
        <v>30</v>
      </c>
      <c r="J91" s="127" t="str">
        <f>E21</f>
        <v>ing.Radovnický Jaroslav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2" customHeight="1">
      <c r="A92" s="91"/>
      <c r="B92" s="92"/>
      <c r="C92" s="90" t="s">
        <v>28</v>
      </c>
      <c r="D92" s="91"/>
      <c r="E92" s="91"/>
      <c r="F92" s="95" t="str">
        <f>IF(E18="","",E18)</f>
        <v>Vyplň údaj</v>
      </c>
      <c r="G92" s="91"/>
      <c r="H92" s="91"/>
      <c r="I92" s="90" t="s">
        <v>33</v>
      </c>
      <c r="J92" s="127" t="str">
        <f>E24</f>
        <v>Milan Hájek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8" t="s">
        <v>97</v>
      </c>
      <c r="D94" s="109"/>
      <c r="E94" s="109"/>
      <c r="F94" s="109"/>
      <c r="G94" s="109"/>
      <c r="H94" s="109"/>
      <c r="I94" s="109"/>
      <c r="J94" s="129" t="s">
        <v>98</v>
      </c>
      <c r="K94" s="109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9" customHeight="1">
      <c r="A96" s="91"/>
      <c r="B96" s="92"/>
      <c r="C96" s="130" t="s">
        <v>99</v>
      </c>
      <c r="D96" s="91"/>
      <c r="E96" s="91"/>
      <c r="F96" s="91"/>
      <c r="G96" s="91"/>
      <c r="H96" s="91"/>
      <c r="I96" s="91"/>
      <c r="J96" s="104">
        <f>J122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100</v>
      </c>
    </row>
    <row r="97" spans="2:12" s="131" customFormat="1" ht="24.95" customHeight="1">
      <c r="B97" s="132"/>
      <c r="D97" s="133" t="s">
        <v>137</v>
      </c>
      <c r="E97" s="134"/>
      <c r="F97" s="134"/>
      <c r="G97" s="134"/>
      <c r="H97" s="134"/>
      <c r="I97" s="134"/>
      <c r="J97" s="135">
        <f>J123</f>
        <v>0</v>
      </c>
      <c r="L97" s="132"/>
    </row>
    <row r="98" spans="2:12" s="183" customFormat="1" ht="19.9" customHeight="1">
      <c r="B98" s="184"/>
      <c r="D98" s="185" t="s">
        <v>138</v>
      </c>
      <c r="E98" s="186"/>
      <c r="F98" s="186"/>
      <c r="G98" s="186"/>
      <c r="H98" s="186"/>
      <c r="I98" s="186"/>
      <c r="J98" s="187">
        <f>J124</f>
        <v>0</v>
      </c>
      <c r="L98" s="184"/>
    </row>
    <row r="99" spans="2:12" s="183" customFormat="1" ht="19.9" customHeight="1">
      <c r="B99" s="184"/>
      <c r="D99" s="185" t="s">
        <v>139</v>
      </c>
      <c r="E99" s="186"/>
      <c r="F99" s="186"/>
      <c r="G99" s="186"/>
      <c r="H99" s="186"/>
      <c r="I99" s="186"/>
      <c r="J99" s="187">
        <f>J135</f>
        <v>0</v>
      </c>
      <c r="L99" s="184"/>
    </row>
    <row r="100" spans="2:12" s="131" customFormat="1" ht="24.95" customHeight="1">
      <c r="B100" s="132"/>
      <c r="D100" s="133" t="s">
        <v>140</v>
      </c>
      <c r="E100" s="134"/>
      <c r="F100" s="134"/>
      <c r="G100" s="134"/>
      <c r="H100" s="134"/>
      <c r="I100" s="134"/>
      <c r="J100" s="135">
        <f>J147</f>
        <v>0</v>
      </c>
      <c r="L100" s="132"/>
    </row>
    <row r="101" spans="2:12" s="183" customFormat="1" ht="19.9" customHeight="1">
      <c r="B101" s="184"/>
      <c r="D101" s="185" t="s">
        <v>141</v>
      </c>
      <c r="E101" s="186"/>
      <c r="F101" s="186"/>
      <c r="G101" s="186"/>
      <c r="H101" s="186"/>
      <c r="I101" s="186"/>
      <c r="J101" s="187">
        <f>J148</f>
        <v>0</v>
      </c>
      <c r="L101" s="184"/>
    </row>
    <row r="102" spans="2:12" s="183" customFormat="1" ht="19.9" customHeight="1">
      <c r="B102" s="184"/>
      <c r="D102" s="185" t="s">
        <v>142</v>
      </c>
      <c r="E102" s="186"/>
      <c r="F102" s="186"/>
      <c r="G102" s="186"/>
      <c r="H102" s="186"/>
      <c r="I102" s="186"/>
      <c r="J102" s="187">
        <f>J152</f>
        <v>0</v>
      </c>
      <c r="L102" s="184"/>
    </row>
    <row r="103" spans="1:31" s="94" customFormat="1" ht="21.75" customHeight="1">
      <c r="A103" s="91"/>
      <c r="B103" s="92"/>
      <c r="C103" s="91"/>
      <c r="D103" s="91"/>
      <c r="E103" s="91"/>
      <c r="F103" s="91"/>
      <c r="G103" s="91"/>
      <c r="H103" s="91"/>
      <c r="I103" s="91"/>
      <c r="J103" s="91"/>
      <c r="K103" s="91"/>
      <c r="L103" s="93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</row>
    <row r="104" spans="1:31" s="94" customFormat="1" ht="6.95" customHeight="1">
      <c r="A104" s="91"/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93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</row>
    <row r="108" spans="1:31" s="94" customFormat="1" ht="6.95" customHeight="1">
      <c r="A108" s="91"/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93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09" spans="1:31" s="94" customFormat="1" ht="24.95" customHeight="1">
      <c r="A109" s="91"/>
      <c r="B109" s="92"/>
      <c r="C109" s="88" t="s">
        <v>102</v>
      </c>
      <c r="D109" s="91"/>
      <c r="E109" s="91"/>
      <c r="F109" s="91"/>
      <c r="G109" s="91"/>
      <c r="H109" s="91"/>
      <c r="I109" s="91"/>
      <c r="J109" s="91"/>
      <c r="K109" s="91"/>
      <c r="L109" s="93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0" spans="1:31" s="94" customFormat="1" ht="6.95" customHeight="1">
      <c r="A110" s="91"/>
      <c r="B110" s="92"/>
      <c r="C110" s="91"/>
      <c r="D110" s="91"/>
      <c r="E110" s="91"/>
      <c r="F110" s="91"/>
      <c r="G110" s="91"/>
      <c r="H110" s="91"/>
      <c r="I110" s="91"/>
      <c r="J110" s="91"/>
      <c r="K110" s="91"/>
      <c r="L110" s="93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</row>
    <row r="111" spans="1:31" s="94" customFormat="1" ht="12" customHeight="1">
      <c r="A111" s="91"/>
      <c r="B111" s="92"/>
      <c r="C111" s="90" t="s">
        <v>16</v>
      </c>
      <c r="D111" s="91"/>
      <c r="E111" s="91"/>
      <c r="F111" s="91"/>
      <c r="G111" s="91"/>
      <c r="H111" s="91"/>
      <c r="I111" s="91"/>
      <c r="J111" s="91"/>
      <c r="K111" s="91"/>
      <c r="L111" s="93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</row>
    <row r="112" spans="1:31" s="94" customFormat="1" ht="16.5" customHeight="1">
      <c r="A112" s="91"/>
      <c r="B112" s="92"/>
      <c r="C112" s="91"/>
      <c r="D112" s="91"/>
      <c r="E112" s="249" t="str">
        <f>E7</f>
        <v>Demolice stájí č.2 a 3 s vestavbou objektu kanceláří</v>
      </c>
      <c r="F112" s="250"/>
      <c r="G112" s="250"/>
      <c r="H112" s="250"/>
      <c r="I112" s="91"/>
      <c r="J112" s="91"/>
      <c r="K112" s="91"/>
      <c r="L112" s="93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3" spans="1:31" s="94" customFormat="1" ht="12" customHeight="1">
      <c r="A113" s="91"/>
      <c r="B113" s="92"/>
      <c r="C113" s="90" t="s">
        <v>94</v>
      </c>
      <c r="D113" s="91"/>
      <c r="E113" s="91"/>
      <c r="F113" s="91"/>
      <c r="G113" s="91"/>
      <c r="H113" s="91"/>
      <c r="I113" s="91"/>
      <c r="J113" s="91"/>
      <c r="K113" s="91"/>
      <c r="L113" s="9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4" customFormat="1" ht="16.5" customHeight="1">
      <c r="A114" s="91"/>
      <c r="B114" s="92"/>
      <c r="C114" s="91"/>
      <c r="D114" s="91"/>
      <c r="E114" s="247" t="str">
        <f>E9</f>
        <v>10 - Demolice</v>
      </c>
      <c r="F114" s="248"/>
      <c r="G114" s="248"/>
      <c r="H114" s="248"/>
      <c r="I114" s="91"/>
      <c r="J114" s="91"/>
      <c r="K114" s="91"/>
      <c r="L114" s="93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4" customFormat="1" ht="6.95" customHeight="1">
      <c r="A115" s="91"/>
      <c r="B115" s="92"/>
      <c r="C115" s="91"/>
      <c r="D115" s="91"/>
      <c r="E115" s="91"/>
      <c r="F115" s="91"/>
      <c r="G115" s="91"/>
      <c r="H115" s="91"/>
      <c r="I115" s="91"/>
      <c r="J115" s="91"/>
      <c r="K115" s="91"/>
      <c r="L115" s="93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4" customFormat="1" ht="12" customHeight="1">
      <c r="A116" s="91"/>
      <c r="B116" s="92"/>
      <c r="C116" s="90" t="s">
        <v>20</v>
      </c>
      <c r="D116" s="91"/>
      <c r="E116" s="91"/>
      <c r="F116" s="95" t="str">
        <f>F12</f>
        <v>Cheb - Dolní Dvory</v>
      </c>
      <c r="G116" s="91"/>
      <c r="H116" s="91"/>
      <c r="I116" s="90" t="s">
        <v>22</v>
      </c>
      <c r="J116" s="96" t="str">
        <f>IF(J12="","",J12)</f>
        <v>17. 1. 2022</v>
      </c>
      <c r="K116" s="91"/>
      <c r="L116" s="93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4" customFormat="1" ht="6.95" customHeight="1">
      <c r="A117" s="91"/>
      <c r="B117" s="92"/>
      <c r="C117" s="91"/>
      <c r="D117" s="91"/>
      <c r="E117" s="91"/>
      <c r="F117" s="91"/>
      <c r="G117" s="91"/>
      <c r="H117" s="91"/>
      <c r="I117" s="91"/>
      <c r="J117" s="91"/>
      <c r="K117" s="91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94" customFormat="1" ht="25.7" customHeight="1">
      <c r="A118" s="91"/>
      <c r="B118" s="92"/>
      <c r="C118" s="90" t="s">
        <v>24</v>
      </c>
      <c r="D118" s="91"/>
      <c r="E118" s="91"/>
      <c r="F118" s="95" t="str">
        <f>E15</f>
        <v>ŠSKS ekolog.výchovy Cheb, p.o.</v>
      </c>
      <c r="G118" s="91"/>
      <c r="H118" s="91"/>
      <c r="I118" s="90" t="s">
        <v>30</v>
      </c>
      <c r="J118" s="127" t="str">
        <f>E21</f>
        <v>ing.Radovnický Jaroslav</v>
      </c>
      <c r="K118" s="91"/>
      <c r="L118" s="93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s="94" customFormat="1" ht="15.2" customHeight="1">
      <c r="A119" s="91"/>
      <c r="B119" s="92"/>
      <c r="C119" s="90" t="s">
        <v>28</v>
      </c>
      <c r="D119" s="91"/>
      <c r="E119" s="91"/>
      <c r="F119" s="95" t="str">
        <f>IF(E18="","",E18)</f>
        <v>Vyplň údaj</v>
      </c>
      <c r="G119" s="91"/>
      <c r="H119" s="91"/>
      <c r="I119" s="90" t="s">
        <v>33</v>
      </c>
      <c r="J119" s="127" t="str">
        <f>E24</f>
        <v>Milan Hájek</v>
      </c>
      <c r="K119" s="91"/>
      <c r="L119" s="93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4" customFormat="1" ht="10.35" customHeight="1">
      <c r="A120" s="91"/>
      <c r="B120" s="92"/>
      <c r="C120" s="91"/>
      <c r="D120" s="91"/>
      <c r="E120" s="91"/>
      <c r="F120" s="91"/>
      <c r="G120" s="91"/>
      <c r="H120" s="91"/>
      <c r="I120" s="91"/>
      <c r="J120" s="91"/>
      <c r="K120" s="91"/>
      <c r="L120" s="93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145" customFormat="1" ht="29.25" customHeight="1">
      <c r="A121" s="136"/>
      <c r="B121" s="137"/>
      <c r="C121" s="138" t="s">
        <v>103</v>
      </c>
      <c r="D121" s="139" t="s">
        <v>61</v>
      </c>
      <c r="E121" s="139" t="s">
        <v>57</v>
      </c>
      <c r="F121" s="139" t="s">
        <v>58</v>
      </c>
      <c r="G121" s="139" t="s">
        <v>104</v>
      </c>
      <c r="H121" s="139" t="s">
        <v>105</v>
      </c>
      <c r="I121" s="139" t="s">
        <v>106</v>
      </c>
      <c r="J121" s="139" t="s">
        <v>98</v>
      </c>
      <c r="K121" s="140" t="s">
        <v>107</v>
      </c>
      <c r="L121" s="141"/>
      <c r="M121" s="142" t="s">
        <v>1</v>
      </c>
      <c r="N121" s="143" t="s">
        <v>40</v>
      </c>
      <c r="O121" s="143" t="s">
        <v>108</v>
      </c>
      <c r="P121" s="143" t="s">
        <v>109</v>
      </c>
      <c r="Q121" s="143" t="s">
        <v>110</v>
      </c>
      <c r="R121" s="143" t="s">
        <v>111</v>
      </c>
      <c r="S121" s="143" t="s">
        <v>112</v>
      </c>
      <c r="T121" s="144" t="s">
        <v>113</v>
      </c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</row>
    <row r="122" spans="1:63" s="94" customFormat="1" ht="22.9" customHeight="1">
      <c r="A122" s="91"/>
      <c r="B122" s="92"/>
      <c r="C122" s="146" t="s">
        <v>114</v>
      </c>
      <c r="D122" s="91"/>
      <c r="E122" s="91"/>
      <c r="F122" s="91"/>
      <c r="G122" s="91"/>
      <c r="H122" s="91"/>
      <c r="I122" s="91"/>
      <c r="J122" s="147">
        <f>BK122</f>
        <v>0</v>
      </c>
      <c r="K122" s="91"/>
      <c r="L122" s="92"/>
      <c r="M122" s="148"/>
      <c r="N122" s="149"/>
      <c r="O122" s="102"/>
      <c r="P122" s="150">
        <f>P123+P147</f>
        <v>0</v>
      </c>
      <c r="Q122" s="102"/>
      <c r="R122" s="150">
        <f>R123+R147</f>
        <v>0.0881654</v>
      </c>
      <c r="S122" s="102"/>
      <c r="T122" s="151">
        <f>T123+T147</f>
        <v>2832.3413122999996</v>
      </c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T122" s="84" t="s">
        <v>75</v>
      </c>
      <c r="AU122" s="84" t="s">
        <v>100</v>
      </c>
      <c r="BK122" s="152">
        <f>BK123+BK147</f>
        <v>0</v>
      </c>
    </row>
    <row r="123" spans="2:63" s="153" customFormat="1" ht="25.9" customHeight="1">
      <c r="B123" s="154"/>
      <c r="D123" s="155" t="s">
        <v>75</v>
      </c>
      <c r="E123" s="156" t="s">
        <v>143</v>
      </c>
      <c r="F123" s="156" t="s">
        <v>144</v>
      </c>
      <c r="J123" s="157">
        <f>BK123</f>
        <v>0</v>
      </c>
      <c r="L123" s="154"/>
      <c r="M123" s="158"/>
      <c r="N123" s="159"/>
      <c r="O123" s="159"/>
      <c r="P123" s="160">
        <f>P124+P135</f>
        <v>0</v>
      </c>
      <c r="Q123" s="159"/>
      <c r="R123" s="160">
        <f>R124+R135</f>
        <v>0</v>
      </c>
      <c r="S123" s="159"/>
      <c r="T123" s="161">
        <f>T124+T135</f>
        <v>2651.5969999999998</v>
      </c>
      <c r="AR123" s="155" t="s">
        <v>84</v>
      </c>
      <c r="AT123" s="162" t="s">
        <v>75</v>
      </c>
      <c r="AU123" s="162" t="s">
        <v>76</v>
      </c>
      <c r="AY123" s="155" t="s">
        <v>117</v>
      </c>
      <c r="BK123" s="163">
        <f>BK124+BK135</f>
        <v>0</v>
      </c>
    </row>
    <row r="124" spans="2:63" s="153" customFormat="1" ht="22.9" customHeight="1">
      <c r="B124" s="154"/>
      <c r="D124" s="155" t="s">
        <v>75</v>
      </c>
      <c r="E124" s="188" t="s">
        <v>145</v>
      </c>
      <c r="F124" s="188" t="s">
        <v>146</v>
      </c>
      <c r="J124" s="189">
        <f>BK124</f>
        <v>0</v>
      </c>
      <c r="L124" s="154"/>
      <c r="M124" s="158"/>
      <c r="N124" s="159"/>
      <c r="O124" s="159"/>
      <c r="P124" s="160">
        <f>SUM(P125:P134)</f>
        <v>0</v>
      </c>
      <c r="Q124" s="159"/>
      <c r="R124" s="160">
        <f>SUM(R125:R134)</f>
        <v>0</v>
      </c>
      <c r="S124" s="159"/>
      <c r="T124" s="161">
        <f>SUM(T125:T134)</f>
        <v>2651.5969999999998</v>
      </c>
      <c r="AR124" s="155" t="s">
        <v>84</v>
      </c>
      <c r="AT124" s="162" t="s">
        <v>75</v>
      </c>
      <c r="AU124" s="162" t="s">
        <v>84</v>
      </c>
      <c r="AY124" s="155" t="s">
        <v>117</v>
      </c>
      <c r="BK124" s="163">
        <f>SUM(BK125:BK134)</f>
        <v>0</v>
      </c>
    </row>
    <row r="125" spans="1:65" s="94" customFormat="1" ht="33" customHeight="1">
      <c r="A125" s="91"/>
      <c r="B125" s="92"/>
      <c r="C125" s="164" t="s">
        <v>84</v>
      </c>
      <c r="D125" s="164" t="s">
        <v>118</v>
      </c>
      <c r="E125" s="165" t="s">
        <v>147</v>
      </c>
      <c r="F125" s="166" t="s">
        <v>148</v>
      </c>
      <c r="G125" s="167" t="s">
        <v>149</v>
      </c>
      <c r="H125" s="168">
        <v>790.8</v>
      </c>
      <c r="I125" s="81"/>
      <c r="J125" s="169">
        <f>ROUND(I125*H125,2)</f>
        <v>0</v>
      </c>
      <c r="K125" s="166" t="s">
        <v>150</v>
      </c>
      <c r="L125" s="92"/>
      <c r="M125" s="170" t="s">
        <v>1</v>
      </c>
      <c r="N125" s="171" t="s">
        <v>41</v>
      </c>
      <c r="O125" s="172"/>
      <c r="P125" s="173">
        <f>O125*H125</f>
        <v>0</v>
      </c>
      <c r="Q125" s="173">
        <v>0</v>
      </c>
      <c r="R125" s="173">
        <f>Q125*H125</f>
        <v>0</v>
      </c>
      <c r="S125" s="173">
        <v>0</v>
      </c>
      <c r="T125" s="174">
        <f>S125*H125</f>
        <v>0</v>
      </c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R125" s="175" t="s">
        <v>122</v>
      </c>
      <c r="AT125" s="175" t="s">
        <v>118</v>
      </c>
      <c r="AU125" s="175" t="s">
        <v>86</v>
      </c>
      <c r="AY125" s="84" t="s">
        <v>117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84" t="s">
        <v>84</v>
      </c>
      <c r="BK125" s="176">
        <f>ROUND(I125*H125,2)</f>
        <v>0</v>
      </c>
      <c r="BL125" s="84" t="s">
        <v>122</v>
      </c>
      <c r="BM125" s="175" t="s">
        <v>151</v>
      </c>
    </row>
    <row r="126" spans="1:65" s="94" customFormat="1" ht="33" customHeight="1">
      <c r="A126" s="91"/>
      <c r="B126" s="92"/>
      <c r="C126" s="164" t="s">
        <v>86</v>
      </c>
      <c r="D126" s="164" t="s">
        <v>118</v>
      </c>
      <c r="E126" s="165" t="s">
        <v>152</v>
      </c>
      <c r="F126" s="166" t="s">
        <v>153</v>
      </c>
      <c r="G126" s="167" t="s">
        <v>149</v>
      </c>
      <c r="H126" s="168">
        <v>23724</v>
      </c>
      <c r="I126" s="81"/>
      <c r="J126" s="169">
        <f>ROUND(I126*H126,2)</f>
        <v>0</v>
      </c>
      <c r="K126" s="166" t="s">
        <v>150</v>
      </c>
      <c r="L126" s="92"/>
      <c r="M126" s="170" t="s">
        <v>1</v>
      </c>
      <c r="N126" s="171" t="s">
        <v>41</v>
      </c>
      <c r="O126" s="172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R126" s="175" t="s">
        <v>122</v>
      </c>
      <c r="AT126" s="175" t="s">
        <v>118</v>
      </c>
      <c r="AU126" s="175" t="s">
        <v>86</v>
      </c>
      <c r="AY126" s="84" t="s">
        <v>117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84" t="s">
        <v>84</v>
      </c>
      <c r="BK126" s="176">
        <f>ROUND(I126*H126,2)</f>
        <v>0</v>
      </c>
      <c r="BL126" s="84" t="s">
        <v>122</v>
      </c>
      <c r="BM126" s="175" t="s">
        <v>154</v>
      </c>
    </row>
    <row r="127" spans="2:51" s="190" customFormat="1" ht="12">
      <c r="B127" s="191"/>
      <c r="D127" s="192" t="s">
        <v>155</v>
      </c>
      <c r="F127" s="193" t="s">
        <v>156</v>
      </c>
      <c r="H127" s="194">
        <v>23724</v>
      </c>
      <c r="L127" s="191"/>
      <c r="M127" s="195"/>
      <c r="N127" s="196"/>
      <c r="O127" s="196"/>
      <c r="P127" s="196"/>
      <c r="Q127" s="196"/>
      <c r="R127" s="196"/>
      <c r="S127" s="196"/>
      <c r="T127" s="197"/>
      <c r="AT127" s="198" t="s">
        <v>155</v>
      </c>
      <c r="AU127" s="198" t="s">
        <v>86</v>
      </c>
      <c r="AV127" s="190" t="s">
        <v>86</v>
      </c>
      <c r="AW127" s="190" t="s">
        <v>3</v>
      </c>
      <c r="AX127" s="190" t="s">
        <v>84</v>
      </c>
      <c r="AY127" s="198" t="s">
        <v>117</v>
      </c>
    </row>
    <row r="128" spans="1:65" s="94" customFormat="1" ht="33" customHeight="1">
      <c r="A128" s="91"/>
      <c r="B128" s="92"/>
      <c r="C128" s="164" t="s">
        <v>127</v>
      </c>
      <c r="D128" s="164" t="s">
        <v>118</v>
      </c>
      <c r="E128" s="165" t="s">
        <v>157</v>
      </c>
      <c r="F128" s="166" t="s">
        <v>158</v>
      </c>
      <c r="G128" s="167" t="s">
        <v>149</v>
      </c>
      <c r="H128" s="168">
        <v>790.8</v>
      </c>
      <c r="I128" s="81"/>
      <c r="J128" s="169">
        <f aca="true" t="shared" si="0" ref="J128:J134">ROUND(I128*H128,2)</f>
        <v>0</v>
      </c>
      <c r="K128" s="166" t="s">
        <v>150</v>
      </c>
      <c r="L128" s="92"/>
      <c r="M128" s="170" t="s">
        <v>1</v>
      </c>
      <c r="N128" s="171" t="s">
        <v>41</v>
      </c>
      <c r="O128" s="172"/>
      <c r="P128" s="173">
        <f aca="true" t="shared" si="1" ref="P128:P134">O128*H128</f>
        <v>0</v>
      </c>
      <c r="Q128" s="173">
        <v>0</v>
      </c>
      <c r="R128" s="173">
        <f aca="true" t="shared" si="2" ref="R128:R134">Q128*H128</f>
        <v>0</v>
      </c>
      <c r="S128" s="173">
        <v>0</v>
      </c>
      <c r="T128" s="174">
        <f aca="true" t="shared" si="3" ref="T128:T134">S128*H128</f>
        <v>0</v>
      </c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R128" s="175" t="s">
        <v>122</v>
      </c>
      <c r="AT128" s="175" t="s">
        <v>118</v>
      </c>
      <c r="AU128" s="175" t="s">
        <v>86</v>
      </c>
      <c r="AY128" s="84" t="s">
        <v>117</v>
      </c>
      <c r="BE128" s="176">
        <f aca="true" t="shared" si="4" ref="BE128:BE134">IF(N128="základní",J128,0)</f>
        <v>0</v>
      </c>
      <c r="BF128" s="176">
        <f aca="true" t="shared" si="5" ref="BF128:BF134">IF(N128="snížená",J128,0)</f>
        <v>0</v>
      </c>
      <c r="BG128" s="176">
        <f aca="true" t="shared" si="6" ref="BG128:BG134">IF(N128="zákl. přenesená",J128,0)</f>
        <v>0</v>
      </c>
      <c r="BH128" s="176">
        <f aca="true" t="shared" si="7" ref="BH128:BH134">IF(N128="sníž. přenesená",J128,0)</f>
        <v>0</v>
      </c>
      <c r="BI128" s="176">
        <f aca="true" t="shared" si="8" ref="BI128:BI134">IF(N128="nulová",J128,0)</f>
        <v>0</v>
      </c>
      <c r="BJ128" s="84" t="s">
        <v>84</v>
      </c>
      <c r="BK128" s="176">
        <f aca="true" t="shared" si="9" ref="BK128:BK134">ROUND(I128*H128,2)</f>
        <v>0</v>
      </c>
      <c r="BL128" s="84" t="s">
        <v>122</v>
      </c>
      <c r="BM128" s="175" t="s">
        <v>159</v>
      </c>
    </row>
    <row r="129" spans="1:65" s="94" customFormat="1" ht="16.5" customHeight="1">
      <c r="A129" s="91"/>
      <c r="B129" s="92"/>
      <c r="C129" s="164" t="s">
        <v>122</v>
      </c>
      <c r="D129" s="164" t="s">
        <v>118</v>
      </c>
      <c r="E129" s="165" t="s">
        <v>160</v>
      </c>
      <c r="F129" s="166" t="s">
        <v>161</v>
      </c>
      <c r="G129" s="167" t="s">
        <v>162</v>
      </c>
      <c r="H129" s="168">
        <v>12.2</v>
      </c>
      <c r="I129" s="81"/>
      <c r="J129" s="169">
        <f t="shared" si="0"/>
        <v>0</v>
      </c>
      <c r="K129" s="166" t="s">
        <v>150</v>
      </c>
      <c r="L129" s="92"/>
      <c r="M129" s="170" t="s">
        <v>1</v>
      </c>
      <c r="N129" s="171" t="s">
        <v>41</v>
      </c>
      <c r="O129" s="172"/>
      <c r="P129" s="173">
        <f t="shared" si="1"/>
        <v>0</v>
      </c>
      <c r="Q129" s="173">
        <v>0</v>
      </c>
      <c r="R129" s="173">
        <f t="shared" si="2"/>
        <v>0</v>
      </c>
      <c r="S129" s="173">
        <v>2</v>
      </c>
      <c r="T129" s="174">
        <f t="shared" si="3"/>
        <v>24.4</v>
      </c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R129" s="175" t="s">
        <v>122</v>
      </c>
      <c r="AT129" s="175" t="s">
        <v>118</v>
      </c>
      <c r="AU129" s="175" t="s">
        <v>86</v>
      </c>
      <c r="AY129" s="84" t="s">
        <v>117</v>
      </c>
      <c r="BE129" s="176">
        <f t="shared" si="4"/>
        <v>0</v>
      </c>
      <c r="BF129" s="176">
        <f t="shared" si="5"/>
        <v>0</v>
      </c>
      <c r="BG129" s="176">
        <f t="shared" si="6"/>
        <v>0</v>
      </c>
      <c r="BH129" s="176">
        <f t="shared" si="7"/>
        <v>0</v>
      </c>
      <c r="BI129" s="176">
        <f t="shared" si="8"/>
        <v>0</v>
      </c>
      <c r="BJ129" s="84" t="s">
        <v>84</v>
      </c>
      <c r="BK129" s="176">
        <f t="shared" si="9"/>
        <v>0</v>
      </c>
      <c r="BL129" s="84" t="s">
        <v>122</v>
      </c>
      <c r="BM129" s="175" t="s">
        <v>163</v>
      </c>
    </row>
    <row r="130" spans="1:65" s="94" customFormat="1" ht="16.5" customHeight="1">
      <c r="A130" s="91"/>
      <c r="B130" s="92"/>
      <c r="C130" s="164" t="s">
        <v>116</v>
      </c>
      <c r="D130" s="164" t="s">
        <v>118</v>
      </c>
      <c r="E130" s="165" t="s">
        <v>164</v>
      </c>
      <c r="F130" s="166" t="s">
        <v>165</v>
      </c>
      <c r="G130" s="167" t="s">
        <v>162</v>
      </c>
      <c r="H130" s="168">
        <v>18.24</v>
      </c>
      <c r="I130" s="81"/>
      <c r="J130" s="169">
        <f t="shared" si="0"/>
        <v>0</v>
      </c>
      <c r="K130" s="166" t="s">
        <v>150</v>
      </c>
      <c r="L130" s="92"/>
      <c r="M130" s="170" t="s">
        <v>1</v>
      </c>
      <c r="N130" s="171" t="s">
        <v>41</v>
      </c>
      <c r="O130" s="172"/>
      <c r="P130" s="173">
        <f t="shared" si="1"/>
        <v>0</v>
      </c>
      <c r="Q130" s="173">
        <v>0</v>
      </c>
      <c r="R130" s="173">
        <f t="shared" si="2"/>
        <v>0</v>
      </c>
      <c r="S130" s="173">
        <v>2.4</v>
      </c>
      <c r="T130" s="174">
        <f t="shared" si="3"/>
        <v>43.775999999999996</v>
      </c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R130" s="175" t="s">
        <v>122</v>
      </c>
      <c r="AT130" s="175" t="s">
        <v>118</v>
      </c>
      <c r="AU130" s="175" t="s">
        <v>86</v>
      </c>
      <c r="AY130" s="84" t="s">
        <v>117</v>
      </c>
      <c r="BE130" s="176">
        <f t="shared" si="4"/>
        <v>0</v>
      </c>
      <c r="BF130" s="176">
        <f t="shared" si="5"/>
        <v>0</v>
      </c>
      <c r="BG130" s="176">
        <f t="shared" si="6"/>
        <v>0</v>
      </c>
      <c r="BH130" s="176">
        <f t="shared" si="7"/>
        <v>0</v>
      </c>
      <c r="BI130" s="176">
        <f t="shared" si="8"/>
        <v>0</v>
      </c>
      <c r="BJ130" s="84" t="s">
        <v>84</v>
      </c>
      <c r="BK130" s="176">
        <f t="shared" si="9"/>
        <v>0</v>
      </c>
      <c r="BL130" s="84" t="s">
        <v>122</v>
      </c>
      <c r="BM130" s="175" t="s">
        <v>166</v>
      </c>
    </row>
    <row r="131" spans="1:65" s="94" customFormat="1" ht="24.2" customHeight="1">
      <c r="A131" s="91"/>
      <c r="B131" s="92"/>
      <c r="C131" s="164" t="s">
        <v>167</v>
      </c>
      <c r="D131" s="164" t="s">
        <v>118</v>
      </c>
      <c r="E131" s="165" t="s">
        <v>168</v>
      </c>
      <c r="F131" s="166" t="s">
        <v>169</v>
      </c>
      <c r="G131" s="167" t="s">
        <v>162</v>
      </c>
      <c r="H131" s="168">
        <v>15996.14</v>
      </c>
      <c r="I131" s="81"/>
      <c r="J131" s="169">
        <f t="shared" si="0"/>
        <v>0</v>
      </c>
      <c r="K131" s="166" t="s">
        <v>150</v>
      </c>
      <c r="L131" s="92"/>
      <c r="M131" s="170" t="s">
        <v>1</v>
      </c>
      <c r="N131" s="171" t="s">
        <v>41</v>
      </c>
      <c r="O131" s="172"/>
      <c r="P131" s="173">
        <f t="shared" si="1"/>
        <v>0</v>
      </c>
      <c r="Q131" s="173">
        <v>0</v>
      </c>
      <c r="R131" s="173">
        <f t="shared" si="2"/>
        <v>0</v>
      </c>
      <c r="S131" s="173">
        <v>0.15</v>
      </c>
      <c r="T131" s="174">
        <f t="shared" si="3"/>
        <v>2399.421</v>
      </c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R131" s="175" t="s">
        <v>122</v>
      </c>
      <c r="AT131" s="175" t="s">
        <v>118</v>
      </c>
      <c r="AU131" s="175" t="s">
        <v>86</v>
      </c>
      <c r="AY131" s="84" t="s">
        <v>117</v>
      </c>
      <c r="BE131" s="176">
        <f t="shared" si="4"/>
        <v>0</v>
      </c>
      <c r="BF131" s="176">
        <f t="shared" si="5"/>
        <v>0</v>
      </c>
      <c r="BG131" s="176">
        <f t="shared" si="6"/>
        <v>0</v>
      </c>
      <c r="BH131" s="176">
        <f t="shared" si="7"/>
        <v>0</v>
      </c>
      <c r="BI131" s="176">
        <f t="shared" si="8"/>
        <v>0</v>
      </c>
      <c r="BJ131" s="84" t="s">
        <v>84</v>
      </c>
      <c r="BK131" s="176">
        <f t="shared" si="9"/>
        <v>0</v>
      </c>
      <c r="BL131" s="84" t="s">
        <v>122</v>
      </c>
      <c r="BM131" s="175" t="s">
        <v>170</v>
      </c>
    </row>
    <row r="132" spans="1:65" s="94" customFormat="1" ht="24.2" customHeight="1">
      <c r="A132" s="91"/>
      <c r="B132" s="92"/>
      <c r="C132" s="164" t="s">
        <v>171</v>
      </c>
      <c r="D132" s="164" t="s">
        <v>118</v>
      </c>
      <c r="E132" s="165" t="s">
        <v>172</v>
      </c>
      <c r="F132" s="166" t="s">
        <v>173</v>
      </c>
      <c r="G132" s="167" t="s">
        <v>174</v>
      </c>
      <c r="H132" s="168">
        <v>184</v>
      </c>
      <c r="I132" s="81"/>
      <c r="J132" s="169">
        <f t="shared" si="0"/>
        <v>0</v>
      </c>
      <c r="K132" s="166" t="s">
        <v>150</v>
      </c>
      <c r="L132" s="92"/>
      <c r="M132" s="170" t="s">
        <v>1</v>
      </c>
      <c r="N132" s="171" t="s">
        <v>41</v>
      </c>
      <c r="O132" s="172"/>
      <c r="P132" s="173">
        <f t="shared" si="1"/>
        <v>0</v>
      </c>
      <c r="Q132" s="173">
        <v>0</v>
      </c>
      <c r="R132" s="173">
        <f t="shared" si="2"/>
        <v>0</v>
      </c>
      <c r="S132" s="173">
        <v>1</v>
      </c>
      <c r="T132" s="174">
        <f t="shared" si="3"/>
        <v>184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R132" s="175" t="s">
        <v>122</v>
      </c>
      <c r="AT132" s="175" t="s">
        <v>118</v>
      </c>
      <c r="AU132" s="175" t="s">
        <v>86</v>
      </c>
      <c r="AY132" s="84" t="s">
        <v>117</v>
      </c>
      <c r="BE132" s="176">
        <f t="shared" si="4"/>
        <v>0</v>
      </c>
      <c r="BF132" s="176">
        <f t="shared" si="5"/>
        <v>0</v>
      </c>
      <c r="BG132" s="176">
        <f t="shared" si="6"/>
        <v>0</v>
      </c>
      <c r="BH132" s="176">
        <f t="shared" si="7"/>
        <v>0</v>
      </c>
      <c r="BI132" s="176">
        <f t="shared" si="8"/>
        <v>0</v>
      </c>
      <c r="BJ132" s="84" t="s">
        <v>84</v>
      </c>
      <c r="BK132" s="176">
        <f t="shared" si="9"/>
        <v>0</v>
      </c>
      <c r="BL132" s="84" t="s">
        <v>122</v>
      </c>
      <c r="BM132" s="175" t="s">
        <v>175</v>
      </c>
    </row>
    <row r="133" spans="1:65" s="94" customFormat="1" ht="24.2" customHeight="1">
      <c r="A133" s="91"/>
      <c r="B133" s="92"/>
      <c r="C133" s="164" t="s">
        <v>176</v>
      </c>
      <c r="D133" s="164" t="s">
        <v>118</v>
      </c>
      <c r="E133" s="165" t="s">
        <v>177</v>
      </c>
      <c r="F133" s="166" t="s">
        <v>178</v>
      </c>
      <c r="G133" s="167" t="s">
        <v>179</v>
      </c>
      <c r="H133" s="168">
        <v>3</v>
      </c>
      <c r="I133" s="81"/>
      <c r="J133" s="169">
        <f t="shared" si="0"/>
        <v>0</v>
      </c>
      <c r="K133" s="166" t="s">
        <v>1</v>
      </c>
      <c r="L133" s="92"/>
      <c r="M133" s="170" t="s">
        <v>1</v>
      </c>
      <c r="N133" s="171" t="s">
        <v>41</v>
      </c>
      <c r="O133" s="172"/>
      <c r="P133" s="173">
        <f t="shared" si="1"/>
        <v>0</v>
      </c>
      <c r="Q133" s="173">
        <v>0</v>
      </c>
      <c r="R133" s="173">
        <f t="shared" si="2"/>
        <v>0</v>
      </c>
      <c r="S133" s="173">
        <v>0</v>
      </c>
      <c r="T133" s="174">
        <f t="shared" si="3"/>
        <v>0</v>
      </c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R133" s="175" t="s">
        <v>122</v>
      </c>
      <c r="AT133" s="175" t="s">
        <v>118</v>
      </c>
      <c r="AU133" s="175" t="s">
        <v>86</v>
      </c>
      <c r="AY133" s="84" t="s">
        <v>117</v>
      </c>
      <c r="BE133" s="176">
        <f t="shared" si="4"/>
        <v>0</v>
      </c>
      <c r="BF133" s="176">
        <f t="shared" si="5"/>
        <v>0</v>
      </c>
      <c r="BG133" s="176">
        <f t="shared" si="6"/>
        <v>0</v>
      </c>
      <c r="BH133" s="176">
        <f t="shared" si="7"/>
        <v>0</v>
      </c>
      <c r="BI133" s="176">
        <f t="shared" si="8"/>
        <v>0</v>
      </c>
      <c r="BJ133" s="84" t="s">
        <v>84</v>
      </c>
      <c r="BK133" s="176">
        <f t="shared" si="9"/>
        <v>0</v>
      </c>
      <c r="BL133" s="84" t="s">
        <v>122</v>
      </c>
      <c r="BM133" s="175" t="s">
        <v>180</v>
      </c>
    </row>
    <row r="134" spans="1:65" s="94" customFormat="1" ht="24.2" customHeight="1">
      <c r="A134" s="91"/>
      <c r="B134" s="92"/>
      <c r="C134" s="164" t="s">
        <v>145</v>
      </c>
      <c r="D134" s="164" t="s">
        <v>118</v>
      </c>
      <c r="E134" s="165" t="s">
        <v>181</v>
      </c>
      <c r="F134" s="166" t="s">
        <v>182</v>
      </c>
      <c r="G134" s="167" t="s">
        <v>162</v>
      </c>
      <c r="H134" s="168">
        <v>1727.62</v>
      </c>
      <c r="I134" s="81"/>
      <c r="J134" s="169">
        <f t="shared" si="0"/>
        <v>0</v>
      </c>
      <c r="K134" s="166" t="s">
        <v>1</v>
      </c>
      <c r="L134" s="92"/>
      <c r="M134" s="170" t="s">
        <v>1</v>
      </c>
      <c r="N134" s="171" t="s">
        <v>41</v>
      </c>
      <c r="O134" s="172"/>
      <c r="P134" s="173">
        <f t="shared" si="1"/>
        <v>0</v>
      </c>
      <c r="Q134" s="173">
        <v>0</v>
      </c>
      <c r="R134" s="173">
        <f t="shared" si="2"/>
        <v>0</v>
      </c>
      <c r="S134" s="173">
        <v>0</v>
      </c>
      <c r="T134" s="174">
        <f t="shared" si="3"/>
        <v>0</v>
      </c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R134" s="175" t="s">
        <v>122</v>
      </c>
      <c r="AT134" s="175" t="s">
        <v>118</v>
      </c>
      <c r="AU134" s="175" t="s">
        <v>86</v>
      </c>
      <c r="AY134" s="84" t="s">
        <v>117</v>
      </c>
      <c r="BE134" s="176">
        <f t="shared" si="4"/>
        <v>0</v>
      </c>
      <c r="BF134" s="176">
        <f t="shared" si="5"/>
        <v>0</v>
      </c>
      <c r="BG134" s="176">
        <f t="shared" si="6"/>
        <v>0</v>
      </c>
      <c r="BH134" s="176">
        <f t="shared" si="7"/>
        <v>0</v>
      </c>
      <c r="BI134" s="176">
        <f t="shared" si="8"/>
        <v>0</v>
      </c>
      <c r="BJ134" s="84" t="s">
        <v>84</v>
      </c>
      <c r="BK134" s="176">
        <f t="shared" si="9"/>
        <v>0</v>
      </c>
      <c r="BL134" s="84" t="s">
        <v>122</v>
      </c>
      <c r="BM134" s="175" t="s">
        <v>183</v>
      </c>
    </row>
    <row r="135" spans="2:63" s="153" customFormat="1" ht="22.9" customHeight="1">
      <c r="B135" s="154"/>
      <c r="D135" s="155" t="s">
        <v>75</v>
      </c>
      <c r="E135" s="188" t="s">
        <v>184</v>
      </c>
      <c r="F135" s="188" t="s">
        <v>185</v>
      </c>
      <c r="J135" s="189">
        <f>BK135</f>
        <v>0</v>
      </c>
      <c r="L135" s="154"/>
      <c r="M135" s="158"/>
      <c r="N135" s="159"/>
      <c r="O135" s="159"/>
      <c r="P135" s="160">
        <f>SUM(P136:P146)</f>
        <v>0</v>
      </c>
      <c r="Q135" s="159"/>
      <c r="R135" s="160">
        <f>SUM(R136:R146)</f>
        <v>0</v>
      </c>
      <c r="S135" s="159"/>
      <c r="T135" s="161">
        <f>SUM(T136:T146)</f>
        <v>0</v>
      </c>
      <c r="AR135" s="155" t="s">
        <v>84</v>
      </c>
      <c r="AT135" s="162" t="s">
        <v>75</v>
      </c>
      <c r="AU135" s="162" t="s">
        <v>84</v>
      </c>
      <c r="AY135" s="155" t="s">
        <v>117</v>
      </c>
      <c r="BK135" s="163">
        <f>SUM(BK136:BK146)</f>
        <v>0</v>
      </c>
    </row>
    <row r="136" spans="1:65" s="94" customFormat="1" ht="24.2" customHeight="1">
      <c r="A136" s="91"/>
      <c r="B136" s="92"/>
      <c r="C136" s="164" t="s">
        <v>87</v>
      </c>
      <c r="D136" s="164" t="s">
        <v>118</v>
      </c>
      <c r="E136" s="165" t="s">
        <v>186</v>
      </c>
      <c r="F136" s="166" t="s">
        <v>187</v>
      </c>
      <c r="G136" s="167" t="s">
        <v>174</v>
      </c>
      <c r="H136" s="168">
        <v>3374.995</v>
      </c>
      <c r="I136" s="81"/>
      <c r="J136" s="169">
        <f>ROUND(I136*H136,2)</f>
        <v>0</v>
      </c>
      <c r="K136" s="166" t="s">
        <v>150</v>
      </c>
      <c r="L136" s="92"/>
      <c r="M136" s="170" t="s">
        <v>1</v>
      </c>
      <c r="N136" s="171" t="s">
        <v>41</v>
      </c>
      <c r="O136" s="172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75" t="s">
        <v>188</v>
      </c>
      <c r="AT136" s="175" t="s">
        <v>118</v>
      </c>
      <c r="AU136" s="175" t="s">
        <v>86</v>
      </c>
      <c r="AY136" s="84" t="s">
        <v>117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84" t="s">
        <v>84</v>
      </c>
      <c r="BK136" s="176">
        <f>ROUND(I136*H136,2)</f>
        <v>0</v>
      </c>
      <c r="BL136" s="84" t="s">
        <v>188</v>
      </c>
      <c r="BM136" s="175" t="s">
        <v>189</v>
      </c>
    </row>
    <row r="137" spans="1:65" s="94" customFormat="1" ht="24.2" customHeight="1">
      <c r="A137" s="91"/>
      <c r="B137" s="92"/>
      <c r="C137" s="164" t="s">
        <v>190</v>
      </c>
      <c r="D137" s="164" t="s">
        <v>118</v>
      </c>
      <c r="E137" s="165" t="s">
        <v>191</v>
      </c>
      <c r="F137" s="166" t="s">
        <v>192</v>
      </c>
      <c r="G137" s="167" t="s">
        <v>174</v>
      </c>
      <c r="H137" s="168">
        <v>23624.965</v>
      </c>
      <c r="I137" s="81"/>
      <c r="J137" s="169">
        <f>ROUND(I137*H137,2)</f>
        <v>0</v>
      </c>
      <c r="K137" s="166" t="s">
        <v>150</v>
      </c>
      <c r="L137" s="92"/>
      <c r="M137" s="170" t="s">
        <v>1</v>
      </c>
      <c r="N137" s="171" t="s">
        <v>41</v>
      </c>
      <c r="O137" s="172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R137" s="175" t="s">
        <v>122</v>
      </c>
      <c r="AT137" s="175" t="s">
        <v>118</v>
      </c>
      <c r="AU137" s="175" t="s">
        <v>86</v>
      </c>
      <c r="AY137" s="84" t="s">
        <v>117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84" t="s">
        <v>84</v>
      </c>
      <c r="BK137" s="176">
        <f>ROUND(I137*H137,2)</f>
        <v>0</v>
      </c>
      <c r="BL137" s="84" t="s">
        <v>122</v>
      </c>
      <c r="BM137" s="175" t="s">
        <v>193</v>
      </c>
    </row>
    <row r="138" spans="2:51" s="190" customFormat="1" ht="12">
      <c r="B138" s="191"/>
      <c r="D138" s="192" t="s">
        <v>155</v>
      </c>
      <c r="F138" s="193" t="s">
        <v>194</v>
      </c>
      <c r="H138" s="194">
        <v>23624.965</v>
      </c>
      <c r="L138" s="191"/>
      <c r="M138" s="195"/>
      <c r="N138" s="196"/>
      <c r="O138" s="196"/>
      <c r="P138" s="196"/>
      <c r="Q138" s="196"/>
      <c r="R138" s="196"/>
      <c r="S138" s="196"/>
      <c r="T138" s="197"/>
      <c r="AT138" s="198" t="s">
        <v>155</v>
      </c>
      <c r="AU138" s="198" t="s">
        <v>86</v>
      </c>
      <c r="AV138" s="190" t="s">
        <v>86</v>
      </c>
      <c r="AW138" s="190" t="s">
        <v>3</v>
      </c>
      <c r="AX138" s="190" t="s">
        <v>84</v>
      </c>
      <c r="AY138" s="198" t="s">
        <v>117</v>
      </c>
    </row>
    <row r="139" spans="1:65" s="94" customFormat="1" ht="33" customHeight="1">
      <c r="A139" s="91"/>
      <c r="B139" s="92"/>
      <c r="C139" s="164" t="s">
        <v>195</v>
      </c>
      <c r="D139" s="164" t="s">
        <v>118</v>
      </c>
      <c r="E139" s="165" t="s">
        <v>196</v>
      </c>
      <c r="F139" s="166" t="s">
        <v>197</v>
      </c>
      <c r="G139" s="167" t="s">
        <v>174</v>
      </c>
      <c r="H139" s="168">
        <v>1.58</v>
      </c>
      <c r="I139" s="81"/>
      <c r="J139" s="169">
        <f aca="true" t="shared" si="10" ref="J139:J146">ROUND(I139*H139,2)</f>
        <v>0</v>
      </c>
      <c r="K139" s="166" t="s">
        <v>150</v>
      </c>
      <c r="L139" s="92"/>
      <c r="M139" s="170" t="s">
        <v>1</v>
      </c>
      <c r="N139" s="171" t="s">
        <v>41</v>
      </c>
      <c r="O139" s="172"/>
      <c r="P139" s="173">
        <f aca="true" t="shared" si="11" ref="P139:P146">O139*H139</f>
        <v>0</v>
      </c>
      <c r="Q139" s="173">
        <v>0</v>
      </c>
      <c r="R139" s="173">
        <f aca="true" t="shared" si="12" ref="R139:R146">Q139*H139</f>
        <v>0</v>
      </c>
      <c r="S139" s="173">
        <v>0</v>
      </c>
      <c r="T139" s="174">
        <f aca="true" t="shared" si="13" ref="T139:T146">S139*H139</f>
        <v>0</v>
      </c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R139" s="175" t="s">
        <v>122</v>
      </c>
      <c r="AT139" s="175" t="s">
        <v>118</v>
      </c>
      <c r="AU139" s="175" t="s">
        <v>86</v>
      </c>
      <c r="AY139" s="84" t="s">
        <v>117</v>
      </c>
      <c r="BE139" s="176">
        <f aca="true" t="shared" si="14" ref="BE139:BE146">IF(N139="základní",J139,0)</f>
        <v>0</v>
      </c>
      <c r="BF139" s="176">
        <f aca="true" t="shared" si="15" ref="BF139:BF146">IF(N139="snížená",J139,0)</f>
        <v>0</v>
      </c>
      <c r="BG139" s="176">
        <f aca="true" t="shared" si="16" ref="BG139:BG146">IF(N139="zákl. přenesená",J139,0)</f>
        <v>0</v>
      </c>
      <c r="BH139" s="176">
        <f aca="true" t="shared" si="17" ref="BH139:BH146">IF(N139="sníž. přenesená",J139,0)</f>
        <v>0</v>
      </c>
      <c r="BI139" s="176">
        <f aca="true" t="shared" si="18" ref="BI139:BI146">IF(N139="nulová",J139,0)</f>
        <v>0</v>
      </c>
      <c r="BJ139" s="84" t="s">
        <v>84</v>
      </c>
      <c r="BK139" s="176">
        <f aca="true" t="shared" si="19" ref="BK139:BK146">ROUND(I139*H139,2)</f>
        <v>0</v>
      </c>
      <c r="BL139" s="84" t="s">
        <v>122</v>
      </c>
      <c r="BM139" s="175" t="s">
        <v>198</v>
      </c>
    </row>
    <row r="140" spans="1:65" s="94" customFormat="1" ht="33" customHeight="1">
      <c r="A140" s="91"/>
      <c r="B140" s="92"/>
      <c r="C140" s="164" t="s">
        <v>199</v>
      </c>
      <c r="D140" s="164" t="s">
        <v>118</v>
      </c>
      <c r="E140" s="165" t="s">
        <v>200</v>
      </c>
      <c r="F140" s="166" t="s">
        <v>201</v>
      </c>
      <c r="G140" s="167" t="s">
        <v>174</v>
      </c>
      <c r="H140" s="168">
        <v>10.24</v>
      </c>
      <c r="I140" s="81"/>
      <c r="J140" s="169">
        <f t="shared" si="10"/>
        <v>0</v>
      </c>
      <c r="K140" s="166" t="s">
        <v>150</v>
      </c>
      <c r="L140" s="92"/>
      <c r="M140" s="170" t="s">
        <v>1</v>
      </c>
      <c r="N140" s="171" t="s">
        <v>41</v>
      </c>
      <c r="O140" s="172"/>
      <c r="P140" s="173">
        <f t="shared" si="11"/>
        <v>0</v>
      </c>
      <c r="Q140" s="173">
        <v>0</v>
      </c>
      <c r="R140" s="173">
        <f t="shared" si="12"/>
        <v>0</v>
      </c>
      <c r="S140" s="173">
        <v>0</v>
      </c>
      <c r="T140" s="174">
        <f t="shared" si="13"/>
        <v>0</v>
      </c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R140" s="175" t="s">
        <v>122</v>
      </c>
      <c r="AT140" s="175" t="s">
        <v>118</v>
      </c>
      <c r="AU140" s="175" t="s">
        <v>86</v>
      </c>
      <c r="AY140" s="84" t="s">
        <v>117</v>
      </c>
      <c r="BE140" s="176">
        <f t="shared" si="14"/>
        <v>0</v>
      </c>
      <c r="BF140" s="176">
        <f t="shared" si="15"/>
        <v>0</v>
      </c>
      <c r="BG140" s="176">
        <f t="shared" si="16"/>
        <v>0</v>
      </c>
      <c r="BH140" s="176">
        <f t="shared" si="17"/>
        <v>0</v>
      </c>
      <c r="BI140" s="176">
        <f t="shared" si="18"/>
        <v>0</v>
      </c>
      <c r="BJ140" s="84" t="s">
        <v>84</v>
      </c>
      <c r="BK140" s="176">
        <f t="shared" si="19"/>
        <v>0</v>
      </c>
      <c r="BL140" s="84" t="s">
        <v>122</v>
      </c>
      <c r="BM140" s="175" t="s">
        <v>202</v>
      </c>
    </row>
    <row r="141" spans="1:65" s="94" customFormat="1" ht="33" customHeight="1">
      <c r="A141" s="91"/>
      <c r="B141" s="92"/>
      <c r="C141" s="164" t="s">
        <v>203</v>
      </c>
      <c r="D141" s="164" t="s">
        <v>118</v>
      </c>
      <c r="E141" s="165" t="s">
        <v>204</v>
      </c>
      <c r="F141" s="166" t="s">
        <v>205</v>
      </c>
      <c r="G141" s="167" t="s">
        <v>174</v>
      </c>
      <c r="H141" s="168">
        <v>72.979</v>
      </c>
      <c r="I141" s="81"/>
      <c r="J141" s="169">
        <f t="shared" si="10"/>
        <v>0</v>
      </c>
      <c r="K141" s="166" t="s">
        <v>150</v>
      </c>
      <c r="L141" s="92"/>
      <c r="M141" s="170" t="s">
        <v>1</v>
      </c>
      <c r="N141" s="171" t="s">
        <v>41</v>
      </c>
      <c r="O141" s="172"/>
      <c r="P141" s="173">
        <f t="shared" si="11"/>
        <v>0</v>
      </c>
      <c r="Q141" s="173">
        <v>0</v>
      </c>
      <c r="R141" s="173">
        <f t="shared" si="12"/>
        <v>0</v>
      </c>
      <c r="S141" s="173">
        <v>0</v>
      </c>
      <c r="T141" s="174">
        <f t="shared" si="13"/>
        <v>0</v>
      </c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R141" s="175" t="s">
        <v>122</v>
      </c>
      <c r="AT141" s="175" t="s">
        <v>118</v>
      </c>
      <c r="AU141" s="175" t="s">
        <v>86</v>
      </c>
      <c r="AY141" s="84" t="s">
        <v>117</v>
      </c>
      <c r="BE141" s="176">
        <f t="shared" si="14"/>
        <v>0</v>
      </c>
      <c r="BF141" s="176">
        <f t="shared" si="15"/>
        <v>0</v>
      </c>
      <c r="BG141" s="176">
        <f t="shared" si="16"/>
        <v>0</v>
      </c>
      <c r="BH141" s="176">
        <f t="shared" si="17"/>
        <v>0</v>
      </c>
      <c r="BI141" s="176">
        <f t="shared" si="18"/>
        <v>0</v>
      </c>
      <c r="BJ141" s="84" t="s">
        <v>84</v>
      </c>
      <c r="BK141" s="176">
        <f t="shared" si="19"/>
        <v>0</v>
      </c>
      <c r="BL141" s="84" t="s">
        <v>122</v>
      </c>
      <c r="BM141" s="175" t="s">
        <v>206</v>
      </c>
    </row>
    <row r="142" spans="1:65" s="94" customFormat="1" ht="37.9" customHeight="1">
      <c r="A142" s="91"/>
      <c r="B142" s="92"/>
      <c r="C142" s="164" t="s">
        <v>8</v>
      </c>
      <c r="D142" s="164" t="s">
        <v>118</v>
      </c>
      <c r="E142" s="165" t="s">
        <v>207</v>
      </c>
      <c r="F142" s="166" t="s">
        <v>208</v>
      </c>
      <c r="G142" s="167" t="s">
        <v>174</v>
      </c>
      <c r="H142" s="168">
        <v>3.975</v>
      </c>
      <c r="I142" s="81"/>
      <c r="J142" s="169">
        <f t="shared" si="10"/>
        <v>0</v>
      </c>
      <c r="K142" s="166" t="s">
        <v>150</v>
      </c>
      <c r="L142" s="92"/>
      <c r="M142" s="170" t="s">
        <v>1</v>
      </c>
      <c r="N142" s="171" t="s">
        <v>41</v>
      </c>
      <c r="O142" s="172"/>
      <c r="P142" s="173">
        <f t="shared" si="11"/>
        <v>0</v>
      </c>
      <c r="Q142" s="173">
        <v>0</v>
      </c>
      <c r="R142" s="173">
        <f t="shared" si="12"/>
        <v>0</v>
      </c>
      <c r="S142" s="173">
        <v>0</v>
      </c>
      <c r="T142" s="174">
        <f t="shared" si="13"/>
        <v>0</v>
      </c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R142" s="175" t="s">
        <v>122</v>
      </c>
      <c r="AT142" s="175" t="s">
        <v>118</v>
      </c>
      <c r="AU142" s="175" t="s">
        <v>86</v>
      </c>
      <c r="AY142" s="84" t="s">
        <v>117</v>
      </c>
      <c r="BE142" s="176">
        <f t="shared" si="14"/>
        <v>0</v>
      </c>
      <c r="BF142" s="176">
        <f t="shared" si="15"/>
        <v>0</v>
      </c>
      <c r="BG142" s="176">
        <f t="shared" si="16"/>
        <v>0</v>
      </c>
      <c r="BH142" s="176">
        <f t="shared" si="17"/>
        <v>0</v>
      </c>
      <c r="BI142" s="176">
        <f t="shared" si="18"/>
        <v>0</v>
      </c>
      <c r="BJ142" s="84" t="s">
        <v>84</v>
      </c>
      <c r="BK142" s="176">
        <f t="shared" si="19"/>
        <v>0</v>
      </c>
      <c r="BL142" s="84" t="s">
        <v>122</v>
      </c>
      <c r="BM142" s="175" t="s">
        <v>209</v>
      </c>
    </row>
    <row r="143" spans="1:65" s="94" customFormat="1" ht="37.9" customHeight="1">
      <c r="A143" s="91"/>
      <c r="B143" s="92"/>
      <c r="C143" s="164" t="s">
        <v>188</v>
      </c>
      <c r="D143" s="164" t="s">
        <v>118</v>
      </c>
      <c r="E143" s="165" t="s">
        <v>210</v>
      </c>
      <c r="F143" s="166" t="s">
        <v>211</v>
      </c>
      <c r="G143" s="167" t="s">
        <v>174</v>
      </c>
      <c r="H143" s="168">
        <v>124.08</v>
      </c>
      <c r="I143" s="81"/>
      <c r="J143" s="169">
        <f t="shared" si="10"/>
        <v>0</v>
      </c>
      <c r="K143" s="166" t="s">
        <v>150</v>
      </c>
      <c r="L143" s="92"/>
      <c r="M143" s="170" t="s">
        <v>1</v>
      </c>
      <c r="N143" s="171" t="s">
        <v>41</v>
      </c>
      <c r="O143" s="172"/>
      <c r="P143" s="173">
        <f t="shared" si="11"/>
        <v>0</v>
      </c>
      <c r="Q143" s="173">
        <v>0</v>
      </c>
      <c r="R143" s="173">
        <f t="shared" si="12"/>
        <v>0</v>
      </c>
      <c r="S143" s="173">
        <v>0</v>
      </c>
      <c r="T143" s="174">
        <f t="shared" si="13"/>
        <v>0</v>
      </c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R143" s="175" t="s">
        <v>122</v>
      </c>
      <c r="AT143" s="175" t="s">
        <v>118</v>
      </c>
      <c r="AU143" s="175" t="s">
        <v>86</v>
      </c>
      <c r="AY143" s="84" t="s">
        <v>117</v>
      </c>
      <c r="BE143" s="176">
        <f t="shared" si="14"/>
        <v>0</v>
      </c>
      <c r="BF143" s="176">
        <f t="shared" si="15"/>
        <v>0</v>
      </c>
      <c r="BG143" s="176">
        <f t="shared" si="16"/>
        <v>0</v>
      </c>
      <c r="BH143" s="176">
        <f t="shared" si="17"/>
        <v>0</v>
      </c>
      <c r="BI143" s="176">
        <f t="shared" si="18"/>
        <v>0</v>
      </c>
      <c r="BJ143" s="84" t="s">
        <v>84</v>
      </c>
      <c r="BK143" s="176">
        <f t="shared" si="19"/>
        <v>0</v>
      </c>
      <c r="BL143" s="84" t="s">
        <v>122</v>
      </c>
      <c r="BM143" s="175" t="s">
        <v>212</v>
      </c>
    </row>
    <row r="144" spans="1:65" s="94" customFormat="1" ht="37.9" customHeight="1">
      <c r="A144" s="91"/>
      <c r="B144" s="92"/>
      <c r="C144" s="164" t="s">
        <v>213</v>
      </c>
      <c r="D144" s="164" t="s">
        <v>118</v>
      </c>
      <c r="E144" s="165" t="s">
        <v>214</v>
      </c>
      <c r="F144" s="166" t="s">
        <v>215</v>
      </c>
      <c r="G144" s="167" t="s">
        <v>174</v>
      </c>
      <c r="H144" s="168">
        <v>122.52</v>
      </c>
      <c r="I144" s="81"/>
      <c r="J144" s="169">
        <f t="shared" si="10"/>
        <v>0</v>
      </c>
      <c r="K144" s="166" t="s">
        <v>150</v>
      </c>
      <c r="L144" s="92"/>
      <c r="M144" s="170" t="s">
        <v>1</v>
      </c>
      <c r="N144" s="171" t="s">
        <v>41</v>
      </c>
      <c r="O144" s="172"/>
      <c r="P144" s="173">
        <f t="shared" si="11"/>
        <v>0</v>
      </c>
      <c r="Q144" s="173">
        <v>0</v>
      </c>
      <c r="R144" s="173">
        <f t="shared" si="12"/>
        <v>0</v>
      </c>
      <c r="S144" s="173">
        <v>0</v>
      </c>
      <c r="T144" s="174">
        <f t="shared" si="13"/>
        <v>0</v>
      </c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R144" s="175" t="s">
        <v>122</v>
      </c>
      <c r="AT144" s="175" t="s">
        <v>118</v>
      </c>
      <c r="AU144" s="175" t="s">
        <v>86</v>
      </c>
      <c r="AY144" s="84" t="s">
        <v>117</v>
      </c>
      <c r="BE144" s="176">
        <f t="shared" si="14"/>
        <v>0</v>
      </c>
      <c r="BF144" s="176">
        <f t="shared" si="15"/>
        <v>0</v>
      </c>
      <c r="BG144" s="176">
        <f t="shared" si="16"/>
        <v>0</v>
      </c>
      <c r="BH144" s="176">
        <f t="shared" si="17"/>
        <v>0</v>
      </c>
      <c r="BI144" s="176">
        <f t="shared" si="18"/>
        <v>0</v>
      </c>
      <c r="BJ144" s="84" t="s">
        <v>84</v>
      </c>
      <c r="BK144" s="176">
        <f t="shared" si="19"/>
        <v>0</v>
      </c>
      <c r="BL144" s="84" t="s">
        <v>122</v>
      </c>
      <c r="BM144" s="175" t="s">
        <v>216</v>
      </c>
    </row>
    <row r="145" spans="1:65" s="94" customFormat="1" ht="33" customHeight="1">
      <c r="A145" s="91"/>
      <c r="B145" s="92"/>
      <c r="C145" s="164" t="s">
        <v>217</v>
      </c>
      <c r="D145" s="164" t="s">
        <v>118</v>
      </c>
      <c r="E145" s="165" t="s">
        <v>218</v>
      </c>
      <c r="F145" s="166" t="s">
        <v>219</v>
      </c>
      <c r="G145" s="167" t="s">
        <v>174</v>
      </c>
      <c r="H145" s="168">
        <v>3039.621</v>
      </c>
      <c r="I145" s="81"/>
      <c r="J145" s="169">
        <f t="shared" si="10"/>
        <v>0</v>
      </c>
      <c r="K145" s="166" t="s">
        <v>150</v>
      </c>
      <c r="L145" s="92"/>
      <c r="M145" s="170" t="s">
        <v>1</v>
      </c>
      <c r="N145" s="171" t="s">
        <v>41</v>
      </c>
      <c r="O145" s="172"/>
      <c r="P145" s="173">
        <f t="shared" si="11"/>
        <v>0</v>
      </c>
      <c r="Q145" s="173">
        <v>0</v>
      </c>
      <c r="R145" s="173">
        <f t="shared" si="12"/>
        <v>0</v>
      </c>
      <c r="S145" s="173">
        <v>0</v>
      </c>
      <c r="T145" s="174">
        <f t="shared" si="13"/>
        <v>0</v>
      </c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R145" s="175" t="s">
        <v>122</v>
      </c>
      <c r="AT145" s="175" t="s">
        <v>118</v>
      </c>
      <c r="AU145" s="175" t="s">
        <v>86</v>
      </c>
      <c r="AY145" s="84" t="s">
        <v>117</v>
      </c>
      <c r="BE145" s="176">
        <f t="shared" si="14"/>
        <v>0</v>
      </c>
      <c r="BF145" s="176">
        <f t="shared" si="15"/>
        <v>0</v>
      </c>
      <c r="BG145" s="176">
        <f t="shared" si="16"/>
        <v>0</v>
      </c>
      <c r="BH145" s="176">
        <f t="shared" si="17"/>
        <v>0</v>
      </c>
      <c r="BI145" s="176">
        <f t="shared" si="18"/>
        <v>0</v>
      </c>
      <c r="BJ145" s="84" t="s">
        <v>84</v>
      </c>
      <c r="BK145" s="176">
        <f t="shared" si="19"/>
        <v>0</v>
      </c>
      <c r="BL145" s="84" t="s">
        <v>122</v>
      </c>
      <c r="BM145" s="175" t="s">
        <v>220</v>
      </c>
    </row>
    <row r="146" spans="1:65" s="94" customFormat="1" ht="24.2" customHeight="1">
      <c r="A146" s="91"/>
      <c r="B146" s="92"/>
      <c r="C146" s="164" t="s">
        <v>221</v>
      </c>
      <c r="D146" s="164" t="s">
        <v>118</v>
      </c>
      <c r="E146" s="165" t="s">
        <v>222</v>
      </c>
      <c r="F146" s="166" t="s">
        <v>223</v>
      </c>
      <c r="G146" s="167" t="s">
        <v>174</v>
      </c>
      <c r="H146" s="168">
        <v>3374.995</v>
      </c>
      <c r="I146" s="81"/>
      <c r="J146" s="169">
        <f t="shared" si="10"/>
        <v>0</v>
      </c>
      <c r="K146" s="166" t="s">
        <v>150</v>
      </c>
      <c r="L146" s="92"/>
      <c r="M146" s="170" t="s">
        <v>1</v>
      </c>
      <c r="N146" s="171" t="s">
        <v>41</v>
      </c>
      <c r="O146" s="172"/>
      <c r="P146" s="173">
        <f t="shared" si="11"/>
        <v>0</v>
      </c>
      <c r="Q146" s="173">
        <v>0</v>
      </c>
      <c r="R146" s="173">
        <f t="shared" si="12"/>
        <v>0</v>
      </c>
      <c r="S146" s="173">
        <v>0</v>
      </c>
      <c r="T146" s="174">
        <f t="shared" si="13"/>
        <v>0</v>
      </c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R146" s="175" t="s">
        <v>122</v>
      </c>
      <c r="AT146" s="175" t="s">
        <v>118</v>
      </c>
      <c r="AU146" s="175" t="s">
        <v>86</v>
      </c>
      <c r="AY146" s="84" t="s">
        <v>117</v>
      </c>
      <c r="BE146" s="176">
        <f t="shared" si="14"/>
        <v>0</v>
      </c>
      <c r="BF146" s="176">
        <f t="shared" si="15"/>
        <v>0</v>
      </c>
      <c r="BG146" s="176">
        <f t="shared" si="16"/>
        <v>0</v>
      </c>
      <c r="BH146" s="176">
        <f t="shared" si="17"/>
        <v>0</v>
      </c>
      <c r="BI146" s="176">
        <f t="shared" si="18"/>
        <v>0</v>
      </c>
      <c r="BJ146" s="84" t="s">
        <v>84</v>
      </c>
      <c r="BK146" s="176">
        <f t="shared" si="19"/>
        <v>0</v>
      </c>
      <c r="BL146" s="84" t="s">
        <v>122</v>
      </c>
      <c r="BM146" s="175" t="s">
        <v>224</v>
      </c>
    </row>
    <row r="147" spans="2:63" s="153" customFormat="1" ht="25.9" customHeight="1">
      <c r="B147" s="154"/>
      <c r="D147" s="155" t="s">
        <v>75</v>
      </c>
      <c r="E147" s="156" t="s">
        <v>225</v>
      </c>
      <c r="F147" s="156" t="s">
        <v>226</v>
      </c>
      <c r="J147" s="157">
        <f>BK147</f>
        <v>0</v>
      </c>
      <c r="L147" s="154"/>
      <c r="M147" s="158"/>
      <c r="N147" s="159"/>
      <c r="O147" s="159"/>
      <c r="P147" s="160">
        <f>P148+P152</f>
        <v>0</v>
      </c>
      <c r="Q147" s="159"/>
      <c r="R147" s="160">
        <f>R148+R152</f>
        <v>0.0881654</v>
      </c>
      <c r="S147" s="159"/>
      <c r="T147" s="161">
        <f>T148+T152</f>
        <v>180.7443123</v>
      </c>
      <c r="AR147" s="155" t="s">
        <v>86</v>
      </c>
      <c r="AT147" s="162" t="s">
        <v>75</v>
      </c>
      <c r="AU147" s="162" t="s">
        <v>76</v>
      </c>
      <c r="AY147" s="155" t="s">
        <v>117</v>
      </c>
      <c r="BK147" s="163">
        <f>BK148+BK152</f>
        <v>0</v>
      </c>
    </row>
    <row r="148" spans="2:63" s="153" customFormat="1" ht="22.9" customHeight="1">
      <c r="B148" s="154"/>
      <c r="D148" s="155" t="s">
        <v>75</v>
      </c>
      <c r="E148" s="188" t="s">
        <v>227</v>
      </c>
      <c r="F148" s="188" t="s">
        <v>228</v>
      </c>
      <c r="J148" s="189">
        <f>BK148</f>
        <v>0</v>
      </c>
      <c r="L148" s="154"/>
      <c r="M148" s="158"/>
      <c r="N148" s="159"/>
      <c r="O148" s="159"/>
      <c r="P148" s="160">
        <f>SUM(P149:P151)</f>
        <v>0</v>
      </c>
      <c r="Q148" s="159"/>
      <c r="R148" s="160">
        <f>SUM(R149:R151)</f>
        <v>0</v>
      </c>
      <c r="S148" s="159"/>
      <c r="T148" s="161">
        <f>SUM(T149:T151)</f>
        <v>72.97907</v>
      </c>
      <c r="AR148" s="155" t="s">
        <v>86</v>
      </c>
      <c r="AT148" s="162" t="s">
        <v>75</v>
      </c>
      <c r="AU148" s="162" t="s">
        <v>84</v>
      </c>
      <c r="AY148" s="155" t="s">
        <v>117</v>
      </c>
      <c r="BK148" s="163">
        <f>SUM(BK149:BK151)</f>
        <v>0</v>
      </c>
    </row>
    <row r="149" spans="1:65" s="94" customFormat="1" ht="24.2" customHeight="1">
      <c r="A149" s="91"/>
      <c r="B149" s="92"/>
      <c r="C149" s="164" t="s">
        <v>90</v>
      </c>
      <c r="D149" s="164" t="s">
        <v>118</v>
      </c>
      <c r="E149" s="165" t="s">
        <v>229</v>
      </c>
      <c r="F149" s="166" t="s">
        <v>230</v>
      </c>
      <c r="G149" s="167" t="s">
        <v>231</v>
      </c>
      <c r="H149" s="168">
        <v>450.65</v>
      </c>
      <c r="I149" s="81"/>
      <c r="J149" s="169">
        <f>ROUND(I149*H149,2)</f>
        <v>0</v>
      </c>
      <c r="K149" s="166" t="s">
        <v>150</v>
      </c>
      <c r="L149" s="92"/>
      <c r="M149" s="170" t="s">
        <v>1</v>
      </c>
      <c r="N149" s="171" t="s">
        <v>41</v>
      </c>
      <c r="O149" s="172"/>
      <c r="P149" s="173">
        <f>O149*H149</f>
        <v>0</v>
      </c>
      <c r="Q149" s="173">
        <v>0</v>
      </c>
      <c r="R149" s="173">
        <f>Q149*H149</f>
        <v>0</v>
      </c>
      <c r="S149" s="173">
        <v>0.008</v>
      </c>
      <c r="T149" s="174">
        <f>S149*H149</f>
        <v>3.6052</v>
      </c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R149" s="175" t="s">
        <v>188</v>
      </c>
      <c r="AT149" s="175" t="s">
        <v>118</v>
      </c>
      <c r="AU149" s="175" t="s">
        <v>86</v>
      </c>
      <c r="AY149" s="84" t="s">
        <v>117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84" t="s">
        <v>84</v>
      </c>
      <c r="BK149" s="176">
        <f>ROUND(I149*H149,2)</f>
        <v>0</v>
      </c>
      <c r="BL149" s="84" t="s">
        <v>188</v>
      </c>
      <c r="BM149" s="175" t="s">
        <v>232</v>
      </c>
    </row>
    <row r="150" spans="1:65" s="94" customFormat="1" ht="24.2" customHeight="1">
      <c r="A150" s="91"/>
      <c r="B150" s="92"/>
      <c r="C150" s="164" t="s">
        <v>7</v>
      </c>
      <c r="D150" s="164" t="s">
        <v>118</v>
      </c>
      <c r="E150" s="165" t="s">
        <v>233</v>
      </c>
      <c r="F150" s="166" t="s">
        <v>234</v>
      </c>
      <c r="G150" s="167" t="s">
        <v>231</v>
      </c>
      <c r="H150" s="168">
        <v>4029.68</v>
      </c>
      <c r="I150" s="81"/>
      <c r="J150" s="169">
        <f>ROUND(I150*H150,2)</f>
        <v>0</v>
      </c>
      <c r="K150" s="166" t="s">
        <v>150</v>
      </c>
      <c r="L150" s="92"/>
      <c r="M150" s="170" t="s">
        <v>1</v>
      </c>
      <c r="N150" s="171" t="s">
        <v>41</v>
      </c>
      <c r="O150" s="172"/>
      <c r="P150" s="173">
        <f>O150*H150</f>
        <v>0</v>
      </c>
      <c r="Q150" s="173">
        <v>0</v>
      </c>
      <c r="R150" s="173">
        <f>Q150*H150</f>
        <v>0</v>
      </c>
      <c r="S150" s="173">
        <v>0.014</v>
      </c>
      <c r="T150" s="174">
        <f>S150*H150</f>
        <v>56.41552</v>
      </c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R150" s="175" t="s">
        <v>188</v>
      </c>
      <c r="AT150" s="175" t="s">
        <v>118</v>
      </c>
      <c r="AU150" s="175" t="s">
        <v>86</v>
      </c>
      <c r="AY150" s="84" t="s">
        <v>117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84" t="s">
        <v>84</v>
      </c>
      <c r="BK150" s="176">
        <f>ROUND(I150*H150,2)</f>
        <v>0</v>
      </c>
      <c r="BL150" s="84" t="s">
        <v>188</v>
      </c>
      <c r="BM150" s="175" t="s">
        <v>235</v>
      </c>
    </row>
    <row r="151" spans="1:65" s="94" customFormat="1" ht="24.2" customHeight="1">
      <c r="A151" s="91"/>
      <c r="B151" s="92"/>
      <c r="C151" s="164" t="s">
        <v>236</v>
      </c>
      <c r="D151" s="164" t="s">
        <v>118</v>
      </c>
      <c r="E151" s="165" t="s">
        <v>237</v>
      </c>
      <c r="F151" s="166" t="s">
        <v>238</v>
      </c>
      <c r="G151" s="167" t="s">
        <v>149</v>
      </c>
      <c r="H151" s="168">
        <v>2591.67</v>
      </c>
      <c r="I151" s="81"/>
      <c r="J151" s="169">
        <f>ROUND(I151*H151,2)</f>
        <v>0</v>
      </c>
      <c r="K151" s="166" t="s">
        <v>150</v>
      </c>
      <c r="L151" s="92"/>
      <c r="M151" s="170" t="s">
        <v>1</v>
      </c>
      <c r="N151" s="171" t="s">
        <v>41</v>
      </c>
      <c r="O151" s="172"/>
      <c r="P151" s="173">
        <f>O151*H151</f>
        <v>0</v>
      </c>
      <c r="Q151" s="173">
        <v>0</v>
      </c>
      <c r="R151" s="173">
        <f>Q151*H151</f>
        <v>0</v>
      </c>
      <c r="S151" s="173">
        <v>0.005</v>
      </c>
      <c r="T151" s="174">
        <f>S151*H151</f>
        <v>12.958350000000001</v>
      </c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R151" s="175" t="s">
        <v>188</v>
      </c>
      <c r="AT151" s="175" t="s">
        <v>118</v>
      </c>
      <c r="AU151" s="175" t="s">
        <v>86</v>
      </c>
      <c r="AY151" s="84" t="s">
        <v>117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84" t="s">
        <v>84</v>
      </c>
      <c r="BK151" s="176">
        <f>ROUND(I151*H151,2)</f>
        <v>0</v>
      </c>
      <c r="BL151" s="84" t="s">
        <v>188</v>
      </c>
      <c r="BM151" s="175" t="s">
        <v>239</v>
      </c>
    </row>
    <row r="152" spans="2:63" s="153" customFormat="1" ht="22.9" customHeight="1">
      <c r="B152" s="154"/>
      <c r="D152" s="155" t="s">
        <v>75</v>
      </c>
      <c r="E152" s="188" t="s">
        <v>240</v>
      </c>
      <c r="F152" s="188" t="s">
        <v>241</v>
      </c>
      <c r="J152" s="189">
        <f>BK152</f>
        <v>0</v>
      </c>
      <c r="L152" s="154"/>
      <c r="M152" s="158"/>
      <c r="N152" s="159"/>
      <c r="O152" s="159"/>
      <c r="P152" s="160">
        <f>SUM(P153:P154)</f>
        <v>0</v>
      </c>
      <c r="Q152" s="159"/>
      <c r="R152" s="160">
        <f>SUM(R153:R154)</f>
        <v>0.0881654</v>
      </c>
      <c r="S152" s="159"/>
      <c r="T152" s="161">
        <f>SUM(T153:T154)</f>
        <v>107.7652423</v>
      </c>
      <c r="AR152" s="155" t="s">
        <v>86</v>
      </c>
      <c r="AT152" s="162" t="s">
        <v>75</v>
      </c>
      <c r="AU152" s="162" t="s">
        <v>84</v>
      </c>
      <c r="AY152" s="155" t="s">
        <v>117</v>
      </c>
      <c r="BK152" s="163">
        <f>SUM(BK153:BK154)</f>
        <v>0</v>
      </c>
    </row>
    <row r="153" spans="1:65" s="94" customFormat="1" ht="24.2" customHeight="1">
      <c r="A153" s="91"/>
      <c r="B153" s="92"/>
      <c r="C153" s="164" t="s">
        <v>242</v>
      </c>
      <c r="D153" s="164" t="s">
        <v>118</v>
      </c>
      <c r="E153" s="165" t="s">
        <v>243</v>
      </c>
      <c r="F153" s="166" t="s">
        <v>244</v>
      </c>
      <c r="G153" s="167" t="s">
        <v>149</v>
      </c>
      <c r="H153" s="168">
        <v>2332.36</v>
      </c>
      <c r="I153" s="81"/>
      <c r="J153" s="169">
        <f>ROUND(I153*H153,2)</f>
        <v>0</v>
      </c>
      <c r="K153" s="166" t="s">
        <v>150</v>
      </c>
      <c r="L153" s="92"/>
      <c r="M153" s="170" t="s">
        <v>1</v>
      </c>
      <c r="N153" s="171" t="s">
        <v>41</v>
      </c>
      <c r="O153" s="172"/>
      <c r="P153" s="173">
        <f>O153*H153</f>
        <v>0</v>
      </c>
      <c r="Q153" s="173">
        <v>0</v>
      </c>
      <c r="R153" s="173">
        <f>Q153*H153</f>
        <v>0</v>
      </c>
      <c r="S153" s="173">
        <v>0.0445</v>
      </c>
      <c r="T153" s="174">
        <f>S153*H153</f>
        <v>103.79002</v>
      </c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R153" s="175" t="s">
        <v>188</v>
      </c>
      <c r="AT153" s="175" t="s">
        <v>118</v>
      </c>
      <c r="AU153" s="175" t="s">
        <v>86</v>
      </c>
      <c r="AY153" s="84" t="s">
        <v>117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84" t="s">
        <v>84</v>
      </c>
      <c r="BK153" s="176">
        <f>ROUND(I153*H153,2)</f>
        <v>0</v>
      </c>
      <c r="BL153" s="84" t="s">
        <v>188</v>
      </c>
      <c r="BM153" s="175" t="s">
        <v>245</v>
      </c>
    </row>
    <row r="154" spans="1:65" s="94" customFormat="1" ht="24.2" customHeight="1">
      <c r="A154" s="91"/>
      <c r="B154" s="92"/>
      <c r="C154" s="164" t="s">
        <v>246</v>
      </c>
      <c r="D154" s="164" t="s">
        <v>118</v>
      </c>
      <c r="E154" s="165" t="s">
        <v>247</v>
      </c>
      <c r="F154" s="166" t="s">
        <v>248</v>
      </c>
      <c r="G154" s="167" t="s">
        <v>149</v>
      </c>
      <c r="H154" s="168">
        <v>259.31</v>
      </c>
      <c r="I154" s="81"/>
      <c r="J154" s="169">
        <f>ROUND(I154*H154,2)</f>
        <v>0</v>
      </c>
      <c r="K154" s="166" t="s">
        <v>150</v>
      </c>
      <c r="L154" s="92"/>
      <c r="M154" s="177" t="s">
        <v>1</v>
      </c>
      <c r="N154" s="178" t="s">
        <v>41</v>
      </c>
      <c r="O154" s="179"/>
      <c r="P154" s="180">
        <f>O154*H154</f>
        <v>0</v>
      </c>
      <c r="Q154" s="180">
        <v>0.00034</v>
      </c>
      <c r="R154" s="180">
        <f>Q154*H154</f>
        <v>0.0881654</v>
      </c>
      <c r="S154" s="180">
        <v>0.01533</v>
      </c>
      <c r="T154" s="181">
        <f>S154*H154</f>
        <v>3.9752223</v>
      </c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R154" s="175" t="s">
        <v>188</v>
      </c>
      <c r="AT154" s="175" t="s">
        <v>118</v>
      </c>
      <c r="AU154" s="175" t="s">
        <v>86</v>
      </c>
      <c r="AY154" s="84" t="s">
        <v>117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84" t="s">
        <v>84</v>
      </c>
      <c r="BK154" s="176">
        <f>ROUND(I154*H154,2)</f>
        <v>0</v>
      </c>
      <c r="BL154" s="84" t="s">
        <v>188</v>
      </c>
      <c r="BM154" s="175" t="s">
        <v>249</v>
      </c>
    </row>
    <row r="155" spans="1:31" s="94" customFormat="1" ht="6.95" customHeight="1">
      <c r="A155" s="91"/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92"/>
      <c r="M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</row>
  </sheetData>
  <sheetProtection password="CF32" sheet="1" objects="1" scenarios="1"/>
  <autoFilter ref="C121:K15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1"/>
  <sheetViews>
    <sheetView showGridLines="0" workbookViewId="0" topLeftCell="A125">
      <selection activeCell="H266" sqref="H266"/>
    </sheetView>
  </sheetViews>
  <sheetFormatPr defaultColWidth="9.140625" defaultRowHeight="12"/>
  <cols>
    <col min="1" max="1" width="8.28125" style="83" customWidth="1"/>
    <col min="2" max="2" width="1.1484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421875" style="83" customWidth="1"/>
    <col min="8" max="8" width="14.00390625" style="83" customWidth="1"/>
    <col min="9" max="9" width="15.8515625" style="83" customWidth="1"/>
    <col min="10" max="11" width="22.28125" style="83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28125" style="83" customWidth="1"/>
    <col min="44" max="65" width="9.28125" style="83" hidden="1" customWidth="1"/>
    <col min="66" max="16384" width="9.28125" style="83" customWidth="1"/>
  </cols>
  <sheetData>
    <row r="1" ht="12"/>
    <row r="2" spans="12:46" ht="36.95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84" t="s">
        <v>92</v>
      </c>
    </row>
    <row r="3" spans="2:46" ht="6.95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86</v>
      </c>
    </row>
    <row r="4" spans="2:46" ht="24.95" customHeight="1">
      <c r="B4" s="87"/>
      <c r="D4" s="88" t="s">
        <v>93</v>
      </c>
      <c r="L4" s="87"/>
      <c r="M4" s="89" t="s">
        <v>10</v>
      </c>
      <c r="AT4" s="84" t="s">
        <v>3</v>
      </c>
    </row>
    <row r="5" spans="2:12" ht="6.95" customHeight="1">
      <c r="B5" s="87"/>
      <c r="L5" s="87"/>
    </row>
    <row r="6" spans="2:12" ht="12" customHeight="1">
      <c r="B6" s="87"/>
      <c r="D6" s="90" t="s">
        <v>16</v>
      </c>
      <c r="L6" s="87"/>
    </row>
    <row r="7" spans="2:12" ht="16.5" customHeight="1">
      <c r="B7" s="87"/>
      <c r="E7" s="249" t="str">
        <f>'Rekapitulace stavby'!K6</f>
        <v>Demolice stájí č.2 a 3 s vestavbou objektu kanceláří</v>
      </c>
      <c r="F7" s="250"/>
      <c r="G7" s="250"/>
      <c r="H7" s="250"/>
      <c r="L7" s="87"/>
    </row>
    <row r="8" spans="1:31" s="94" customFormat="1" ht="12" customHeight="1">
      <c r="A8" s="91"/>
      <c r="B8" s="92"/>
      <c r="C8" s="91"/>
      <c r="D8" s="90" t="s">
        <v>94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47" t="s">
        <v>250</v>
      </c>
      <c r="F9" s="248"/>
      <c r="G9" s="248"/>
      <c r="H9" s="248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18</v>
      </c>
      <c r="E11" s="91"/>
      <c r="F11" s="95" t="s">
        <v>1</v>
      </c>
      <c r="G11" s="91"/>
      <c r="H11" s="91"/>
      <c r="I11" s="90" t="s">
        <v>19</v>
      </c>
      <c r="J11" s="95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20</v>
      </c>
      <c r="E12" s="91"/>
      <c r="F12" s="95" t="s">
        <v>21</v>
      </c>
      <c r="G12" s="91"/>
      <c r="H12" s="91"/>
      <c r="I12" s="90" t="s">
        <v>22</v>
      </c>
      <c r="J12" s="182" t="str">
        <f>'Rekapitulace stavby'!AN8</f>
        <v>17. 1. 2022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9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24</v>
      </c>
      <c r="E14" s="91"/>
      <c r="F14" s="91"/>
      <c r="G14" s="91"/>
      <c r="H14" s="91"/>
      <c r="I14" s="90" t="s">
        <v>25</v>
      </c>
      <c r="J14" s="95" t="s">
        <v>1</v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5" t="s">
        <v>26</v>
      </c>
      <c r="F15" s="91"/>
      <c r="G15" s="91"/>
      <c r="H15" s="91"/>
      <c r="I15" s="90" t="s">
        <v>27</v>
      </c>
      <c r="J15" s="95" t="s">
        <v>1</v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5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28</v>
      </c>
      <c r="E17" s="91"/>
      <c r="F17" s="91"/>
      <c r="G17" s="91"/>
      <c r="H17" s="91"/>
      <c r="I17" s="90" t="s">
        <v>25</v>
      </c>
      <c r="J17" s="20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56" t="str">
        <f>'Rekapitulace stavby'!E14</f>
        <v>Vyplň údaj</v>
      </c>
      <c r="F18" s="257"/>
      <c r="G18" s="257"/>
      <c r="H18" s="257"/>
      <c r="I18" s="90" t="s">
        <v>27</v>
      </c>
      <c r="J18" s="20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5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30</v>
      </c>
      <c r="E20" s="91"/>
      <c r="F20" s="91"/>
      <c r="G20" s="91"/>
      <c r="H20" s="91"/>
      <c r="I20" s="90" t="s">
        <v>25</v>
      </c>
      <c r="J20" s="95" t="s">
        <v>1</v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5" t="s">
        <v>31</v>
      </c>
      <c r="F21" s="91"/>
      <c r="G21" s="91"/>
      <c r="H21" s="91"/>
      <c r="I21" s="90" t="s">
        <v>27</v>
      </c>
      <c r="J21" s="95" t="s">
        <v>1</v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5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33</v>
      </c>
      <c r="E23" s="91"/>
      <c r="F23" s="91"/>
      <c r="G23" s="91"/>
      <c r="H23" s="91"/>
      <c r="I23" s="90" t="s">
        <v>25</v>
      </c>
      <c r="J23" s="95" t="s">
        <v>1</v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5" t="s">
        <v>34</v>
      </c>
      <c r="F24" s="91"/>
      <c r="G24" s="91"/>
      <c r="H24" s="91"/>
      <c r="I24" s="90" t="s">
        <v>27</v>
      </c>
      <c r="J24" s="95" t="s">
        <v>1</v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5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35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1" customFormat="1" ht="16.5" customHeight="1">
      <c r="A27" s="98"/>
      <c r="B27" s="99"/>
      <c r="C27" s="98"/>
      <c r="D27" s="98"/>
      <c r="E27" s="255" t="s">
        <v>1</v>
      </c>
      <c r="F27" s="255"/>
      <c r="G27" s="255"/>
      <c r="H27" s="255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94" customFormat="1" ht="6.95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5" customHeight="1">
      <c r="A29" s="91"/>
      <c r="B29" s="92"/>
      <c r="C29" s="91"/>
      <c r="D29" s="102"/>
      <c r="E29" s="102"/>
      <c r="F29" s="102"/>
      <c r="G29" s="102"/>
      <c r="H29" s="102"/>
      <c r="I29" s="102"/>
      <c r="J29" s="102"/>
      <c r="K29" s="102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3" t="s">
        <v>36</v>
      </c>
      <c r="E30" s="91"/>
      <c r="F30" s="91"/>
      <c r="G30" s="91"/>
      <c r="H30" s="91"/>
      <c r="I30" s="91"/>
      <c r="J30" s="104">
        <f>ROUND(J130,2)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5" customHeight="1">
      <c r="A31" s="91"/>
      <c r="B31" s="92"/>
      <c r="C31" s="91"/>
      <c r="D31" s="102"/>
      <c r="E31" s="102"/>
      <c r="F31" s="102"/>
      <c r="G31" s="102"/>
      <c r="H31" s="102"/>
      <c r="I31" s="102"/>
      <c r="J31" s="102"/>
      <c r="K31" s="102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5" customHeight="1">
      <c r="A32" s="91"/>
      <c r="B32" s="92"/>
      <c r="C32" s="91"/>
      <c r="D32" s="91"/>
      <c r="E32" s="91"/>
      <c r="F32" s="105" t="s">
        <v>38</v>
      </c>
      <c r="G32" s="91"/>
      <c r="H32" s="91"/>
      <c r="I32" s="105" t="s">
        <v>37</v>
      </c>
      <c r="J32" s="105" t="s">
        <v>39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5" customHeight="1">
      <c r="A33" s="91"/>
      <c r="B33" s="92"/>
      <c r="C33" s="91"/>
      <c r="D33" s="106" t="s">
        <v>40</v>
      </c>
      <c r="E33" s="90" t="s">
        <v>41</v>
      </c>
      <c r="F33" s="107">
        <f>ROUND((SUM(BE130:BE260)),2)</f>
        <v>0</v>
      </c>
      <c r="G33" s="91"/>
      <c r="H33" s="91"/>
      <c r="I33" s="108">
        <v>0.21</v>
      </c>
      <c r="J33" s="107">
        <f>ROUND(((SUM(BE130:BE260))*I33),2)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5" customHeight="1">
      <c r="A34" s="91"/>
      <c r="B34" s="92"/>
      <c r="C34" s="91"/>
      <c r="D34" s="91"/>
      <c r="E34" s="90" t="s">
        <v>42</v>
      </c>
      <c r="F34" s="107">
        <f>ROUND((SUM(BF130:BF260)),2)</f>
        <v>0</v>
      </c>
      <c r="G34" s="91"/>
      <c r="H34" s="91"/>
      <c r="I34" s="108">
        <v>0.15</v>
      </c>
      <c r="J34" s="107">
        <f>ROUND(((SUM(BF130:BF260))*I34),2)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5" customHeight="1" hidden="1">
      <c r="A35" s="91"/>
      <c r="B35" s="92"/>
      <c r="C35" s="91"/>
      <c r="D35" s="91"/>
      <c r="E35" s="90" t="s">
        <v>43</v>
      </c>
      <c r="F35" s="107">
        <f>ROUND((SUM(BG130:BG260)),2)</f>
        <v>0</v>
      </c>
      <c r="G35" s="91"/>
      <c r="H35" s="91"/>
      <c r="I35" s="108">
        <v>0.21</v>
      </c>
      <c r="J35" s="107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5" customHeight="1" hidden="1">
      <c r="A36" s="91"/>
      <c r="B36" s="92"/>
      <c r="C36" s="91"/>
      <c r="D36" s="91"/>
      <c r="E36" s="90" t="s">
        <v>44</v>
      </c>
      <c r="F36" s="107">
        <f>ROUND((SUM(BH130:BH260)),2)</f>
        <v>0</v>
      </c>
      <c r="G36" s="91"/>
      <c r="H36" s="91"/>
      <c r="I36" s="108">
        <v>0.15</v>
      </c>
      <c r="J36" s="107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5" customHeight="1" hidden="1">
      <c r="A37" s="91"/>
      <c r="B37" s="92"/>
      <c r="C37" s="91"/>
      <c r="D37" s="91"/>
      <c r="E37" s="90" t="s">
        <v>45</v>
      </c>
      <c r="F37" s="107">
        <f>ROUND((SUM(BI130:BI260)),2)</f>
        <v>0</v>
      </c>
      <c r="G37" s="91"/>
      <c r="H37" s="91"/>
      <c r="I37" s="108">
        <v>0</v>
      </c>
      <c r="J37" s="107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5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09"/>
      <c r="D39" s="110" t="s">
        <v>46</v>
      </c>
      <c r="E39" s="111"/>
      <c r="F39" s="111"/>
      <c r="G39" s="112" t="s">
        <v>47</v>
      </c>
      <c r="H39" s="113" t="s">
        <v>48</v>
      </c>
      <c r="I39" s="111"/>
      <c r="J39" s="114">
        <f>SUM(J30:J37)</f>
        <v>0</v>
      </c>
      <c r="K39" s="115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5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5" customHeight="1">
      <c r="B41" s="87"/>
      <c r="L41" s="87"/>
    </row>
    <row r="42" spans="2:12" ht="14.45" customHeight="1">
      <c r="B42" s="87"/>
      <c r="L42" s="87"/>
    </row>
    <row r="43" spans="2:12" ht="14.45" customHeight="1">
      <c r="B43" s="87"/>
      <c r="L43" s="87"/>
    </row>
    <row r="44" spans="2:12" ht="14.45" customHeight="1">
      <c r="B44" s="87"/>
      <c r="L44" s="87"/>
    </row>
    <row r="45" spans="2:12" ht="14.45" customHeight="1">
      <c r="B45" s="87"/>
      <c r="L45" s="87"/>
    </row>
    <row r="46" spans="2:12" ht="14.45" customHeight="1">
      <c r="B46" s="87"/>
      <c r="L46" s="87"/>
    </row>
    <row r="47" spans="2:12" ht="14.45" customHeight="1">
      <c r="B47" s="87"/>
      <c r="L47" s="87"/>
    </row>
    <row r="48" spans="2:12" ht="14.45" customHeight="1">
      <c r="B48" s="87"/>
      <c r="L48" s="87"/>
    </row>
    <row r="49" spans="2:12" ht="14.45" customHeight="1">
      <c r="B49" s="87"/>
      <c r="L49" s="87"/>
    </row>
    <row r="50" spans="2:12" s="94" customFormat="1" ht="14.45" customHeight="1">
      <c r="B50" s="93"/>
      <c r="D50" s="116" t="s">
        <v>49</v>
      </c>
      <c r="E50" s="117"/>
      <c r="F50" s="117"/>
      <c r="G50" s="116" t="s">
        <v>50</v>
      </c>
      <c r="H50" s="117"/>
      <c r="I50" s="117"/>
      <c r="J50" s="117"/>
      <c r="K50" s="117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2.75">
      <c r="A61" s="91"/>
      <c r="B61" s="92"/>
      <c r="C61" s="91"/>
      <c r="D61" s="118" t="s">
        <v>51</v>
      </c>
      <c r="E61" s="119"/>
      <c r="F61" s="120" t="s">
        <v>52</v>
      </c>
      <c r="G61" s="118" t="s">
        <v>51</v>
      </c>
      <c r="H61" s="119"/>
      <c r="I61" s="119"/>
      <c r="J61" s="121" t="s">
        <v>52</v>
      </c>
      <c r="K61" s="119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2.75">
      <c r="A65" s="91"/>
      <c r="B65" s="92"/>
      <c r="C65" s="91"/>
      <c r="D65" s="116" t="s">
        <v>53</v>
      </c>
      <c r="E65" s="122"/>
      <c r="F65" s="122"/>
      <c r="G65" s="116" t="s">
        <v>54</v>
      </c>
      <c r="H65" s="122"/>
      <c r="I65" s="122"/>
      <c r="J65" s="122"/>
      <c r="K65" s="122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2.75">
      <c r="A76" s="91"/>
      <c r="B76" s="92"/>
      <c r="C76" s="91"/>
      <c r="D76" s="118" t="s">
        <v>51</v>
      </c>
      <c r="E76" s="119"/>
      <c r="F76" s="120" t="s">
        <v>52</v>
      </c>
      <c r="G76" s="118" t="s">
        <v>51</v>
      </c>
      <c r="H76" s="119"/>
      <c r="I76" s="119"/>
      <c r="J76" s="121" t="s">
        <v>52</v>
      </c>
      <c r="K76" s="119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5" customHeight="1">
      <c r="A77" s="91"/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5" customHeight="1">
      <c r="A81" s="91"/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5" customHeight="1">
      <c r="A82" s="91"/>
      <c r="B82" s="92"/>
      <c r="C82" s="88" t="s">
        <v>96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5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16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49" t="str">
        <f>E7</f>
        <v>Demolice stájí č.2 a 3 s vestavbou objektu kanceláří</v>
      </c>
      <c r="F85" s="250"/>
      <c r="G85" s="250"/>
      <c r="H85" s="250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94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47" t="str">
        <f>E9</f>
        <v>20 - Elektroinstalace</v>
      </c>
      <c r="F87" s="248"/>
      <c r="G87" s="248"/>
      <c r="H87" s="248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5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20</v>
      </c>
      <c r="D89" s="91"/>
      <c r="E89" s="91"/>
      <c r="F89" s="95" t="str">
        <f>F12</f>
        <v>Cheb - Dolní Dvory</v>
      </c>
      <c r="G89" s="91"/>
      <c r="H89" s="91"/>
      <c r="I89" s="90" t="s">
        <v>22</v>
      </c>
      <c r="J89" s="96" t="str">
        <f>IF(J12="","",J12)</f>
        <v>17. 1. 2022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5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25.7" customHeight="1">
      <c r="A91" s="91"/>
      <c r="B91" s="92"/>
      <c r="C91" s="90" t="s">
        <v>24</v>
      </c>
      <c r="D91" s="91"/>
      <c r="E91" s="91"/>
      <c r="F91" s="95" t="str">
        <f>E15</f>
        <v>ŠSKS ekolog.výchovy Cheb, p.o.</v>
      </c>
      <c r="G91" s="91"/>
      <c r="H91" s="91"/>
      <c r="I91" s="90" t="s">
        <v>30</v>
      </c>
      <c r="J91" s="127" t="str">
        <f>E21</f>
        <v>ing.Radovnický Jaroslav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2" customHeight="1">
      <c r="A92" s="91"/>
      <c r="B92" s="92"/>
      <c r="C92" s="90" t="s">
        <v>28</v>
      </c>
      <c r="D92" s="91"/>
      <c r="E92" s="91"/>
      <c r="F92" s="95" t="str">
        <f>IF(E18="","",E18)</f>
        <v>Vyplň údaj</v>
      </c>
      <c r="G92" s="91"/>
      <c r="H92" s="91"/>
      <c r="I92" s="90" t="s">
        <v>33</v>
      </c>
      <c r="J92" s="127" t="str">
        <f>E24</f>
        <v>Milan Hájek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8" t="s">
        <v>97</v>
      </c>
      <c r="D94" s="109"/>
      <c r="E94" s="109"/>
      <c r="F94" s="109"/>
      <c r="G94" s="109"/>
      <c r="H94" s="109"/>
      <c r="I94" s="109"/>
      <c r="J94" s="129" t="s">
        <v>98</v>
      </c>
      <c r="K94" s="109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9" customHeight="1">
      <c r="A96" s="91"/>
      <c r="B96" s="92"/>
      <c r="C96" s="130" t="s">
        <v>99</v>
      </c>
      <c r="D96" s="91"/>
      <c r="E96" s="91"/>
      <c r="F96" s="91"/>
      <c r="G96" s="91"/>
      <c r="H96" s="91"/>
      <c r="I96" s="91"/>
      <c r="J96" s="104">
        <f>J130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100</v>
      </c>
    </row>
    <row r="97" spans="2:12" s="131" customFormat="1" ht="24.95" customHeight="1">
      <c r="B97" s="132"/>
      <c r="D97" s="133" t="s">
        <v>137</v>
      </c>
      <c r="E97" s="134"/>
      <c r="F97" s="134"/>
      <c r="G97" s="134"/>
      <c r="H97" s="134"/>
      <c r="I97" s="134"/>
      <c r="J97" s="135">
        <f>J131</f>
        <v>0</v>
      </c>
      <c r="L97" s="132"/>
    </row>
    <row r="98" spans="2:12" s="183" customFormat="1" ht="19.9" customHeight="1">
      <c r="B98" s="184"/>
      <c r="D98" s="185" t="s">
        <v>251</v>
      </c>
      <c r="E98" s="186"/>
      <c r="F98" s="186"/>
      <c r="G98" s="186"/>
      <c r="H98" s="186"/>
      <c r="I98" s="186"/>
      <c r="J98" s="187">
        <f>J132</f>
        <v>0</v>
      </c>
      <c r="L98" s="184"/>
    </row>
    <row r="99" spans="2:12" s="183" customFormat="1" ht="19.9" customHeight="1">
      <c r="B99" s="184"/>
      <c r="D99" s="185" t="s">
        <v>252</v>
      </c>
      <c r="E99" s="186"/>
      <c r="F99" s="186"/>
      <c r="G99" s="186"/>
      <c r="H99" s="186"/>
      <c r="I99" s="186"/>
      <c r="J99" s="187">
        <f>J142</f>
        <v>0</v>
      </c>
      <c r="L99" s="184"/>
    </row>
    <row r="100" spans="2:12" s="183" customFormat="1" ht="19.9" customHeight="1">
      <c r="B100" s="184"/>
      <c r="D100" s="185" t="s">
        <v>253</v>
      </c>
      <c r="E100" s="186"/>
      <c r="F100" s="186"/>
      <c r="G100" s="186"/>
      <c r="H100" s="186"/>
      <c r="I100" s="186"/>
      <c r="J100" s="187">
        <f>J144</f>
        <v>0</v>
      </c>
      <c r="L100" s="184"/>
    </row>
    <row r="101" spans="2:12" s="183" customFormat="1" ht="19.9" customHeight="1">
      <c r="B101" s="184"/>
      <c r="D101" s="185" t="s">
        <v>254</v>
      </c>
      <c r="E101" s="186"/>
      <c r="F101" s="186"/>
      <c r="G101" s="186"/>
      <c r="H101" s="186"/>
      <c r="I101" s="186"/>
      <c r="J101" s="187">
        <f>J148</f>
        <v>0</v>
      </c>
      <c r="L101" s="184"/>
    </row>
    <row r="102" spans="2:12" s="183" customFormat="1" ht="19.9" customHeight="1">
      <c r="B102" s="184"/>
      <c r="D102" s="185" t="s">
        <v>138</v>
      </c>
      <c r="E102" s="186"/>
      <c r="F102" s="186"/>
      <c r="G102" s="186"/>
      <c r="H102" s="186"/>
      <c r="I102" s="186"/>
      <c r="J102" s="187">
        <f>J151</f>
        <v>0</v>
      </c>
      <c r="L102" s="184"/>
    </row>
    <row r="103" spans="2:12" s="183" customFormat="1" ht="19.9" customHeight="1">
      <c r="B103" s="184"/>
      <c r="D103" s="185" t="s">
        <v>139</v>
      </c>
      <c r="E103" s="186"/>
      <c r="F103" s="186"/>
      <c r="G103" s="186"/>
      <c r="H103" s="186"/>
      <c r="I103" s="186"/>
      <c r="J103" s="187">
        <f>J154</f>
        <v>0</v>
      </c>
      <c r="L103" s="184"/>
    </row>
    <row r="104" spans="2:12" s="131" customFormat="1" ht="24.95" customHeight="1">
      <c r="B104" s="132"/>
      <c r="D104" s="133" t="s">
        <v>140</v>
      </c>
      <c r="E104" s="134"/>
      <c r="F104" s="134"/>
      <c r="G104" s="134"/>
      <c r="H104" s="134"/>
      <c r="I104" s="134"/>
      <c r="J104" s="135">
        <f>J159</f>
        <v>0</v>
      </c>
      <c r="L104" s="132"/>
    </row>
    <row r="105" spans="2:12" s="183" customFormat="1" ht="19.9" customHeight="1">
      <c r="B105" s="184"/>
      <c r="D105" s="185" t="s">
        <v>255</v>
      </c>
      <c r="E105" s="186"/>
      <c r="F105" s="186"/>
      <c r="G105" s="186"/>
      <c r="H105" s="186"/>
      <c r="I105" s="186"/>
      <c r="J105" s="187">
        <f>J160</f>
        <v>0</v>
      </c>
      <c r="L105" s="184"/>
    </row>
    <row r="106" spans="2:12" s="183" customFormat="1" ht="19.9" customHeight="1">
      <c r="B106" s="184"/>
      <c r="D106" s="185" t="s">
        <v>256</v>
      </c>
      <c r="E106" s="186"/>
      <c r="F106" s="186"/>
      <c r="G106" s="186"/>
      <c r="H106" s="186"/>
      <c r="I106" s="186"/>
      <c r="J106" s="187">
        <f>J211</f>
        <v>0</v>
      </c>
      <c r="L106" s="184"/>
    </row>
    <row r="107" spans="2:12" s="131" customFormat="1" ht="24.95" customHeight="1">
      <c r="B107" s="132"/>
      <c r="D107" s="133" t="s">
        <v>257</v>
      </c>
      <c r="E107" s="134"/>
      <c r="F107" s="134"/>
      <c r="G107" s="134"/>
      <c r="H107" s="134"/>
      <c r="I107" s="134"/>
      <c r="J107" s="135">
        <f>J213</f>
        <v>0</v>
      </c>
      <c r="L107" s="132"/>
    </row>
    <row r="108" spans="2:12" s="183" customFormat="1" ht="19.9" customHeight="1">
      <c r="B108" s="184"/>
      <c r="D108" s="185" t="s">
        <v>258</v>
      </c>
      <c r="E108" s="186"/>
      <c r="F108" s="186"/>
      <c r="G108" s="186"/>
      <c r="H108" s="186"/>
      <c r="I108" s="186"/>
      <c r="J108" s="187">
        <f>J214</f>
        <v>0</v>
      </c>
      <c r="L108" s="184"/>
    </row>
    <row r="109" spans="2:12" s="183" customFormat="1" ht="19.9" customHeight="1">
      <c r="B109" s="184"/>
      <c r="D109" s="185" t="s">
        <v>259</v>
      </c>
      <c r="E109" s="186"/>
      <c r="F109" s="186"/>
      <c r="G109" s="186"/>
      <c r="H109" s="186"/>
      <c r="I109" s="186"/>
      <c r="J109" s="187">
        <f>J242</f>
        <v>0</v>
      </c>
      <c r="L109" s="184"/>
    </row>
    <row r="110" spans="2:12" s="131" customFormat="1" ht="24.95" customHeight="1">
      <c r="B110" s="132"/>
      <c r="D110" s="133" t="s">
        <v>260</v>
      </c>
      <c r="E110" s="134"/>
      <c r="F110" s="134"/>
      <c r="G110" s="134"/>
      <c r="H110" s="134"/>
      <c r="I110" s="134"/>
      <c r="J110" s="135">
        <f>J257</f>
        <v>0</v>
      </c>
      <c r="L110" s="132"/>
    </row>
    <row r="111" spans="1:31" s="94" customFormat="1" ht="21.75" customHeight="1">
      <c r="A111" s="91"/>
      <c r="B111" s="92"/>
      <c r="C111" s="91"/>
      <c r="D111" s="91"/>
      <c r="E111" s="91"/>
      <c r="F111" s="91"/>
      <c r="G111" s="91"/>
      <c r="H111" s="91"/>
      <c r="I111" s="91"/>
      <c r="J111" s="91"/>
      <c r="K111" s="91"/>
      <c r="L111" s="93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</row>
    <row r="112" spans="1:31" s="94" customFormat="1" ht="6.95" customHeight="1">
      <c r="A112" s="91"/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93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6" spans="1:31" s="94" customFormat="1" ht="6.95" customHeight="1">
      <c r="A116" s="91"/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93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4" customFormat="1" ht="24.95" customHeight="1">
      <c r="A117" s="91"/>
      <c r="B117" s="92"/>
      <c r="C117" s="88" t="s">
        <v>102</v>
      </c>
      <c r="D117" s="91"/>
      <c r="E117" s="91"/>
      <c r="F117" s="91"/>
      <c r="G117" s="91"/>
      <c r="H117" s="91"/>
      <c r="I117" s="91"/>
      <c r="J117" s="91"/>
      <c r="K117" s="91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94" customFormat="1" ht="6.95" customHeight="1">
      <c r="A118" s="91"/>
      <c r="B118" s="92"/>
      <c r="C118" s="91"/>
      <c r="D118" s="91"/>
      <c r="E118" s="91"/>
      <c r="F118" s="91"/>
      <c r="G118" s="91"/>
      <c r="H118" s="91"/>
      <c r="I118" s="91"/>
      <c r="J118" s="91"/>
      <c r="K118" s="91"/>
      <c r="L118" s="93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s="94" customFormat="1" ht="12" customHeight="1">
      <c r="A119" s="91"/>
      <c r="B119" s="92"/>
      <c r="C119" s="90" t="s">
        <v>16</v>
      </c>
      <c r="D119" s="91"/>
      <c r="E119" s="91"/>
      <c r="F119" s="91"/>
      <c r="G119" s="91"/>
      <c r="H119" s="91"/>
      <c r="I119" s="91"/>
      <c r="J119" s="91"/>
      <c r="K119" s="91"/>
      <c r="L119" s="93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4" customFormat="1" ht="16.5" customHeight="1">
      <c r="A120" s="91"/>
      <c r="B120" s="92"/>
      <c r="C120" s="91"/>
      <c r="D120" s="91"/>
      <c r="E120" s="249" t="str">
        <f>E7</f>
        <v>Demolice stájí č.2 a 3 s vestavbou objektu kanceláří</v>
      </c>
      <c r="F120" s="250"/>
      <c r="G120" s="250"/>
      <c r="H120" s="250"/>
      <c r="I120" s="91"/>
      <c r="J120" s="91"/>
      <c r="K120" s="91"/>
      <c r="L120" s="93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4" customFormat="1" ht="12" customHeight="1">
      <c r="A121" s="91"/>
      <c r="B121" s="92"/>
      <c r="C121" s="90" t="s">
        <v>94</v>
      </c>
      <c r="D121" s="91"/>
      <c r="E121" s="91"/>
      <c r="F121" s="91"/>
      <c r="G121" s="91"/>
      <c r="H121" s="91"/>
      <c r="I121" s="91"/>
      <c r="J121" s="91"/>
      <c r="K121" s="91"/>
      <c r="L121" s="93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4" customFormat="1" ht="16.5" customHeight="1">
      <c r="A122" s="91"/>
      <c r="B122" s="92"/>
      <c r="C122" s="91"/>
      <c r="D122" s="91"/>
      <c r="E122" s="247" t="str">
        <f>E9</f>
        <v>20 - Elektroinstalace</v>
      </c>
      <c r="F122" s="248"/>
      <c r="G122" s="248"/>
      <c r="H122" s="248"/>
      <c r="I122" s="91"/>
      <c r="J122" s="91"/>
      <c r="K122" s="91"/>
      <c r="L122" s="93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94" customFormat="1" ht="6.95" customHeight="1">
      <c r="A123" s="91"/>
      <c r="B123" s="92"/>
      <c r="C123" s="91"/>
      <c r="D123" s="91"/>
      <c r="E123" s="91"/>
      <c r="F123" s="91"/>
      <c r="G123" s="91"/>
      <c r="H123" s="91"/>
      <c r="I123" s="91"/>
      <c r="J123" s="91"/>
      <c r="K123" s="91"/>
      <c r="L123" s="93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</row>
    <row r="124" spans="1:31" s="94" customFormat="1" ht="12" customHeight="1">
      <c r="A124" s="91"/>
      <c r="B124" s="92"/>
      <c r="C124" s="90" t="s">
        <v>20</v>
      </c>
      <c r="D124" s="91"/>
      <c r="E124" s="91"/>
      <c r="F124" s="95" t="str">
        <f>F12</f>
        <v>Cheb - Dolní Dvory</v>
      </c>
      <c r="G124" s="91"/>
      <c r="H124" s="91"/>
      <c r="I124" s="90" t="s">
        <v>22</v>
      </c>
      <c r="J124" s="96" t="str">
        <f>IF(J12="","",J12)</f>
        <v>17. 1. 2022</v>
      </c>
      <c r="K124" s="91"/>
      <c r="L124" s="93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</row>
    <row r="125" spans="1:31" s="94" customFormat="1" ht="6.95" customHeight="1">
      <c r="A125" s="91"/>
      <c r="B125" s="92"/>
      <c r="C125" s="91"/>
      <c r="D125" s="91"/>
      <c r="E125" s="91"/>
      <c r="F125" s="91"/>
      <c r="G125" s="91"/>
      <c r="H125" s="91"/>
      <c r="I125" s="91"/>
      <c r="J125" s="91"/>
      <c r="K125" s="91"/>
      <c r="L125" s="93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</row>
    <row r="126" spans="1:31" s="94" customFormat="1" ht="25.7" customHeight="1">
      <c r="A126" s="91"/>
      <c r="B126" s="92"/>
      <c r="C126" s="90" t="s">
        <v>24</v>
      </c>
      <c r="D126" s="91"/>
      <c r="E126" s="91"/>
      <c r="F126" s="95" t="str">
        <f>E15</f>
        <v>ŠSKS ekolog.výchovy Cheb, p.o.</v>
      </c>
      <c r="G126" s="91"/>
      <c r="H126" s="91"/>
      <c r="I126" s="90" t="s">
        <v>30</v>
      </c>
      <c r="J126" s="127" t="str">
        <f>E21</f>
        <v>ing.Radovnický Jaroslav</v>
      </c>
      <c r="K126" s="91"/>
      <c r="L126" s="93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</row>
    <row r="127" spans="1:31" s="94" customFormat="1" ht="15.2" customHeight="1">
      <c r="A127" s="91"/>
      <c r="B127" s="92"/>
      <c r="C127" s="90" t="s">
        <v>28</v>
      </c>
      <c r="D127" s="91"/>
      <c r="E127" s="91"/>
      <c r="F127" s="95" t="str">
        <f>IF(E18="","",E18)</f>
        <v>Vyplň údaj</v>
      </c>
      <c r="G127" s="91"/>
      <c r="H127" s="91"/>
      <c r="I127" s="90" t="s">
        <v>33</v>
      </c>
      <c r="J127" s="127" t="str">
        <f>E24</f>
        <v>Milan Hájek</v>
      </c>
      <c r="K127" s="91"/>
      <c r="L127" s="93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</row>
    <row r="128" spans="1:31" s="94" customFormat="1" ht="10.35" customHeight="1">
      <c r="A128" s="91"/>
      <c r="B128" s="92"/>
      <c r="C128" s="91"/>
      <c r="D128" s="91"/>
      <c r="E128" s="91"/>
      <c r="F128" s="91"/>
      <c r="G128" s="91"/>
      <c r="H128" s="91"/>
      <c r="I128" s="91"/>
      <c r="J128" s="91"/>
      <c r="K128" s="91"/>
      <c r="L128" s="93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</row>
    <row r="129" spans="1:31" s="145" customFormat="1" ht="29.25" customHeight="1">
      <c r="A129" s="136"/>
      <c r="B129" s="137"/>
      <c r="C129" s="138" t="s">
        <v>103</v>
      </c>
      <c r="D129" s="139" t="s">
        <v>61</v>
      </c>
      <c r="E129" s="139" t="s">
        <v>57</v>
      </c>
      <c r="F129" s="139" t="s">
        <v>58</v>
      </c>
      <c r="G129" s="139" t="s">
        <v>104</v>
      </c>
      <c r="H129" s="139" t="s">
        <v>105</v>
      </c>
      <c r="I129" s="139" t="s">
        <v>106</v>
      </c>
      <c r="J129" s="139" t="s">
        <v>98</v>
      </c>
      <c r="K129" s="140" t="s">
        <v>107</v>
      </c>
      <c r="L129" s="141"/>
      <c r="M129" s="142" t="s">
        <v>1</v>
      </c>
      <c r="N129" s="143" t="s">
        <v>40</v>
      </c>
      <c r="O129" s="143" t="s">
        <v>108</v>
      </c>
      <c r="P129" s="143" t="s">
        <v>109</v>
      </c>
      <c r="Q129" s="143" t="s">
        <v>110</v>
      </c>
      <c r="R129" s="143" t="s">
        <v>111</v>
      </c>
      <c r="S129" s="143" t="s">
        <v>112</v>
      </c>
      <c r="T129" s="144" t="s">
        <v>113</v>
      </c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</row>
    <row r="130" spans="1:63" s="94" customFormat="1" ht="22.9" customHeight="1">
      <c r="A130" s="91"/>
      <c r="B130" s="92"/>
      <c r="C130" s="146" t="s">
        <v>114</v>
      </c>
      <c r="D130" s="91"/>
      <c r="E130" s="91"/>
      <c r="F130" s="91"/>
      <c r="G130" s="91"/>
      <c r="H130" s="91"/>
      <c r="I130" s="91"/>
      <c r="J130" s="147">
        <f>BK130</f>
        <v>0</v>
      </c>
      <c r="K130" s="91"/>
      <c r="L130" s="92"/>
      <c r="M130" s="148"/>
      <c r="N130" s="149"/>
      <c r="O130" s="102"/>
      <c r="P130" s="150">
        <f>P131+P159+P213+P257</f>
        <v>0</v>
      </c>
      <c r="Q130" s="102"/>
      <c r="R130" s="150">
        <f>R131+R159+R213+R257</f>
        <v>19.400958099999997</v>
      </c>
      <c r="S130" s="102"/>
      <c r="T130" s="151">
        <f>T131+T159+T213+T257</f>
        <v>11.573</v>
      </c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T130" s="84" t="s">
        <v>75</v>
      </c>
      <c r="AU130" s="84" t="s">
        <v>100</v>
      </c>
      <c r="BK130" s="152">
        <f>BK131+BK159+BK213+BK257</f>
        <v>0</v>
      </c>
    </row>
    <row r="131" spans="2:63" s="153" customFormat="1" ht="25.9" customHeight="1">
      <c r="B131" s="154"/>
      <c r="D131" s="155" t="s">
        <v>75</v>
      </c>
      <c r="E131" s="156" t="s">
        <v>143</v>
      </c>
      <c r="F131" s="156" t="s">
        <v>144</v>
      </c>
      <c r="J131" s="157">
        <f>BK131</f>
        <v>0</v>
      </c>
      <c r="L131" s="154"/>
      <c r="M131" s="158"/>
      <c r="N131" s="159"/>
      <c r="O131" s="159"/>
      <c r="P131" s="160">
        <f>P132+P142+P144+P148+P151+P154</f>
        <v>0</v>
      </c>
      <c r="Q131" s="159"/>
      <c r="R131" s="160">
        <f>R132+R142+R144+R148+R151+R154</f>
        <v>10.00041</v>
      </c>
      <c r="S131" s="159"/>
      <c r="T131" s="161">
        <f>T132+T142+T144+T148+T151+T154</f>
        <v>11.573</v>
      </c>
      <c r="AR131" s="155" t="s">
        <v>84</v>
      </c>
      <c r="AT131" s="162" t="s">
        <v>75</v>
      </c>
      <c r="AU131" s="162" t="s">
        <v>76</v>
      </c>
      <c r="AY131" s="155" t="s">
        <v>117</v>
      </c>
      <c r="BK131" s="163">
        <f>BK132+BK142+BK144+BK148+BK151+BK154</f>
        <v>0</v>
      </c>
    </row>
    <row r="132" spans="2:63" s="153" customFormat="1" ht="22.9" customHeight="1">
      <c r="B132" s="154"/>
      <c r="D132" s="155" t="s">
        <v>75</v>
      </c>
      <c r="E132" s="188" t="s">
        <v>84</v>
      </c>
      <c r="F132" s="188" t="s">
        <v>261</v>
      </c>
      <c r="J132" s="189">
        <f>BK132</f>
        <v>0</v>
      </c>
      <c r="L132" s="154"/>
      <c r="M132" s="158"/>
      <c r="N132" s="159"/>
      <c r="O132" s="159"/>
      <c r="P132" s="160">
        <f>SUM(P133:P141)</f>
        <v>0</v>
      </c>
      <c r="Q132" s="159"/>
      <c r="R132" s="160">
        <f>SUM(R133:R141)</f>
        <v>0.00057</v>
      </c>
      <c r="S132" s="159"/>
      <c r="T132" s="161">
        <f>SUM(T133:T141)</f>
        <v>11.465</v>
      </c>
      <c r="AR132" s="155" t="s">
        <v>84</v>
      </c>
      <c r="AT132" s="162" t="s">
        <v>75</v>
      </c>
      <c r="AU132" s="162" t="s">
        <v>84</v>
      </c>
      <c r="AY132" s="155" t="s">
        <v>117</v>
      </c>
      <c r="BK132" s="163">
        <f>SUM(BK133:BK141)</f>
        <v>0</v>
      </c>
    </row>
    <row r="133" spans="1:65" s="94" customFormat="1" ht="24.2" customHeight="1">
      <c r="A133" s="91"/>
      <c r="B133" s="92"/>
      <c r="C133" s="164" t="s">
        <v>84</v>
      </c>
      <c r="D133" s="164" t="s">
        <v>118</v>
      </c>
      <c r="E133" s="165" t="s">
        <v>262</v>
      </c>
      <c r="F133" s="166" t="s">
        <v>263</v>
      </c>
      <c r="G133" s="167" t="s">
        <v>149</v>
      </c>
      <c r="H133" s="168">
        <v>3.5</v>
      </c>
      <c r="I133" s="81"/>
      <c r="J133" s="169">
        <f aca="true" t="shared" si="0" ref="J133:J138">ROUND(I133*H133,2)</f>
        <v>0</v>
      </c>
      <c r="K133" s="166" t="s">
        <v>150</v>
      </c>
      <c r="L133" s="92"/>
      <c r="M133" s="170" t="s">
        <v>1</v>
      </c>
      <c r="N133" s="171" t="s">
        <v>41</v>
      </c>
      <c r="O133" s="172"/>
      <c r="P133" s="173">
        <f aca="true" t="shared" si="1" ref="P133:P138">O133*H133</f>
        <v>0</v>
      </c>
      <c r="Q133" s="173">
        <v>0</v>
      </c>
      <c r="R133" s="173">
        <f aca="true" t="shared" si="2" ref="R133:R138">Q133*H133</f>
        <v>0</v>
      </c>
      <c r="S133" s="173">
        <v>0.29</v>
      </c>
      <c r="T133" s="174">
        <f aca="true" t="shared" si="3" ref="T133:T138">S133*H133</f>
        <v>1.015</v>
      </c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R133" s="175" t="s">
        <v>122</v>
      </c>
      <c r="AT133" s="175" t="s">
        <v>118</v>
      </c>
      <c r="AU133" s="175" t="s">
        <v>86</v>
      </c>
      <c r="AY133" s="84" t="s">
        <v>117</v>
      </c>
      <c r="BE133" s="176">
        <f aca="true" t="shared" si="4" ref="BE133:BE138">IF(N133="základní",J133,0)</f>
        <v>0</v>
      </c>
      <c r="BF133" s="176">
        <f aca="true" t="shared" si="5" ref="BF133:BF138">IF(N133="snížená",J133,0)</f>
        <v>0</v>
      </c>
      <c r="BG133" s="176">
        <f aca="true" t="shared" si="6" ref="BG133:BG138">IF(N133="zákl. přenesená",J133,0)</f>
        <v>0</v>
      </c>
      <c r="BH133" s="176">
        <f aca="true" t="shared" si="7" ref="BH133:BH138">IF(N133="sníž. přenesená",J133,0)</f>
        <v>0</v>
      </c>
      <c r="BI133" s="176">
        <f aca="true" t="shared" si="8" ref="BI133:BI138">IF(N133="nulová",J133,0)</f>
        <v>0</v>
      </c>
      <c r="BJ133" s="84" t="s">
        <v>84</v>
      </c>
      <c r="BK133" s="176">
        <f aca="true" t="shared" si="9" ref="BK133:BK138">ROUND(I133*H133,2)</f>
        <v>0</v>
      </c>
      <c r="BL133" s="84" t="s">
        <v>122</v>
      </c>
      <c r="BM133" s="175" t="s">
        <v>264</v>
      </c>
    </row>
    <row r="134" spans="1:65" s="94" customFormat="1" ht="24.2" customHeight="1">
      <c r="A134" s="91"/>
      <c r="B134" s="92"/>
      <c r="C134" s="164" t="s">
        <v>86</v>
      </c>
      <c r="D134" s="164" t="s">
        <v>118</v>
      </c>
      <c r="E134" s="165" t="s">
        <v>265</v>
      </c>
      <c r="F134" s="166" t="s">
        <v>266</v>
      </c>
      <c r="G134" s="167" t="s">
        <v>149</v>
      </c>
      <c r="H134" s="168">
        <v>47.5</v>
      </c>
      <c r="I134" s="81"/>
      <c r="J134" s="169">
        <f t="shared" si="0"/>
        <v>0</v>
      </c>
      <c r="K134" s="166" t="s">
        <v>150</v>
      </c>
      <c r="L134" s="92"/>
      <c r="M134" s="170" t="s">
        <v>1</v>
      </c>
      <c r="N134" s="171" t="s">
        <v>41</v>
      </c>
      <c r="O134" s="172"/>
      <c r="P134" s="173">
        <f t="shared" si="1"/>
        <v>0</v>
      </c>
      <c r="Q134" s="173">
        <v>0</v>
      </c>
      <c r="R134" s="173">
        <f t="shared" si="2"/>
        <v>0</v>
      </c>
      <c r="S134" s="173">
        <v>0.22</v>
      </c>
      <c r="T134" s="174">
        <f t="shared" si="3"/>
        <v>10.45</v>
      </c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R134" s="175" t="s">
        <v>122</v>
      </c>
      <c r="AT134" s="175" t="s">
        <v>118</v>
      </c>
      <c r="AU134" s="175" t="s">
        <v>86</v>
      </c>
      <c r="AY134" s="84" t="s">
        <v>117</v>
      </c>
      <c r="BE134" s="176">
        <f t="shared" si="4"/>
        <v>0</v>
      </c>
      <c r="BF134" s="176">
        <f t="shared" si="5"/>
        <v>0</v>
      </c>
      <c r="BG134" s="176">
        <f t="shared" si="6"/>
        <v>0</v>
      </c>
      <c r="BH134" s="176">
        <f t="shared" si="7"/>
        <v>0</v>
      </c>
      <c r="BI134" s="176">
        <f t="shared" si="8"/>
        <v>0</v>
      </c>
      <c r="BJ134" s="84" t="s">
        <v>84</v>
      </c>
      <c r="BK134" s="176">
        <f t="shared" si="9"/>
        <v>0</v>
      </c>
      <c r="BL134" s="84" t="s">
        <v>122</v>
      </c>
      <c r="BM134" s="175" t="s">
        <v>267</v>
      </c>
    </row>
    <row r="135" spans="1:65" s="94" customFormat="1" ht="24.2" customHeight="1">
      <c r="A135" s="91"/>
      <c r="B135" s="92"/>
      <c r="C135" s="164" t="s">
        <v>127</v>
      </c>
      <c r="D135" s="164" t="s">
        <v>118</v>
      </c>
      <c r="E135" s="165" t="s">
        <v>268</v>
      </c>
      <c r="F135" s="166" t="s">
        <v>269</v>
      </c>
      <c r="G135" s="167" t="s">
        <v>149</v>
      </c>
      <c r="H135" s="168">
        <v>28.5</v>
      </c>
      <c r="I135" s="81"/>
      <c r="J135" s="169">
        <f t="shared" si="0"/>
        <v>0</v>
      </c>
      <c r="K135" s="166" t="s">
        <v>150</v>
      </c>
      <c r="L135" s="92"/>
      <c r="M135" s="170" t="s">
        <v>1</v>
      </c>
      <c r="N135" s="171" t="s">
        <v>41</v>
      </c>
      <c r="O135" s="172"/>
      <c r="P135" s="173">
        <f t="shared" si="1"/>
        <v>0</v>
      </c>
      <c r="Q135" s="173">
        <v>0</v>
      </c>
      <c r="R135" s="173">
        <f t="shared" si="2"/>
        <v>0</v>
      </c>
      <c r="S135" s="173">
        <v>0</v>
      </c>
      <c r="T135" s="174">
        <f t="shared" si="3"/>
        <v>0</v>
      </c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R135" s="175" t="s">
        <v>122</v>
      </c>
      <c r="AT135" s="175" t="s">
        <v>118</v>
      </c>
      <c r="AU135" s="175" t="s">
        <v>86</v>
      </c>
      <c r="AY135" s="84" t="s">
        <v>117</v>
      </c>
      <c r="BE135" s="176">
        <f t="shared" si="4"/>
        <v>0</v>
      </c>
      <c r="BF135" s="176">
        <f t="shared" si="5"/>
        <v>0</v>
      </c>
      <c r="BG135" s="176">
        <f t="shared" si="6"/>
        <v>0</v>
      </c>
      <c r="BH135" s="176">
        <f t="shared" si="7"/>
        <v>0</v>
      </c>
      <c r="BI135" s="176">
        <f t="shared" si="8"/>
        <v>0</v>
      </c>
      <c r="BJ135" s="84" t="s">
        <v>84</v>
      </c>
      <c r="BK135" s="176">
        <f t="shared" si="9"/>
        <v>0</v>
      </c>
      <c r="BL135" s="84" t="s">
        <v>122</v>
      </c>
      <c r="BM135" s="175" t="s">
        <v>270</v>
      </c>
    </row>
    <row r="136" spans="1:65" s="94" customFormat="1" ht="24.2" customHeight="1">
      <c r="A136" s="91"/>
      <c r="B136" s="92"/>
      <c r="C136" s="164" t="s">
        <v>122</v>
      </c>
      <c r="D136" s="164" t="s">
        <v>118</v>
      </c>
      <c r="E136" s="165" t="s">
        <v>271</v>
      </c>
      <c r="F136" s="166" t="s">
        <v>272</v>
      </c>
      <c r="G136" s="167" t="s">
        <v>149</v>
      </c>
      <c r="H136" s="168">
        <v>28.5</v>
      </c>
      <c r="I136" s="81"/>
      <c r="J136" s="169">
        <f t="shared" si="0"/>
        <v>0</v>
      </c>
      <c r="K136" s="166" t="s">
        <v>150</v>
      </c>
      <c r="L136" s="92"/>
      <c r="M136" s="170" t="s">
        <v>1</v>
      </c>
      <c r="N136" s="171" t="s">
        <v>41</v>
      </c>
      <c r="O136" s="172"/>
      <c r="P136" s="173">
        <f t="shared" si="1"/>
        <v>0</v>
      </c>
      <c r="Q136" s="173">
        <v>0</v>
      </c>
      <c r="R136" s="173">
        <f t="shared" si="2"/>
        <v>0</v>
      </c>
      <c r="S136" s="173">
        <v>0</v>
      </c>
      <c r="T136" s="174">
        <f t="shared" si="3"/>
        <v>0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75" t="s">
        <v>122</v>
      </c>
      <c r="AT136" s="175" t="s">
        <v>118</v>
      </c>
      <c r="AU136" s="175" t="s">
        <v>86</v>
      </c>
      <c r="AY136" s="84" t="s">
        <v>117</v>
      </c>
      <c r="BE136" s="176">
        <f t="shared" si="4"/>
        <v>0</v>
      </c>
      <c r="BF136" s="176">
        <f t="shared" si="5"/>
        <v>0</v>
      </c>
      <c r="BG136" s="176">
        <f t="shared" si="6"/>
        <v>0</v>
      </c>
      <c r="BH136" s="176">
        <f t="shared" si="7"/>
        <v>0</v>
      </c>
      <c r="BI136" s="176">
        <f t="shared" si="8"/>
        <v>0</v>
      </c>
      <c r="BJ136" s="84" t="s">
        <v>84</v>
      </c>
      <c r="BK136" s="176">
        <f t="shared" si="9"/>
        <v>0</v>
      </c>
      <c r="BL136" s="84" t="s">
        <v>122</v>
      </c>
      <c r="BM136" s="175" t="s">
        <v>273</v>
      </c>
    </row>
    <row r="137" spans="1:65" s="94" customFormat="1" ht="24.2" customHeight="1">
      <c r="A137" s="91"/>
      <c r="B137" s="92"/>
      <c r="C137" s="164" t="s">
        <v>116</v>
      </c>
      <c r="D137" s="164" t="s">
        <v>118</v>
      </c>
      <c r="E137" s="165" t="s">
        <v>274</v>
      </c>
      <c r="F137" s="166" t="s">
        <v>275</v>
      </c>
      <c r="G137" s="167" t="s">
        <v>149</v>
      </c>
      <c r="H137" s="168">
        <v>28.5</v>
      </c>
      <c r="I137" s="81"/>
      <c r="J137" s="169">
        <f t="shared" si="0"/>
        <v>0</v>
      </c>
      <c r="K137" s="166" t="s">
        <v>150</v>
      </c>
      <c r="L137" s="92"/>
      <c r="M137" s="170" t="s">
        <v>1</v>
      </c>
      <c r="N137" s="171" t="s">
        <v>41</v>
      </c>
      <c r="O137" s="172"/>
      <c r="P137" s="173">
        <f t="shared" si="1"/>
        <v>0</v>
      </c>
      <c r="Q137" s="173">
        <v>0</v>
      </c>
      <c r="R137" s="173">
        <f t="shared" si="2"/>
        <v>0</v>
      </c>
      <c r="S137" s="173">
        <v>0</v>
      </c>
      <c r="T137" s="174">
        <f t="shared" si="3"/>
        <v>0</v>
      </c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R137" s="175" t="s">
        <v>122</v>
      </c>
      <c r="AT137" s="175" t="s">
        <v>118</v>
      </c>
      <c r="AU137" s="175" t="s">
        <v>86</v>
      </c>
      <c r="AY137" s="84" t="s">
        <v>117</v>
      </c>
      <c r="BE137" s="176">
        <f t="shared" si="4"/>
        <v>0</v>
      </c>
      <c r="BF137" s="176">
        <f t="shared" si="5"/>
        <v>0</v>
      </c>
      <c r="BG137" s="176">
        <f t="shared" si="6"/>
        <v>0</v>
      </c>
      <c r="BH137" s="176">
        <f t="shared" si="7"/>
        <v>0</v>
      </c>
      <c r="BI137" s="176">
        <f t="shared" si="8"/>
        <v>0</v>
      </c>
      <c r="BJ137" s="84" t="s">
        <v>84</v>
      </c>
      <c r="BK137" s="176">
        <f t="shared" si="9"/>
        <v>0</v>
      </c>
      <c r="BL137" s="84" t="s">
        <v>122</v>
      </c>
      <c r="BM137" s="175" t="s">
        <v>276</v>
      </c>
    </row>
    <row r="138" spans="1:65" s="94" customFormat="1" ht="16.5" customHeight="1">
      <c r="A138" s="91"/>
      <c r="B138" s="92"/>
      <c r="C138" s="199" t="s">
        <v>167</v>
      </c>
      <c r="D138" s="199" t="s">
        <v>277</v>
      </c>
      <c r="E138" s="200" t="s">
        <v>278</v>
      </c>
      <c r="F138" s="201" t="s">
        <v>279</v>
      </c>
      <c r="G138" s="202" t="s">
        <v>280</v>
      </c>
      <c r="H138" s="203">
        <v>0.57</v>
      </c>
      <c r="I138" s="82"/>
      <c r="J138" s="204">
        <f t="shared" si="0"/>
        <v>0</v>
      </c>
      <c r="K138" s="201" t="s">
        <v>150</v>
      </c>
      <c r="L138" s="205"/>
      <c r="M138" s="206" t="s">
        <v>1</v>
      </c>
      <c r="N138" s="207" t="s">
        <v>41</v>
      </c>
      <c r="O138" s="172"/>
      <c r="P138" s="173">
        <f t="shared" si="1"/>
        <v>0</v>
      </c>
      <c r="Q138" s="173">
        <v>0.001</v>
      </c>
      <c r="R138" s="173">
        <f t="shared" si="2"/>
        <v>0.00057</v>
      </c>
      <c r="S138" s="173">
        <v>0</v>
      </c>
      <c r="T138" s="174">
        <f t="shared" si="3"/>
        <v>0</v>
      </c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R138" s="175" t="s">
        <v>176</v>
      </c>
      <c r="AT138" s="175" t="s">
        <v>277</v>
      </c>
      <c r="AU138" s="175" t="s">
        <v>86</v>
      </c>
      <c r="AY138" s="84" t="s">
        <v>117</v>
      </c>
      <c r="BE138" s="176">
        <f t="shared" si="4"/>
        <v>0</v>
      </c>
      <c r="BF138" s="176">
        <f t="shared" si="5"/>
        <v>0</v>
      </c>
      <c r="BG138" s="176">
        <f t="shared" si="6"/>
        <v>0</v>
      </c>
      <c r="BH138" s="176">
        <f t="shared" si="7"/>
        <v>0</v>
      </c>
      <c r="BI138" s="176">
        <f t="shared" si="8"/>
        <v>0</v>
      </c>
      <c r="BJ138" s="84" t="s">
        <v>84</v>
      </c>
      <c r="BK138" s="176">
        <f t="shared" si="9"/>
        <v>0</v>
      </c>
      <c r="BL138" s="84" t="s">
        <v>122</v>
      </c>
      <c r="BM138" s="175" t="s">
        <v>281</v>
      </c>
    </row>
    <row r="139" spans="2:51" s="190" customFormat="1" ht="12">
      <c r="B139" s="191"/>
      <c r="D139" s="192" t="s">
        <v>155</v>
      </c>
      <c r="F139" s="193" t="s">
        <v>282</v>
      </c>
      <c r="H139" s="194">
        <v>0.57</v>
      </c>
      <c r="L139" s="191"/>
      <c r="M139" s="195"/>
      <c r="N139" s="196"/>
      <c r="O139" s="196"/>
      <c r="P139" s="196"/>
      <c r="Q139" s="196"/>
      <c r="R139" s="196"/>
      <c r="S139" s="196"/>
      <c r="T139" s="197"/>
      <c r="AT139" s="198" t="s">
        <v>155</v>
      </c>
      <c r="AU139" s="198" t="s">
        <v>86</v>
      </c>
      <c r="AV139" s="190" t="s">
        <v>86</v>
      </c>
      <c r="AW139" s="190" t="s">
        <v>3</v>
      </c>
      <c r="AX139" s="190" t="s">
        <v>84</v>
      </c>
      <c r="AY139" s="198" t="s">
        <v>117</v>
      </c>
    </row>
    <row r="140" spans="1:65" s="94" customFormat="1" ht="24.2" customHeight="1">
      <c r="A140" s="91"/>
      <c r="B140" s="92"/>
      <c r="C140" s="164" t="s">
        <v>171</v>
      </c>
      <c r="D140" s="164" t="s">
        <v>118</v>
      </c>
      <c r="E140" s="165" t="s">
        <v>283</v>
      </c>
      <c r="F140" s="166" t="s">
        <v>284</v>
      </c>
      <c r="G140" s="167" t="s">
        <v>149</v>
      </c>
      <c r="H140" s="168">
        <v>28.5</v>
      </c>
      <c r="I140" s="81"/>
      <c r="J140" s="169">
        <f>ROUND(I140*H140,2)</f>
        <v>0</v>
      </c>
      <c r="K140" s="166" t="s">
        <v>150</v>
      </c>
      <c r="L140" s="92"/>
      <c r="M140" s="170" t="s">
        <v>1</v>
      </c>
      <c r="N140" s="171" t="s">
        <v>41</v>
      </c>
      <c r="O140" s="172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R140" s="175" t="s">
        <v>122</v>
      </c>
      <c r="AT140" s="175" t="s">
        <v>118</v>
      </c>
      <c r="AU140" s="175" t="s">
        <v>86</v>
      </c>
      <c r="AY140" s="84" t="s">
        <v>117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84" t="s">
        <v>84</v>
      </c>
      <c r="BK140" s="176">
        <f>ROUND(I140*H140,2)</f>
        <v>0</v>
      </c>
      <c r="BL140" s="84" t="s">
        <v>122</v>
      </c>
      <c r="BM140" s="175" t="s">
        <v>285</v>
      </c>
    </row>
    <row r="141" spans="1:65" s="94" customFormat="1" ht="24.2" customHeight="1">
      <c r="A141" s="91"/>
      <c r="B141" s="92"/>
      <c r="C141" s="164" t="s">
        <v>176</v>
      </c>
      <c r="D141" s="164" t="s">
        <v>118</v>
      </c>
      <c r="E141" s="165" t="s">
        <v>286</v>
      </c>
      <c r="F141" s="166" t="s">
        <v>287</v>
      </c>
      <c r="G141" s="167" t="s">
        <v>149</v>
      </c>
      <c r="H141" s="168">
        <v>47.5</v>
      </c>
      <c r="I141" s="81"/>
      <c r="J141" s="169">
        <f>ROUND(I141*H141,2)</f>
        <v>0</v>
      </c>
      <c r="K141" s="166" t="s">
        <v>150</v>
      </c>
      <c r="L141" s="92"/>
      <c r="M141" s="170" t="s">
        <v>1</v>
      </c>
      <c r="N141" s="171" t="s">
        <v>41</v>
      </c>
      <c r="O141" s="172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R141" s="175" t="s">
        <v>122</v>
      </c>
      <c r="AT141" s="175" t="s">
        <v>118</v>
      </c>
      <c r="AU141" s="175" t="s">
        <v>86</v>
      </c>
      <c r="AY141" s="84" t="s">
        <v>117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84" t="s">
        <v>84</v>
      </c>
      <c r="BK141" s="176">
        <f>ROUND(I141*H141,2)</f>
        <v>0</v>
      </c>
      <c r="BL141" s="84" t="s">
        <v>122</v>
      </c>
      <c r="BM141" s="175" t="s">
        <v>288</v>
      </c>
    </row>
    <row r="142" spans="2:63" s="153" customFormat="1" ht="22.9" customHeight="1">
      <c r="B142" s="154"/>
      <c r="D142" s="155" t="s">
        <v>75</v>
      </c>
      <c r="E142" s="188" t="s">
        <v>127</v>
      </c>
      <c r="F142" s="188" t="s">
        <v>289</v>
      </c>
      <c r="J142" s="189">
        <f>BK142</f>
        <v>0</v>
      </c>
      <c r="L142" s="154"/>
      <c r="M142" s="158"/>
      <c r="N142" s="159"/>
      <c r="O142" s="159"/>
      <c r="P142" s="160">
        <f>P143</f>
        <v>0</v>
      </c>
      <c r="Q142" s="159"/>
      <c r="R142" s="160">
        <f>R143</f>
        <v>0</v>
      </c>
      <c r="S142" s="159"/>
      <c r="T142" s="161">
        <f>T143</f>
        <v>0</v>
      </c>
      <c r="AR142" s="155" t="s">
        <v>84</v>
      </c>
      <c r="AT142" s="162" t="s">
        <v>75</v>
      </c>
      <c r="AU142" s="162" t="s">
        <v>84</v>
      </c>
      <c r="AY142" s="155" t="s">
        <v>117</v>
      </c>
      <c r="BK142" s="163">
        <f>BK143</f>
        <v>0</v>
      </c>
    </row>
    <row r="143" spans="1:65" s="94" customFormat="1" ht="16.5" customHeight="1">
      <c r="A143" s="91"/>
      <c r="B143" s="92"/>
      <c r="C143" s="164" t="s">
        <v>145</v>
      </c>
      <c r="D143" s="164" t="s">
        <v>118</v>
      </c>
      <c r="E143" s="165" t="s">
        <v>290</v>
      </c>
      <c r="F143" s="166" t="s">
        <v>291</v>
      </c>
      <c r="G143" s="167" t="s">
        <v>179</v>
      </c>
      <c r="H143" s="168">
        <v>2</v>
      </c>
      <c r="I143" s="81"/>
      <c r="J143" s="169">
        <f>ROUND(I143*H143,2)</f>
        <v>0</v>
      </c>
      <c r="K143" s="166" t="s">
        <v>1</v>
      </c>
      <c r="L143" s="92"/>
      <c r="M143" s="170" t="s">
        <v>1</v>
      </c>
      <c r="N143" s="171" t="s">
        <v>41</v>
      </c>
      <c r="O143" s="172"/>
      <c r="P143" s="173">
        <f>O143*H143</f>
        <v>0</v>
      </c>
      <c r="Q143" s="173">
        <v>0</v>
      </c>
      <c r="R143" s="173">
        <f>Q143*H143</f>
        <v>0</v>
      </c>
      <c r="S143" s="173">
        <v>0</v>
      </c>
      <c r="T143" s="174">
        <f>S143*H143</f>
        <v>0</v>
      </c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R143" s="175" t="s">
        <v>122</v>
      </c>
      <c r="AT143" s="175" t="s">
        <v>118</v>
      </c>
      <c r="AU143" s="175" t="s">
        <v>86</v>
      </c>
      <c r="AY143" s="84" t="s">
        <v>117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84" t="s">
        <v>84</v>
      </c>
      <c r="BK143" s="176">
        <f>ROUND(I143*H143,2)</f>
        <v>0</v>
      </c>
      <c r="BL143" s="84" t="s">
        <v>122</v>
      </c>
      <c r="BM143" s="175" t="s">
        <v>292</v>
      </c>
    </row>
    <row r="144" spans="2:63" s="153" customFormat="1" ht="22.9" customHeight="1">
      <c r="B144" s="154"/>
      <c r="D144" s="155" t="s">
        <v>75</v>
      </c>
      <c r="E144" s="188" t="s">
        <v>116</v>
      </c>
      <c r="F144" s="188" t="s">
        <v>293</v>
      </c>
      <c r="J144" s="189">
        <f>BK144</f>
        <v>0</v>
      </c>
      <c r="L144" s="154"/>
      <c r="M144" s="158"/>
      <c r="N144" s="159"/>
      <c r="O144" s="159"/>
      <c r="P144" s="160">
        <f>SUM(P145:P147)</f>
        <v>0</v>
      </c>
      <c r="Q144" s="159"/>
      <c r="R144" s="160">
        <f>SUM(R145:R147)</f>
        <v>9.853875</v>
      </c>
      <c r="S144" s="159"/>
      <c r="T144" s="161">
        <f>SUM(T145:T147)</f>
        <v>0</v>
      </c>
      <c r="AR144" s="155" t="s">
        <v>84</v>
      </c>
      <c r="AT144" s="162" t="s">
        <v>75</v>
      </c>
      <c r="AU144" s="162" t="s">
        <v>84</v>
      </c>
      <c r="AY144" s="155" t="s">
        <v>117</v>
      </c>
      <c r="BK144" s="163">
        <f>SUM(BK145:BK147)</f>
        <v>0</v>
      </c>
    </row>
    <row r="145" spans="1:65" s="94" customFormat="1" ht="16.5" customHeight="1">
      <c r="A145" s="91"/>
      <c r="B145" s="92"/>
      <c r="C145" s="164" t="s">
        <v>87</v>
      </c>
      <c r="D145" s="164" t="s">
        <v>118</v>
      </c>
      <c r="E145" s="165" t="s">
        <v>294</v>
      </c>
      <c r="F145" s="166" t="s">
        <v>295</v>
      </c>
      <c r="G145" s="167" t="s">
        <v>149</v>
      </c>
      <c r="H145" s="168">
        <v>3.5</v>
      </c>
      <c r="I145" s="81"/>
      <c r="J145" s="169">
        <f>ROUND(I145*H145,2)</f>
        <v>0</v>
      </c>
      <c r="K145" s="166" t="s">
        <v>150</v>
      </c>
      <c r="L145" s="92"/>
      <c r="M145" s="170" t="s">
        <v>1</v>
      </c>
      <c r="N145" s="171" t="s">
        <v>41</v>
      </c>
      <c r="O145" s="172"/>
      <c r="P145" s="173">
        <f>O145*H145</f>
        <v>0</v>
      </c>
      <c r="Q145" s="173">
        <v>0</v>
      </c>
      <c r="R145" s="173">
        <f>Q145*H145</f>
        <v>0</v>
      </c>
      <c r="S145" s="173">
        <v>0</v>
      </c>
      <c r="T145" s="174">
        <f>S145*H145</f>
        <v>0</v>
      </c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R145" s="175" t="s">
        <v>122</v>
      </c>
      <c r="AT145" s="175" t="s">
        <v>118</v>
      </c>
      <c r="AU145" s="175" t="s">
        <v>86</v>
      </c>
      <c r="AY145" s="84" t="s">
        <v>117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84" t="s">
        <v>84</v>
      </c>
      <c r="BK145" s="176">
        <f>ROUND(I145*H145,2)</f>
        <v>0</v>
      </c>
      <c r="BL145" s="84" t="s">
        <v>122</v>
      </c>
      <c r="BM145" s="175" t="s">
        <v>296</v>
      </c>
    </row>
    <row r="146" spans="1:65" s="94" customFormat="1" ht="33" customHeight="1">
      <c r="A146" s="91"/>
      <c r="B146" s="92"/>
      <c r="C146" s="164" t="s">
        <v>190</v>
      </c>
      <c r="D146" s="164" t="s">
        <v>118</v>
      </c>
      <c r="E146" s="165" t="s">
        <v>297</v>
      </c>
      <c r="F146" s="166" t="s">
        <v>298</v>
      </c>
      <c r="G146" s="167" t="s">
        <v>149</v>
      </c>
      <c r="H146" s="168">
        <v>47.5</v>
      </c>
      <c r="I146" s="81"/>
      <c r="J146" s="169">
        <f>ROUND(I146*H146,2)</f>
        <v>0</v>
      </c>
      <c r="K146" s="166" t="s">
        <v>150</v>
      </c>
      <c r="L146" s="92"/>
      <c r="M146" s="170" t="s">
        <v>1</v>
      </c>
      <c r="N146" s="171" t="s">
        <v>41</v>
      </c>
      <c r="O146" s="172"/>
      <c r="P146" s="173">
        <f>O146*H146</f>
        <v>0</v>
      </c>
      <c r="Q146" s="173">
        <v>0.20745</v>
      </c>
      <c r="R146" s="173">
        <f>Q146*H146</f>
        <v>9.853875</v>
      </c>
      <c r="S146" s="173">
        <v>0</v>
      </c>
      <c r="T146" s="174">
        <f>S146*H146</f>
        <v>0</v>
      </c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R146" s="175" t="s">
        <v>122</v>
      </c>
      <c r="AT146" s="175" t="s">
        <v>118</v>
      </c>
      <c r="AU146" s="175" t="s">
        <v>86</v>
      </c>
      <c r="AY146" s="84" t="s">
        <v>117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84" t="s">
        <v>84</v>
      </c>
      <c r="BK146" s="176">
        <f>ROUND(I146*H146,2)</f>
        <v>0</v>
      </c>
      <c r="BL146" s="84" t="s">
        <v>122</v>
      </c>
      <c r="BM146" s="175" t="s">
        <v>299</v>
      </c>
    </row>
    <row r="147" spans="1:65" s="94" customFormat="1" ht="21.75" customHeight="1">
      <c r="A147" s="91"/>
      <c r="B147" s="92"/>
      <c r="C147" s="164" t="s">
        <v>195</v>
      </c>
      <c r="D147" s="164" t="s">
        <v>118</v>
      </c>
      <c r="E147" s="165" t="s">
        <v>300</v>
      </c>
      <c r="F147" s="166" t="s">
        <v>301</v>
      </c>
      <c r="G147" s="167" t="s">
        <v>149</v>
      </c>
      <c r="H147" s="168">
        <v>47.5</v>
      </c>
      <c r="I147" s="81"/>
      <c r="J147" s="169">
        <f>ROUND(I147*H147,2)</f>
        <v>0</v>
      </c>
      <c r="K147" s="166" t="s">
        <v>150</v>
      </c>
      <c r="L147" s="92"/>
      <c r="M147" s="170" t="s">
        <v>1</v>
      </c>
      <c r="N147" s="171" t="s">
        <v>41</v>
      </c>
      <c r="O147" s="172"/>
      <c r="P147" s="173">
        <f>O147*H147</f>
        <v>0</v>
      </c>
      <c r="Q147" s="173">
        <v>0</v>
      </c>
      <c r="R147" s="173">
        <f>Q147*H147</f>
        <v>0</v>
      </c>
      <c r="S147" s="173">
        <v>0</v>
      </c>
      <c r="T147" s="174">
        <f>S147*H147</f>
        <v>0</v>
      </c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R147" s="175" t="s">
        <v>122</v>
      </c>
      <c r="AT147" s="175" t="s">
        <v>118</v>
      </c>
      <c r="AU147" s="175" t="s">
        <v>86</v>
      </c>
      <c r="AY147" s="84" t="s">
        <v>117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84" t="s">
        <v>84</v>
      </c>
      <c r="BK147" s="176">
        <f>ROUND(I147*H147,2)</f>
        <v>0</v>
      </c>
      <c r="BL147" s="84" t="s">
        <v>122</v>
      </c>
      <c r="BM147" s="175" t="s">
        <v>302</v>
      </c>
    </row>
    <row r="148" spans="2:63" s="153" customFormat="1" ht="22.9" customHeight="1">
      <c r="B148" s="154"/>
      <c r="D148" s="155" t="s">
        <v>75</v>
      </c>
      <c r="E148" s="188" t="s">
        <v>167</v>
      </c>
      <c r="F148" s="188" t="s">
        <v>303</v>
      </c>
      <c r="J148" s="189">
        <f>BK148</f>
        <v>0</v>
      </c>
      <c r="L148" s="154"/>
      <c r="M148" s="158"/>
      <c r="N148" s="159"/>
      <c r="O148" s="159"/>
      <c r="P148" s="160">
        <f>SUM(P149:P150)</f>
        <v>0</v>
      </c>
      <c r="Q148" s="159"/>
      <c r="R148" s="160">
        <f>SUM(R149:R150)</f>
        <v>0.145965</v>
      </c>
      <c r="S148" s="159"/>
      <c r="T148" s="161">
        <f>SUM(T149:T150)</f>
        <v>0</v>
      </c>
      <c r="AR148" s="155" t="s">
        <v>84</v>
      </c>
      <c r="AT148" s="162" t="s">
        <v>75</v>
      </c>
      <c r="AU148" s="162" t="s">
        <v>84</v>
      </c>
      <c r="AY148" s="155" t="s">
        <v>117</v>
      </c>
      <c r="BK148" s="163">
        <f>SUM(BK149:BK150)</f>
        <v>0</v>
      </c>
    </row>
    <row r="149" spans="1:65" s="94" customFormat="1" ht="21.75" customHeight="1">
      <c r="A149" s="91"/>
      <c r="B149" s="92"/>
      <c r="C149" s="164" t="s">
        <v>199</v>
      </c>
      <c r="D149" s="164" t="s">
        <v>118</v>
      </c>
      <c r="E149" s="165" t="s">
        <v>304</v>
      </c>
      <c r="F149" s="166" t="s">
        <v>305</v>
      </c>
      <c r="G149" s="167" t="s">
        <v>149</v>
      </c>
      <c r="H149" s="168">
        <v>1.85</v>
      </c>
      <c r="I149" s="81"/>
      <c r="J149" s="169">
        <f>ROUND(I149*H149,2)</f>
        <v>0</v>
      </c>
      <c r="K149" s="166" t="s">
        <v>150</v>
      </c>
      <c r="L149" s="92"/>
      <c r="M149" s="170" t="s">
        <v>1</v>
      </c>
      <c r="N149" s="171" t="s">
        <v>41</v>
      </c>
      <c r="O149" s="172"/>
      <c r="P149" s="173">
        <f>O149*H149</f>
        <v>0</v>
      </c>
      <c r="Q149" s="173">
        <v>0.04</v>
      </c>
      <c r="R149" s="173">
        <f>Q149*H149</f>
        <v>0.07400000000000001</v>
      </c>
      <c r="S149" s="173">
        <v>0</v>
      </c>
      <c r="T149" s="174">
        <f>S149*H149</f>
        <v>0</v>
      </c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R149" s="175" t="s">
        <v>122</v>
      </c>
      <c r="AT149" s="175" t="s">
        <v>118</v>
      </c>
      <c r="AU149" s="175" t="s">
        <v>86</v>
      </c>
      <c r="AY149" s="84" t="s">
        <v>117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84" t="s">
        <v>84</v>
      </c>
      <c r="BK149" s="176">
        <f>ROUND(I149*H149,2)</f>
        <v>0</v>
      </c>
      <c r="BL149" s="84" t="s">
        <v>122</v>
      </c>
      <c r="BM149" s="175" t="s">
        <v>306</v>
      </c>
    </row>
    <row r="150" spans="1:65" s="94" customFormat="1" ht="24.2" customHeight="1">
      <c r="A150" s="91"/>
      <c r="B150" s="92"/>
      <c r="C150" s="164" t="s">
        <v>203</v>
      </c>
      <c r="D150" s="164" t="s">
        <v>118</v>
      </c>
      <c r="E150" s="165" t="s">
        <v>307</v>
      </c>
      <c r="F150" s="166" t="s">
        <v>308</v>
      </c>
      <c r="G150" s="167" t="s">
        <v>149</v>
      </c>
      <c r="H150" s="168">
        <v>1.85</v>
      </c>
      <c r="I150" s="81"/>
      <c r="J150" s="169">
        <f>ROUND(I150*H150,2)</f>
        <v>0</v>
      </c>
      <c r="K150" s="166" t="s">
        <v>150</v>
      </c>
      <c r="L150" s="92"/>
      <c r="M150" s="170" t="s">
        <v>1</v>
      </c>
      <c r="N150" s="171" t="s">
        <v>41</v>
      </c>
      <c r="O150" s="172"/>
      <c r="P150" s="173">
        <f>O150*H150</f>
        <v>0</v>
      </c>
      <c r="Q150" s="173">
        <v>0.0389</v>
      </c>
      <c r="R150" s="173">
        <f>Q150*H150</f>
        <v>0.071965</v>
      </c>
      <c r="S150" s="173">
        <v>0</v>
      </c>
      <c r="T150" s="174">
        <f>S150*H150</f>
        <v>0</v>
      </c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R150" s="175" t="s">
        <v>122</v>
      </c>
      <c r="AT150" s="175" t="s">
        <v>118</v>
      </c>
      <c r="AU150" s="175" t="s">
        <v>86</v>
      </c>
      <c r="AY150" s="84" t="s">
        <v>117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84" t="s">
        <v>84</v>
      </c>
      <c r="BK150" s="176">
        <f>ROUND(I150*H150,2)</f>
        <v>0</v>
      </c>
      <c r="BL150" s="84" t="s">
        <v>122</v>
      </c>
      <c r="BM150" s="175" t="s">
        <v>309</v>
      </c>
    </row>
    <row r="151" spans="2:63" s="153" customFormat="1" ht="22.9" customHeight="1">
      <c r="B151" s="154"/>
      <c r="D151" s="155" t="s">
        <v>75</v>
      </c>
      <c r="E151" s="188" t="s">
        <v>145</v>
      </c>
      <c r="F151" s="188" t="s">
        <v>146</v>
      </c>
      <c r="J151" s="189">
        <f>BK151</f>
        <v>0</v>
      </c>
      <c r="L151" s="154"/>
      <c r="M151" s="158"/>
      <c r="N151" s="159"/>
      <c r="O151" s="159"/>
      <c r="P151" s="160">
        <f>SUM(P152:P153)</f>
        <v>0</v>
      </c>
      <c r="Q151" s="159"/>
      <c r="R151" s="160">
        <f>SUM(R152:R153)</f>
        <v>0</v>
      </c>
      <c r="S151" s="159"/>
      <c r="T151" s="161">
        <f>SUM(T152:T153)</f>
        <v>0.108</v>
      </c>
      <c r="AR151" s="155" t="s">
        <v>84</v>
      </c>
      <c r="AT151" s="162" t="s">
        <v>75</v>
      </c>
      <c r="AU151" s="162" t="s">
        <v>84</v>
      </c>
      <c r="AY151" s="155" t="s">
        <v>117</v>
      </c>
      <c r="BK151" s="163">
        <f>SUM(BK152:BK153)</f>
        <v>0</v>
      </c>
    </row>
    <row r="152" spans="1:65" s="94" customFormat="1" ht="24.2" customHeight="1">
      <c r="A152" s="91"/>
      <c r="B152" s="92"/>
      <c r="C152" s="164" t="s">
        <v>8</v>
      </c>
      <c r="D152" s="164" t="s">
        <v>118</v>
      </c>
      <c r="E152" s="165" t="s">
        <v>310</v>
      </c>
      <c r="F152" s="166" t="s">
        <v>311</v>
      </c>
      <c r="G152" s="167" t="s">
        <v>231</v>
      </c>
      <c r="H152" s="168">
        <v>190</v>
      </c>
      <c r="I152" s="81"/>
      <c r="J152" s="169">
        <f>ROUND(I152*H152,2)</f>
        <v>0</v>
      </c>
      <c r="K152" s="166" t="s">
        <v>150</v>
      </c>
      <c r="L152" s="92"/>
      <c r="M152" s="170" t="s">
        <v>1</v>
      </c>
      <c r="N152" s="171" t="s">
        <v>41</v>
      </c>
      <c r="O152" s="172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R152" s="175" t="s">
        <v>122</v>
      </c>
      <c r="AT152" s="175" t="s">
        <v>118</v>
      </c>
      <c r="AU152" s="175" t="s">
        <v>86</v>
      </c>
      <c r="AY152" s="84" t="s">
        <v>117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84" t="s">
        <v>84</v>
      </c>
      <c r="BK152" s="176">
        <f>ROUND(I152*H152,2)</f>
        <v>0</v>
      </c>
      <c r="BL152" s="84" t="s">
        <v>122</v>
      </c>
      <c r="BM152" s="175" t="s">
        <v>312</v>
      </c>
    </row>
    <row r="153" spans="1:65" s="94" customFormat="1" ht="24.2" customHeight="1">
      <c r="A153" s="91"/>
      <c r="B153" s="92"/>
      <c r="C153" s="164" t="s">
        <v>188</v>
      </c>
      <c r="D153" s="164" t="s">
        <v>118</v>
      </c>
      <c r="E153" s="165" t="s">
        <v>313</v>
      </c>
      <c r="F153" s="166" t="s">
        <v>314</v>
      </c>
      <c r="G153" s="167" t="s">
        <v>231</v>
      </c>
      <c r="H153" s="168">
        <v>18</v>
      </c>
      <c r="I153" s="81"/>
      <c r="J153" s="169">
        <f>ROUND(I153*H153,2)</f>
        <v>0</v>
      </c>
      <c r="K153" s="166" t="s">
        <v>150</v>
      </c>
      <c r="L153" s="92"/>
      <c r="M153" s="170" t="s">
        <v>1</v>
      </c>
      <c r="N153" s="171" t="s">
        <v>41</v>
      </c>
      <c r="O153" s="172"/>
      <c r="P153" s="173">
        <f>O153*H153</f>
        <v>0</v>
      </c>
      <c r="Q153" s="173">
        <v>0</v>
      </c>
      <c r="R153" s="173">
        <f>Q153*H153</f>
        <v>0</v>
      </c>
      <c r="S153" s="173">
        <v>0.006</v>
      </c>
      <c r="T153" s="174">
        <f>S153*H153</f>
        <v>0.108</v>
      </c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R153" s="175" t="s">
        <v>122</v>
      </c>
      <c r="AT153" s="175" t="s">
        <v>118</v>
      </c>
      <c r="AU153" s="175" t="s">
        <v>86</v>
      </c>
      <c r="AY153" s="84" t="s">
        <v>117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84" t="s">
        <v>84</v>
      </c>
      <c r="BK153" s="176">
        <f>ROUND(I153*H153,2)</f>
        <v>0</v>
      </c>
      <c r="BL153" s="84" t="s">
        <v>122</v>
      </c>
      <c r="BM153" s="175" t="s">
        <v>315</v>
      </c>
    </row>
    <row r="154" spans="2:63" s="153" customFormat="1" ht="22.9" customHeight="1">
      <c r="B154" s="154"/>
      <c r="D154" s="155" t="s">
        <v>75</v>
      </c>
      <c r="E154" s="188" t="s">
        <v>184</v>
      </c>
      <c r="F154" s="188" t="s">
        <v>185</v>
      </c>
      <c r="J154" s="189">
        <f>BK154</f>
        <v>0</v>
      </c>
      <c r="L154" s="154"/>
      <c r="M154" s="158"/>
      <c r="N154" s="159"/>
      <c r="O154" s="159"/>
      <c r="P154" s="160">
        <f>SUM(P155:P158)</f>
        <v>0</v>
      </c>
      <c r="Q154" s="159"/>
      <c r="R154" s="160">
        <f>SUM(R155:R158)</f>
        <v>0</v>
      </c>
      <c r="S154" s="159"/>
      <c r="T154" s="161">
        <f>SUM(T155:T158)</f>
        <v>0</v>
      </c>
      <c r="AR154" s="155" t="s">
        <v>84</v>
      </c>
      <c r="AT154" s="162" t="s">
        <v>75</v>
      </c>
      <c r="AU154" s="162" t="s">
        <v>84</v>
      </c>
      <c r="AY154" s="155" t="s">
        <v>117</v>
      </c>
      <c r="BK154" s="163">
        <f>SUM(BK155:BK158)</f>
        <v>0</v>
      </c>
    </row>
    <row r="155" spans="1:65" s="94" customFormat="1" ht="21.75" customHeight="1">
      <c r="A155" s="91"/>
      <c r="B155" s="92"/>
      <c r="C155" s="164" t="s">
        <v>213</v>
      </c>
      <c r="D155" s="164" t="s">
        <v>118</v>
      </c>
      <c r="E155" s="165" t="s">
        <v>316</v>
      </c>
      <c r="F155" s="166" t="s">
        <v>317</v>
      </c>
      <c r="G155" s="167" t="s">
        <v>174</v>
      </c>
      <c r="H155" s="168">
        <v>11.573</v>
      </c>
      <c r="I155" s="81"/>
      <c r="J155" s="169">
        <f>ROUND(I155*H155,2)</f>
        <v>0</v>
      </c>
      <c r="K155" s="166" t="s">
        <v>150</v>
      </c>
      <c r="L155" s="92"/>
      <c r="M155" s="170" t="s">
        <v>1</v>
      </c>
      <c r="N155" s="171" t="s">
        <v>41</v>
      </c>
      <c r="O155" s="172"/>
      <c r="P155" s="173">
        <f>O155*H155</f>
        <v>0</v>
      </c>
      <c r="Q155" s="173">
        <v>0</v>
      </c>
      <c r="R155" s="173">
        <f>Q155*H155</f>
        <v>0</v>
      </c>
      <c r="S155" s="173">
        <v>0</v>
      </c>
      <c r="T155" s="174">
        <f>S155*H155</f>
        <v>0</v>
      </c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R155" s="175" t="s">
        <v>122</v>
      </c>
      <c r="AT155" s="175" t="s">
        <v>118</v>
      </c>
      <c r="AU155" s="175" t="s">
        <v>86</v>
      </c>
      <c r="AY155" s="84" t="s">
        <v>117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84" t="s">
        <v>84</v>
      </c>
      <c r="BK155" s="176">
        <f>ROUND(I155*H155,2)</f>
        <v>0</v>
      </c>
      <c r="BL155" s="84" t="s">
        <v>122</v>
      </c>
      <c r="BM155" s="175" t="s">
        <v>318</v>
      </c>
    </row>
    <row r="156" spans="1:65" s="94" customFormat="1" ht="24.2" customHeight="1">
      <c r="A156" s="91"/>
      <c r="B156" s="92"/>
      <c r="C156" s="164" t="s">
        <v>217</v>
      </c>
      <c r="D156" s="164" t="s">
        <v>118</v>
      </c>
      <c r="E156" s="165" t="s">
        <v>319</v>
      </c>
      <c r="F156" s="166" t="s">
        <v>320</v>
      </c>
      <c r="G156" s="167" t="s">
        <v>174</v>
      </c>
      <c r="H156" s="168">
        <v>57.865</v>
      </c>
      <c r="I156" s="81"/>
      <c r="J156" s="169">
        <f>ROUND(I156*H156,2)</f>
        <v>0</v>
      </c>
      <c r="K156" s="166" t="s">
        <v>150</v>
      </c>
      <c r="L156" s="92"/>
      <c r="M156" s="170" t="s">
        <v>1</v>
      </c>
      <c r="N156" s="171" t="s">
        <v>41</v>
      </c>
      <c r="O156" s="172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R156" s="175" t="s">
        <v>122</v>
      </c>
      <c r="AT156" s="175" t="s">
        <v>118</v>
      </c>
      <c r="AU156" s="175" t="s">
        <v>86</v>
      </c>
      <c r="AY156" s="84" t="s">
        <v>117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84" t="s">
        <v>84</v>
      </c>
      <c r="BK156" s="176">
        <f>ROUND(I156*H156,2)</f>
        <v>0</v>
      </c>
      <c r="BL156" s="84" t="s">
        <v>122</v>
      </c>
      <c r="BM156" s="175" t="s">
        <v>321</v>
      </c>
    </row>
    <row r="157" spans="2:51" s="190" customFormat="1" ht="12">
      <c r="B157" s="191"/>
      <c r="D157" s="192" t="s">
        <v>155</v>
      </c>
      <c r="F157" s="193" t="s">
        <v>322</v>
      </c>
      <c r="H157" s="194">
        <v>57.865</v>
      </c>
      <c r="L157" s="191"/>
      <c r="M157" s="195"/>
      <c r="N157" s="196"/>
      <c r="O157" s="196"/>
      <c r="P157" s="196"/>
      <c r="Q157" s="196"/>
      <c r="R157" s="196"/>
      <c r="S157" s="196"/>
      <c r="T157" s="197"/>
      <c r="AT157" s="198" t="s">
        <v>155</v>
      </c>
      <c r="AU157" s="198" t="s">
        <v>86</v>
      </c>
      <c r="AV157" s="190" t="s">
        <v>86</v>
      </c>
      <c r="AW157" s="190" t="s">
        <v>3</v>
      </c>
      <c r="AX157" s="190" t="s">
        <v>84</v>
      </c>
      <c r="AY157" s="198" t="s">
        <v>117</v>
      </c>
    </row>
    <row r="158" spans="1:65" s="94" customFormat="1" ht="44.25" customHeight="1">
      <c r="A158" s="91"/>
      <c r="B158" s="92"/>
      <c r="C158" s="164" t="s">
        <v>221</v>
      </c>
      <c r="D158" s="164" t="s">
        <v>118</v>
      </c>
      <c r="E158" s="165" t="s">
        <v>323</v>
      </c>
      <c r="F158" s="166" t="s">
        <v>324</v>
      </c>
      <c r="G158" s="167" t="s">
        <v>174</v>
      </c>
      <c r="H158" s="168">
        <v>11.573</v>
      </c>
      <c r="I158" s="81"/>
      <c r="J158" s="169">
        <f>ROUND(I158*H158,2)</f>
        <v>0</v>
      </c>
      <c r="K158" s="166" t="s">
        <v>150</v>
      </c>
      <c r="L158" s="92"/>
      <c r="M158" s="170" t="s">
        <v>1</v>
      </c>
      <c r="N158" s="171" t="s">
        <v>41</v>
      </c>
      <c r="O158" s="172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R158" s="175" t="s">
        <v>122</v>
      </c>
      <c r="AT158" s="175" t="s">
        <v>118</v>
      </c>
      <c r="AU158" s="175" t="s">
        <v>86</v>
      </c>
      <c r="AY158" s="84" t="s">
        <v>117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84" t="s">
        <v>84</v>
      </c>
      <c r="BK158" s="176">
        <f>ROUND(I158*H158,2)</f>
        <v>0</v>
      </c>
      <c r="BL158" s="84" t="s">
        <v>122</v>
      </c>
      <c r="BM158" s="175" t="s">
        <v>325</v>
      </c>
    </row>
    <row r="159" spans="2:63" s="153" customFormat="1" ht="25.9" customHeight="1">
      <c r="B159" s="154"/>
      <c r="D159" s="155" t="s">
        <v>75</v>
      </c>
      <c r="E159" s="156" t="s">
        <v>225</v>
      </c>
      <c r="F159" s="156" t="s">
        <v>226</v>
      </c>
      <c r="J159" s="157">
        <f>BK159</f>
        <v>0</v>
      </c>
      <c r="L159" s="154"/>
      <c r="M159" s="158"/>
      <c r="N159" s="159"/>
      <c r="O159" s="159"/>
      <c r="P159" s="160">
        <f>P160+P211</f>
        <v>0</v>
      </c>
      <c r="Q159" s="159"/>
      <c r="R159" s="160">
        <f>R160+R211</f>
        <v>1.1802745</v>
      </c>
      <c r="S159" s="159"/>
      <c r="T159" s="161">
        <f>T160+T211</f>
        <v>0</v>
      </c>
      <c r="AR159" s="155" t="s">
        <v>86</v>
      </c>
      <c r="AT159" s="162" t="s">
        <v>75</v>
      </c>
      <c r="AU159" s="162" t="s">
        <v>76</v>
      </c>
      <c r="AY159" s="155" t="s">
        <v>117</v>
      </c>
      <c r="BK159" s="163">
        <f>BK160+BK211</f>
        <v>0</v>
      </c>
    </row>
    <row r="160" spans="2:63" s="153" customFormat="1" ht="22.9" customHeight="1">
      <c r="B160" s="154"/>
      <c r="D160" s="155" t="s">
        <v>75</v>
      </c>
      <c r="E160" s="188" t="s">
        <v>326</v>
      </c>
      <c r="F160" s="188" t="s">
        <v>327</v>
      </c>
      <c r="J160" s="189">
        <f>BK160</f>
        <v>0</v>
      </c>
      <c r="L160" s="154"/>
      <c r="M160" s="158"/>
      <c r="N160" s="159"/>
      <c r="O160" s="159"/>
      <c r="P160" s="160">
        <f>SUM(P161:P210)</f>
        <v>0</v>
      </c>
      <c r="Q160" s="159"/>
      <c r="R160" s="160">
        <f>SUM(R161:R210)</f>
        <v>1.1789424999999998</v>
      </c>
      <c r="S160" s="159"/>
      <c r="T160" s="161">
        <f>SUM(T161:T210)</f>
        <v>0</v>
      </c>
      <c r="AR160" s="155" t="s">
        <v>86</v>
      </c>
      <c r="AT160" s="162" t="s">
        <v>75</v>
      </c>
      <c r="AU160" s="162" t="s">
        <v>84</v>
      </c>
      <c r="AY160" s="155" t="s">
        <v>117</v>
      </c>
      <c r="BK160" s="163">
        <f>SUM(BK161:BK210)</f>
        <v>0</v>
      </c>
    </row>
    <row r="161" spans="1:65" s="94" customFormat="1" ht="16.5" customHeight="1">
      <c r="A161" s="91"/>
      <c r="B161" s="92"/>
      <c r="C161" s="164" t="s">
        <v>90</v>
      </c>
      <c r="D161" s="164" t="s">
        <v>118</v>
      </c>
      <c r="E161" s="165" t="s">
        <v>328</v>
      </c>
      <c r="F161" s="166" t="s">
        <v>329</v>
      </c>
      <c r="G161" s="167" t="s">
        <v>179</v>
      </c>
      <c r="H161" s="168">
        <v>1</v>
      </c>
      <c r="I161" s="81"/>
      <c r="J161" s="169">
        <f>ROUND(I161*H161,2)</f>
        <v>0</v>
      </c>
      <c r="K161" s="166" t="s">
        <v>1</v>
      </c>
      <c r="L161" s="92"/>
      <c r="M161" s="170" t="s">
        <v>1</v>
      </c>
      <c r="N161" s="171" t="s">
        <v>41</v>
      </c>
      <c r="O161" s="172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R161" s="175" t="s">
        <v>188</v>
      </c>
      <c r="AT161" s="175" t="s">
        <v>118</v>
      </c>
      <c r="AU161" s="175" t="s">
        <v>86</v>
      </c>
      <c r="AY161" s="84" t="s">
        <v>117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84" t="s">
        <v>84</v>
      </c>
      <c r="BK161" s="176">
        <f>ROUND(I161*H161,2)</f>
        <v>0</v>
      </c>
      <c r="BL161" s="84" t="s">
        <v>188</v>
      </c>
      <c r="BM161" s="175" t="s">
        <v>330</v>
      </c>
    </row>
    <row r="162" spans="1:65" s="94" customFormat="1" ht="24.2" customHeight="1">
      <c r="A162" s="91"/>
      <c r="B162" s="92"/>
      <c r="C162" s="164" t="s">
        <v>7</v>
      </c>
      <c r="D162" s="164" t="s">
        <v>118</v>
      </c>
      <c r="E162" s="165" t="s">
        <v>331</v>
      </c>
      <c r="F162" s="166" t="s">
        <v>332</v>
      </c>
      <c r="G162" s="167" t="s">
        <v>231</v>
      </c>
      <c r="H162" s="168">
        <v>57</v>
      </c>
      <c r="I162" s="81"/>
      <c r="J162" s="169">
        <f>ROUND(I162*H162,2)</f>
        <v>0</v>
      </c>
      <c r="K162" s="166" t="s">
        <v>150</v>
      </c>
      <c r="L162" s="92"/>
      <c r="M162" s="170" t="s">
        <v>1</v>
      </c>
      <c r="N162" s="171" t="s">
        <v>41</v>
      </c>
      <c r="O162" s="172"/>
      <c r="P162" s="173">
        <f>O162*H162</f>
        <v>0</v>
      </c>
      <c r="Q162" s="173">
        <v>0</v>
      </c>
      <c r="R162" s="173">
        <f>Q162*H162</f>
        <v>0</v>
      </c>
      <c r="S162" s="173">
        <v>0</v>
      </c>
      <c r="T162" s="174">
        <f>S162*H162</f>
        <v>0</v>
      </c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R162" s="175" t="s">
        <v>188</v>
      </c>
      <c r="AT162" s="175" t="s">
        <v>118</v>
      </c>
      <c r="AU162" s="175" t="s">
        <v>86</v>
      </c>
      <c r="AY162" s="84" t="s">
        <v>117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84" t="s">
        <v>84</v>
      </c>
      <c r="BK162" s="176">
        <f>ROUND(I162*H162,2)</f>
        <v>0</v>
      </c>
      <c r="BL162" s="84" t="s">
        <v>188</v>
      </c>
      <c r="BM162" s="175" t="s">
        <v>333</v>
      </c>
    </row>
    <row r="163" spans="1:65" s="94" customFormat="1" ht="16.5" customHeight="1">
      <c r="A163" s="91"/>
      <c r="B163" s="92"/>
      <c r="C163" s="199" t="s">
        <v>236</v>
      </c>
      <c r="D163" s="199" t="s">
        <v>277</v>
      </c>
      <c r="E163" s="200" t="s">
        <v>334</v>
      </c>
      <c r="F163" s="201" t="s">
        <v>335</v>
      </c>
      <c r="G163" s="202" t="s">
        <v>231</v>
      </c>
      <c r="H163" s="203">
        <v>62.7</v>
      </c>
      <c r="I163" s="82"/>
      <c r="J163" s="204">
        <f>ROUND(I163*H163,2)</f>
        <v>0</v>
      </c>
      <c r="K163" s="201" t="s">
        <v>150</v>
      </c>
      <c r="L163" s="205"/>
      <c r="M163" s="206" t="s">
        <v>1</v>
      </c>
      <c r="N163" s="207" t="s">
        <v>41</v>
      </c>
      <c r="O163" s="172"/>
      <c r="P163" s="173">
        <f>O163*H163</f>
        <v>0</v>
      </c>
      <c r="Q163" s="173">
        <v>0.0002</v>
      </c>
      <c r="R163" s="173">
        <f>Q163*H163</f>
        <v>0.01254</v>
      </c>
      <c r="S163" s="173">
        <v>0</v>
      </c>
      <c r="T163" s="174">
        <f>S163*H163</f>
        <v>0</v>
      </c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R163" s="175" t="s">
        <v>336</v>
      </c>
      <c r="AT163" s="175" t="s">
        <v>277</v>
      </c>
      <c r="AU163" s="175" t="s">
        <v>86</v>
      </c>
      <c r="AY163" s="84" t="s">
        <v>117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84" t="s">
        <v>84</v>
      </c>
      <c r="BK163" s="176">
        <f>ROUND(I163*H163,2)</f>
        <v>0</v>
      </c>
      <c r="BL163" s="84" t="s">
        <v>188</v>
      </c>
      <c r="BM163" s="175" t="s">
        <v>337</v>
      </c>
    </row>
    <row r="164" spans="2:51" s="190" customFormat="1" ht="12">
      <c r="B164" s="191"/>
      <c r="D164" s="192" t="s">
        <v>155</v>
      </c>
      <c r="F164" s="193" t="s">
        <v>338</v>
      </c>
      <c r="H164" s="194">
        <v>62.7</v>
      </c>
      <c r="L164" s="191"/>
      <c r="M164" s="195"/>
      <c r="N164" s="196"/>
      <c r="O164" s="196"/>
      <c r="P164" s="196"/>
      <c r="Q164" s="196"/>
      <c r="R164" s="196"/>
      <c r="S164" s="196"/>
      <c r="T164" s="197"/>
      <c r="AT164" s="198" t="s">
        <v>155</v>
      </c>
      <c r="AU164" s="198" t="s">
        <v>86</v>
      </c>
      <c r="AV164" s="190" t="s">
        <v>86</v>
      </c>
      <c r="AW164" s="190" t="s">
        <v>3</v>
      </c>
      <c r="AX164" s="190" t="s">
        <v>84</v>
      </c>
      <c r="AY164" s="198" t="s">
        <v>117</v>
      </c>
    </row>
    <row r="165" spans="1:65" s="94" customFormat="1" ht="16.5" customHeight="1">
      <c r="A165" s="91"/>
      <c r="B165" s="92"/>
      <c r="C165" s="199" t="s">
        <v>242</v>
      </c>
      <c r="D165" s="199" t="s">
        <v>277</v>
      </c>
      <c r="E165" s="200" t="s">
        <v>339</v>
      </c>
      <c r="F165" s="201" t="s">
        <v>340</v>
      </c>
      <c r="G165" s="202" t="s">
        <v>179</v>
      </c>
      <c r="H165" s="203">
        <v>184</v>
      </c>
      <c r="I165" s="82"/>
      <c r="J165" s="204">
        <f>ROUND(I165*H165,2)</f>
        <v>0</v>
      </c>
      <c r="K165" s="201" t="s">
        <v>1</v>
      </c>
      <c r="L165" s="205"/>
      <c r="M165" s="206" t="s">
        <v>1</v>
      </c>
      <c r="N165" s="207" t="s">
        <v>41</v>
      </c>
      <c r="O165" s="172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R165" s="175" t="s">
        <v>336</v>
      </c>
      <c r="AT165" s="175" t="s">
        <v>277</v>
      </c>
      <c r="AU165" s="175" t="s">
        <v>86</v>
      </c>
      <c r="AY165" s="84" t="s">
        <v>117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84" t="s">
        <v>84</v>
      </c>
      <c r="BK165" s="176">
        <f>ROUND(I165*H165,2)</f>
        <v>0</v>
      </c>
      <c r="BL165" s="84" t="s">
        <v>188</v>
      </c>
      <c r="BM165" s="175" t="s">
        <v>341</v>
      </c>
    </row>
    <row r="166" spans="1:65" s="94" customFormat="1" ht="24.2" customHeight="1">
      <c r="A166" s="91"/>
      <c r="B166" s="92"/>
      <c r="C166" s="164" t="s">
        <v>246</v>
      </c>
      <c r="D166" s="164" t="s">
        <v>118</v>
      </c>
      <c r="E166" s="165" t="s">
        <v>342</v>
      </c>
      <c r="F166" s="166" t="s">
        <v>343</v>
      </c>
      <c r="G166" s="167" t="s">
        <v>231</v>
      </c>
      <c r="H166" s="168">
        <v>34</v>
      </c>
      <c r="I166" s="81"/>
      <c r="J166" s="169">
        <f>ROUND(I166*H166,2)</f>
        <v>0</v>
      </c>
      <c r="K166" s="166" t="s">
        <v>150</v>
      </c>
      <c r="L166" s="92"/>
      <c r="M166" s="170" t="s">
        <v>1</v>
      </c>
      <c r="N166" s="171" t="s">
        <v>41</v>
      </c>
      <c r="O166" s="172"/>
      <c r="P166" s="173">
        <f>O166*H166</f>
        <v>0</v>
      </c>
      <c r="Q166" s="173">
        <v>0</v>
      </c>
      <c r="R166" s="173">
        <f>Q166*H166</f>
        <v>0</v>
      </c>
      <c r="S166" s="173">
        <v>0</v>
      </c>
      <c r="T166" s="174">
        <f>S166*H166</f>
        <v>0</v>
      </c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R166" s="175" t="s">
        <v>188</v>
      </c>
      <c r="AT166" s="175" t="s">
        <v>118</v>
      </c>
      <c r="AU166" s="175" t="s">
        <v>86</v>
      </c>
      <c r="AY166" s="84" t="s">
        <v>117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84" t="s">
        <v>84</v>
      </c>
      <c r="BK166" s="176">
        <f>ROUND(I166*H166,2)</f>
        <v>0</v>
      </c>
      <c r="BL166" s="84" t="s">
        <v>188</v>
      </c>
      <c r="BM166" s="175" t="s">
        <v>344</v>
      </c>
    </row>
    <row r="167" spans="1:65" s="94" customFormat="1" ht="16.5" customHeight="1">
      <c r="A167" s="91"/>
      <c r="B167" s="92"/>
      <c r="C167" s="199" t="s">
        <v>345</v>
      </c>
      <c r="D167" s="199" t="s">
        <v>277</v>
      </c>
      <c r="E167" s="200" t="s">
        <v>346</v>
      </c>
      <c r="F167" s="201" t="s">
        <v>347</v>
      </c>
      <c r="G167" s="202" t="s">
        <v>231</v>
      </c>
      <c r="H167" s="203">
        <v>35.7</v>
      </c>
      <c r="I167" s="82"/>
      <c r="J167" s="204">
        <f>ROUND(I167*H167,2)</f>
        <v>0</v>
      </c>
      <c r="K167" s="201" t="s">
        <v>150</v>
      </c>
      <c r="L167" s="205"/>
      <c r="M167" s="206" t="s">
        <v>1</v>
      </c>
      <c r="N167" s="207" t="s">
        <v>41</v>
      </c>
      <c r="O167" s="172"/>
      <c r="P167" s="173">
        <f>O167*H167</f>
        <v>0</v>
      </c>
      <c r="Q167" s="173">
        <v>0.00035</v>
      </c>
      <c r="R167" s="173">
        <f>Q167*H167</f>
        <v>0.012495000000000001</v>
      </c>
      <c r="S167" s="173">
        <v>0</v>
      </c>
      <c r="T167" s="174">
        <f>S167*H167</f>
        <v>0</v>
      </c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R167" s="175" t="s">
        <v>336</v>
      </c>
      <c r="AT167" s="175" t="s">
        <v>277</v>
      </c>
      <c r="AU167" s="175" t="s">
        <v>86</v>
      </c>
      <c r="AY167" s="84" t="s">
        <v>117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84" t="s">
        <v>84</v>
      </c>
      <c r="BK167" s="176">
        <f>ROUND(I167*H167,2)</f>
        <v>0</v>
      </c>
      <c r="BL167" s="84" t="s">
        <v>188</v>
      </c>
      <c r="BM167" s="175" t="s">
        <v>348</v>
      </c>
    </row>
    <row r="168" spans="2:51" s="190" customFormat="1" ht="12">
      <c r="B168" s="191"/>
      <c r="D168" s="192" t="s">
        <v>155</v>
      </c>
      <c r="F168" s="193" t="s">
        <v>349</v>
      </c>
      <c r="H168" s="194">
        <v>35.7</v>
      </c>
      <c r="L168" s="191"/>
      <c r="M168" s="195"/>
      <c r="N168" s="196"/>
      <c r="O168" s="196"/>
      <c r="P168" s="196"/>
      <c r="Q168" s="196"/>
      <c r="R168" s="196"/>
      <c r="S168" s="196"/>
      <c r="T168" s="197"/>
      <c r="AT168" s="198" t="s">
        <v>155</v>
      </c>
      <c r="AU168" s="198" t="s">
        <v>86</v>
      </c>
      <c r="AV168" s="190" t="s">
        <v>86</v>
      </c>
      <c r="AW168" s="190" t="s">
        <v>3</v>
      </c>
      <c r="AX168" s="190" t="s">
        <v>84</v>
      </c>
      <c r="AY168" s="198" t="s">
        <v>117</v>
      </c>
    </row>
    <row r="169" spans="1:65" s="94" customFormat="1" ht="24.2" customHeight="1">
      <c r="A169" s="91"/>
      <c r="B169" s="92"/>
      <c r="C169" s="164" t="s">
        <v>350</v>
      </c>
      <c r="D169" s="164" t="s">
        <v>118</v>
      </c>
      <c r="E169" s="165" t="s">
        <v>342</v>
      </c>
      <c r="F169" s="166" t="s">
        <v>343</v>
      </c>
      <c r="G169" s="167" t="s">
        <v>231</v>
      </c>
      <c r="H169" s="168">
        <v>136</v>
      </c>
      <c r="I169" s="81"/>
      <c r="J169" s="169">
        <f>ROUND(I169*H169,2)</f>
        <v>0</v>
      </c>
      <c r="K169" s="166" t="s">
        <v>150</v>
      </c>
      <c r="L169" s="92"/>
      <c r="M169" s="170" t="s">
        <v>1</v>
      </c>
      <c r="N169" s="171" t="s">
        <v>41</v>
      </c>
      <c r="O169" s="172"/>
      <c r="P169" s="173">
        <f>O169*H169</f>
        <v>0</v>
      </c>
      <c r="Q169" s="173">
        <v>0</v>
      </c>
      <c r="R169" s="173">
        <f>Q169*H169</f>
        <v>0</v>
      </c>
      <c r="S169" s="173">
        <v>0</v>
      </c>
      <c r="T169" s="174">
        <f>S169*H169</f>
        <v>0</v>
      </c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R169" s="175" t="s">
        <v>188</v>
      </c>
      <c r="AT169" s="175" t="s">
        <v>118</v>
      </c>
      <c r="AU169" s="175" t="s">
        <v>86</v>
      </c>
      <c r="AY169" s="84" t="s">
        <v>117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84" t="s">
        <v>84</v>
      </c>
      <c r="BK169" s="176">
        <f>ROUND(I169*H169,2)</f>
        <v>0</v>
      </c>
      <c r="BL169" s="84" t="s">
        <v>188</v>
      </c>
      <c r="BM169" s="175" t="s">
        <v>351</v>
      </c>
    </row>
    <row r="170" spans="1:65" s="94" customFormat="1" ht="16.5" customHeight="1">
      <c r="A170" s="91"/>
      <c r="B170" s="92"/>
      <c r="C170" s="199" t="s">
        <v>352</v>
      </c>
      <c r="D170" s="199" t="s">
        <v>277</v>
      </c>
      <c r="E170" s="200" t="s">
        <v>353</v>
      </c>
      <c r="F170" s="201" t="s">
        <v>354</v>
      </c>
      <c r="G170" s="202" t="s">
        <v>231</v>
      </c>
      <c r="H170" s="203">
        <v>142.8</v>
      </c>
      <c r="I170" s="82"/>
      <c r="J170" s="204">
        <f>ROUND(I170*H170,2)</f>
        <v>0</v>
      </c>
      <c r="K170" s="201" t="s">
        <v>150</v>
      </c>
      <c r="L170" s="205"/>
      <c r="M170" s="206" t="s">
        <v>1</v>
      </c>
      <c r="N170" s="207" t="s">
        <v>41</v>
      </c>
      <c r="O170" s="172"/>
      <c r="P170" s="173">
        <f>O170*H170</f>
        <v>0</v>
      </c>
      <c r="Q170" s="173">
        <v>0.00055</v>
      </c>
      <c r="R170" s="173">
        <f>Q170*H170</f>
        <v>0.07854000000000001</v>
      </c>
      <c r="S170" s="173">
        <v>0</v>
      </c>
      <c r="T170" s="174">
        <f>S170*H170</f>
        <v>0</v>
      </c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R170" s="175" t="s">
        <v>336</v>
      </c>
      <c r="AT170" s="175" t="s">
        <v>277</v>
      </c>
      <c r="AU170" s="175" t="s">
        <v>86</v>
      </c>
      <c r="AY170" s="84" t="s">
        <v>117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84" t="s">
        <v>84</v>
      </c>
      <c r="BK170" s="176">
        <f>ROUND(I170*H170,2)</f>
        <v>0</v>
      </c>
      <c r="BL170" s="84" t="s">
        <v>188</v>
      </c>
      <c r="BM170" s="175" t="s">
        <v>355</v>
      </c>
    </row>
    <row r="171" spans="2:51" s="190" customFormat="1" ht="12">
      <c r="B171" s="191"/>
      <c r="D171" s="192" t="s">
        <v>155</v>
      </c>
      <c r="F171" s="193" t="s">
        <v>356</v>
      </c>
      <c r="H171" s="194">
        <v>142.8</v>
      </c>
      <c r="L171" s="191"/>
      <c r="M171" s="195"/>
      <c r="N171" s="196"/>
      <c r="O171" s="196"/>
      <c r="P171" s="196"/>
      <c r="Q171" s="196"/>
      <c r="R171" s="196"/>
      <c r="S171" s="196"/>
      <c r="T171" s="197"/>
      <c r="AT171" s="198" t="s">
        <v>155</v>
      </c>
      <c r="AU171" s="198" t="s">
        <v>86</v>
      </c>
      <c r="AV171" s="190" t="s">
        <v>86</v>
      </c>
      <c r="AW171" s="190" t="s">
        <v>3</v>
      </c>
      <c r="AX171" s="190" t="s">
        <v>84</v>
      </c>
      <c r="AY171" s="198" t="s">
        <v>117</v>
      </c>
    </row>
    <row r="172" spans="1:65" s="94" customFormat="1" ht="24.2" customHeight="1">
      <c r="A172" s="91"/>
      <c r="B172" s="92"/>
      <c r="C172" s="164" t="s">
        <v>357</v>
      </c>
      <c r="D172" s="164" t="s">
        <v>118</v>
      </c>
      <c r="E172" s="165" t="s">
        <v>358</v>
      </c>
      <c r="F172" s="166" t="s">
        <v>359</v>
      </c>
      <c r="G172" s="167" t="s">
        <v>231</v>
      </c>
      <c r="H172" s="168">
        <v>103</v>
      </c>
      <c r="I172" s="81"/>
      <c r="J172" s="169">
        <f>ROUND(I172*H172,2)</f>
        <v>0</v>
      </c>
      <c r="K172" s="166" t="s">
        <v>150</v>
      </c>
      <c r="L172" s="92"/>
      <c r="M172" s="170" t="s">
        <v>1</v>
      </c>
      <c r="N172" s="171" t="s">
        <v>41</v>
      </c>
      <c r="O172" s="172"/>
      <c r="P172" s="173">
        <f>O172*H172</f>
        <v>0</v>
      </c>
      <c r="Q172" s="173">
        <v>0</v>
      </c>
      <c r="R172" s="173">
        <f>Q172*H172</f>
        <v>0</v>
      </c>
      <c r="S172" s="173">
        <v>0</v>
      </c>
      <c r="T172" s="174">
        <f>S172*H172</f>
        <v>0</v>
      </c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R172" s="175" t="s">
        <v>188</v>
      </c>
      <c r="AT172" s="175" t="s">
        <v>118</v>
      </c>
      <c r="AU172" s="175" t="s">
        <v>86</v>
      </c>
      <c r="AY172" s="84" t="s">
        <v>117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84" t="s">
        <v>84</v>
      </c>
      <c r="BK172" s="176">
        <f>ROUND(I172*H172,2)</f>
        <v>0</v>
      </c>
      <c r="BL172" s="84" t="s">
        <v>188</v>
      </c>
      <c r="BM172" s="175" t="s">
        <v>360</v>
      </c>
    </row>
    <row r="173" spans="1:65" s="94" customFormat="1" ht="16.5" customHeight="1">
      <c r="A173" s="91"/>
      <c r="B173" s="92"/>
      <c r="C173" s="199" t="s">
        <v>361</v>
      </c>
      <c r="D173" s="199" t="s">
        <v>277</v>
      </c>
      <c r="E173" s="200" t="s">
        <v>362</v>
      </c>
      <c r="F173" s="201" t="s">
        <v>363</v>
      </c>
      <c r="G173" s="202" t="s">
        <v>231</v>
      </c>
      <c r="H173" s="203">
        <v>108.15</v>
      </c>
      <c r="I173" s="82"/>
      <c r="J173" s="204">
        <f>ROUND(I173*H173,2)</f>
        <v>0</v>
      </c>
      <c r="K173" s="201" t="s">
        <v>150</v>
      </c>
      <c r="L173" s="205"/>
      <c r="M173" s="206" t="s">
        <v>1</v>
      </c>
      <c r="N173" s="207" t="s">
        <v>41</v>
      </c>
      <c r="O173" s="172"/>
      <c r="P173" s="173">
        <f>O173*H173</f>
        <v>0</v>
      </c>
      <c r="Q173" s="173">
        <v>0.00069</v>
      </c>
      <c r="R173" s="173">
        <f>Q173*H173</f>
        <v>0.0746235</v>
      </c>
      <c r="S173" s="173">
        <v>0</v>
      </c>
      <c r="T173" s="174">
        <f>S173*H173</f>
        <v>0</v>
      </c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R173" s="175" t="s">
        <v>336</v>
      </c>
      <c r="AT173" s="175" t="s">
        <v>277</v>
      </c>
      <c r="AU173" s="175" t="s">
        <v>86</v>
      </c>
      <c r="AY173" s="84" t="s">
        <v>117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84" t="s">
        <v>84</v>
      </c>
      <c r="BK173" s="176">
        <f>ROUND(I173*H173,2)</f>
        <v>0</v>
      </c>
      <c r="BL173" s="84" t="s">
        <v>188</v>
      </c>
      <c r="BM173" s="175" t="s">
        <v>364</v>
      </c>
    </row>
    <row r="174" spans="2:51" s="190" customFormat="1" ht="12">
      <c r="B174" s="191"/>
      <c r="D174" s="192" t="s">
        <v>155</v>
      </c>
      <c r="F174" s="193" t="s">
        <v>365</v>
      </c>
      <c r="H174" s="194">
        <v>108.15</v>
      </c>
      <c r="L174" s="191"/>
      <c r="M174" s="195"/>
      <c r="N174" s="196"/>
      <c r="O174" s="196"/>
      <c r="P174" s="196"/>
      <c r="Q174" s="196"/>
      <c r="R174" s="196"/>
      <c r="S174" s="196"/>
      <c r="T174" s="197"/>
      <c r="AT174" s="198" t="s">
        <v>155</v>
      </c>
      <c r="AU174" s="198" t="s">
        <v>86</v>
      </c>
      <c r="AV174" s="190" t="s">
        <v>86</v>
      </c>
      <c r="AW174" s="190" t="s">
        <v>3</v>
      </c>
      <c r="AX174" s="190" t="s">
        <v>84</v>
      </c>
      <c r="AY174" s="198" t="s">
        <v>117</v>
      </c>
    </row>
    <row r="175" spans="1:65" s="94" customFormat="1" ht="24.2" customHeight="1">
      <c r="A175" s="91"/>
      <c r="B175" s="92"/>
      <c r="C175" s="164" t="s">
        <v>366</v>
      </c>
      <c r="D175" s="164" t="s">
        <v>118</v>
      </c>
      <c r="E175" s="165" t="s">
        <v>367</v>
      </c>
      <c r="F175" s="166" t="s">
        <v>368</v>
      </c>
      <c r="G175" s="167" t="s">
        <v>231</v>
      </c>
      <c r="H175" s="168">
        <v>2</v>
      </c>
      <c r="I175" s="81"/>
      <c r="J175" s="169">
        <f>ROUND(I175*H175,2)</f>
        <v>0</v>
      </c>
      <c r="K175" s="166" t="s">
        <v>150</v>
      </c>
      <c r="L175" s="92"/>
      <c r="M175" s="170" t="s">
        <v>1</v>
      </c>
      <c r="N175" s="171" t="s">
        <v>41</v>
      </c>
      <c r="O175" s="172"/>
      <c r="P175" s="173">
        <f>O175*H175</f>
        <v>0</v>
      </c>
      <c r="Q175" s="173">
        <v>0</v>
      </c>
      <c r="R175" s="173">
        <f>Q175*H175</f>
        <v>0</v>
      </c>
      <c r="S175" s="173">
        <v>0</v>
      </c>
      <c r="T175" s="174">
        <f>S175*H175</f>
        <v>0</v>
      </c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R175" s="175" t="s">
        <v>188</v>
      </c>
      <c r="AT175" s="175" t="s">
        <v>118</v>
      </c>
      <c r="AU175" s="175" t="s">
        <v>86</v>
      </c>
      <c r="AY175" s="84" t="s">
        <v>117</v>
      </c>
      <c r="BE175" s="176">
        <f>IF(N175="základní",J175,0)</f>
        <v>0</v>
      </c>
      <c r="BF175" s="176">
        <f>IF(N175="snížená",J175,0)</f>
        <v>0</v>
      </c>
      <c r="BG175" s="176">
        <f>IF(N175="zákl. přenesená",J175,0)</f>
        <v>0</v>
      </c>
      <c r="BH175" s="176">
        <f>IF(N175="sníž. přenesená",J175,0)</f>
        <v>0</v>
      </c>
      <c r="BI175" s="176">
        <f>IF(N175="nulová",J175,0)</f>
        <v>0</v>
      </c>
      <c r="BJ175" s="84" t="s">
        <v>84</v>
      </c>
      <c r="BK175" s="176">
        <f>ROUND(I175*H175,2)</f>
        <v>0</v>
      </c>
      <c r="BL175" s="84" t="s">
        <v>188</v>
      </c>
      <c r="BM175" s="175" t="s">
        <v>369</v>
      </c>
    </row>
    <row r="176" spans="1:65" s="94" customFormat="1" ht="16.5" customHeight="1">
      <c r="A176" s="91"/>
      <c r="B176" s="92"/>
      <c r="C176" s="199" t="s">
        <v>370</v>
      </c>
      <c r="D176" s="199" t="s">
        <v>277</v>
      </c>
      <c r="E176" s="200" t="s">
        <v>371</v>
      </c>
      <c r="F176" s="201" t="s">
        <v>372</v>
      </c>
      <c r="G176" s="202" t="s">
        <v>231</v>
      </c>
      <c r="H176" s="203">
        <v>2.1</v>
      </c>
      <c r="I176" s="82"/>
      <c r="J176" s="204">
        <f>ROUND(I176*H176,2)</f>
        <v>0</v>
      </c>
      <c r="K176" s="201" t="s">
        <v>1</v>
      </c>
      <c r="L176" s="205"/>
      <c r="M176" s="206" t="s">
        <v>1</v>
      </c>
      <c r="N176" s="207" t="s">
        <v>41</v>
      </c>
      <c r="O176" s="172"/>
      <c r="P176" s="173">
        <f>O176*H176</f>
        <v>0</v>
      </c>
      <c r="Q176" s="173">
        <v>0.00425</v>
      </c>
      <c r="R176" s="173">
        <f>Q176*H176</f>
        <v>0.008925</v>
      </c>
      <c r="S176" s="173">
        <v>0</v>
      </c>
      <c r="T176" s="174">
        <f>S176*H176</f>
        <v>0</v>
      </c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R176" s="175" t="s">
        <v>336</v>
      </c>
      <c r="AT176" s="175" t="s">
        <v>277</v>
      </c>
      <c r="AU176" s="175" t="s">
        <v>86</v>
      </c>
      <c r="AY176" s="84" t="s">
        <v>117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84" t="s">
        <v>84</v>
      </c>
      <c r="BK176" s="176">
        <f>ROUND(I176*H176,2)</f>
        <v>0</v>
      </c>
      <c r="BL176" s="84" t="s">
        <v>188</v>
      </c>
      <c r="BM176" s="175" t="s">
        <v>373</v>
      </c>
    </row>
    <row r="177" spans="2:51" s="190" customFormat="1" ht="12">
      <c r="B177" s="191"/>
      <c r="D177" s="192" t="s">
        <v>155</v>
      </c>
      <c r="F177" s="193" t="s">
        <v>374</v>
      </c>
      <c r="H177" s="194">
        <v>2.1</v>
      </c>
      <c r="L177" s="191"/>
      <c r="M177" s="195"/>
      <c r="N177" s="196"/>
      <c r="O177" s="196"/>
      <c r="P177" s="196"/>
      <c r="Q177" s="196"/>
      <c r="R177" s="196"/>
      <c r="S177" s="196"/>
      <c r="T177" s="197"/>
      <c r="AT177" s="198" t="s">
        <v>155</v>
      </c>
      <c r="AU177" s="198" t="s">
        <v>86</v>
      </c>
      <c r="AV177" s="190" t="s">
        <v>86</v>
      </c>
      <c r="AW177" s="190" t="s">
        <v>3</v>
      </c>
      <c r="AX177" s="190" t="s">
        <v>84</v>
      </c>
      <c r="AY177" s="198" t="s">
        <v>117</v>
      </c>
    </row>
    <row r="178" spans="1:65" s="94" customFormat="1" ht="16.5" customHeight="1">
      <c r="A178" s="91"/>
      <c r="B178" s="92"/>
      <c r="C178" s="199" t="s">
        <v>336</v>
      </c>
      <c r="D178" s="199" t="s">
        <v>277</v>
      </c>
      <c r="E178" s="200" t="s">
        <v>375</v>
      </c>
      <c r="F178" s="201" t="s">
        <v>376</v>
      </c>
      <c r="G178" s="202" t="s">
        <v>179</v>
      </c>
      <c r="H178" s="203">
        <v>2</v>
      </c>
      <c r="I178" s="82"/>
      <c r="J178" s="204">
        <f>ROUND(I178*H178,2)</f>
        <v>0</v>
      </c>
      <c r="K178" s="201" t="s">
        <v>1</v>
      </c>
      <c r="L178" s="205"/>
      <c r="M178" s="206" t="s">
        <v>1</v>
      </c>
      <c r="N178" s="207" t="s">
        <v>41</v>
      </c>
      <c r="O178" s="172"/>
      <c r="P178" s="173">
        <f>O178*H178</f>
        <v>0</v>
      </c>
      <c r="Q178" s="173">
        <v>0</v>
      </c>
      <c r="R178" s="173">
        <f>Q178*H178</f>
        <v>0</v>
      </c>
      <c r="S178" s="173">
        <v>0</v>
      </c>
      <c r="T178" s="174">
        <f>S178*H178</f>
        <v>0</v>
      </c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R178" s="175" t="s">
        <v>336</v>
      </c>
      <c r="AT178" s="175" t="s">
        <v>277</v>
      </c>
      <c r="AU178" s="175" t="s">
        <v>86</v>
      </c>
      <c r="AY178" s="84" t="s">
        <v>117</v>
      </c>
      <c r="BE178" s="176">
        <f>IF(N178="základní",J178,0)</f>
        <v>0</v>
      </c>
      <c r="BF178" s="176">
        <f>IF(N178="snížená",J178,0)</f>
        <v>0</v>
      </c>
      <c r="BG178" s="176">
        <f>IF(N178="zákl. přenesená",J178,0)</f>
        <v>0</v>
      </c>
      <c r="BH178" s="176">
        <f>IF(N178="sníž. přenesená",J178,0)</f>
        <v>0</v>
      </c>
      <c r="BI178" s="176">
        <f>IF(N178="nulová",J178,0)</f>
        <v>0</v>
      </c>
      <c r="BJ178" s="84" t="s">
        <v>84</v>
      </c>
      <c r="BK178" s="176">
        <f>ROUND(I178*H178,2)</f>
        <v>0</v>
      </c>
      <c r="BL178" s="84" t="s">
        <v>188</v>
      </c>
      <c r="BM178" s="175" t="s">
        <v>377</v>
      </c>
    </row>
    <row r="179" spans="1:65" s="94" customFormat="1" ht="24.2" customHeight="1">
      <c r="A179" s="91"/>
      <c r="B179" s="92"/>
      <c r="C179" s="164" t="s">
        <v>378</v>
      </c>
      <c r="D179" s="164" t="s">
        <v>118</v>
      </c>
      <c r="E179" s="165" t="s">
        <v>379</v>
      </c>
      <c r="F179" s="166" t="s">
        <v>380</v>
      </c>
      <c r="G179" s="167" t="s">
        <v>231</v>
      </c>
      <c r="H179" s="168">
        <v>72</v>
      </c>
      <c r="I179" s="81"/>
      <c r="J179" s="169">
        <f>ROUND(I179*H179,2)</f>
        <v>0</v>
      </c>
      <c r="K179" s="166" t="s">
        <v>150</v>
      </c>
      <c r="L179" s="92"/>
      <c r="M179" s="170" t="s">
        <v>1</v>
      </c>
      <c r="N179" s="171" t="s">
        <v>41</v>
      </c>
      <c r="O179" s="172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R179" s="175" t="s">
        <v>188</v>
      </c>
      <c r="AT179" s="175" t="s">
        <v>118</v>
      </c>
      <c r="AU179" s="175" t="s">
        <v>86</v>
      </c>
      <c r="AY179" s="84" t="s">
        <v>117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84" t="s">
        <v>84</v>
      </c>
      <c r="BK179" s="176">
        <f>ROUND(I179*H179,2)</f>
        <v>0</v>
      </c>
      <c r="BL179" s="84" t="s">
        <v>188</v>
      </c>
      <c r="BM179" s="175" t="s">
        <v>381</v>
      </c>
    </row>
    <row r="180" spans="1:65" s="94" customFormat="1" ht="24.2" customHeight="1">
      <c r="A180" s="91"/>
      <c r="B180" s="92"/>
      <c r="C180" s="199" t="s">
        <v>382</v>
      </c>
      <c r="D180" s="199" t="s">
        <v>277</v>
      </c>
      <c r="E180" s="200" t="s">
        <v>383</v>
      </c>
      <c r="F180" s="201" t="s">
        <v>384</v>
      </c>
      <c r="G180" s="202" t="s">
        <v>231</v>
      </c>
      <c r="H180" s="203">
        <v>82.8</v>
      </c>
      <c r="I180" s="82"/>
      <c r="J180" s="204">
        <f>ROUND(I180*H180,2)</f>
        <v>0</v>
      </c>
      <c r="K180" s="201" t="s">
        <v>150</v>
      </c>
      <c r="L180" s="205"/>
      <c r="M180" s="206" t="s">
        <v>1</v>
      </c>
      <c r="N180" s="207" t="s">
        <v>41</v>
      </c>
      <c r="O180" s="172"/>
      <c r="P180" s="173">
        <f>O180*H180</f>
        <v>0</v>
      </c>
      <c r="Q180" s="173">
        <v>0.00075</v>
      </c>
      <c r="R180" s="173">
        <f>Q180*H180</f>
        <v>0.0621</v>
      </c>
      <c r="S180" s="173">
        <v>0</v>
      </c>
      <c r="T180" s="174">
        <f>S180*H180</f>
        <v>0</v>
      </c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R180" s="175" t="s">
        <v>336</v>
      </c>
      <c r="AT180" s="175" t="s">
        <v>277</v>
      </c>
      <c r="AU180" s="175" t="s">
        <v>86</v>
      </c>
      <c r="AY180" s="84" t="s">
        <v>117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84" t="s">
        <v>84</v>
      </c>
      <c r="BK180" s="176">
        <f>ROUND(I180*H180,2)</f>
        <v>0</v>
      </c>
      <c r="BL180" s="84" t="s">
        <v>188</v>
      </c>
      <c r="BM180" s="175" t="s">
        <v>385</v>
      </c>
    </row>
    <row r="181" spans="2:51" s="190" customFormat="1" ht="12">
      <c r="B181" s="191"/>
      <c r="D181" s="192" t="s">
        <v>155</v>
      </c>
      <c r="F181" s="193" t="s">
        <v>386</v>
      </c>
      <c r="H181" s="194">
        <v>82.8</v>
      </c>
      <c r="L181" s="191"/>
      <c r="M181" s="195"/>
      <c r="N181" s="196"/>
      <c r="O181" s="196"/>
      <c r="P181" s="196"/>
      <c r="Q181" s="196"/>
      <c r="R181" s="196"/>
      <c r="S181" s="196"/>
      <c r="T181" s="197"/>
      <c r="AT181" s="198" t="s">
        <v>155</v>
      </c>
      <c r="AU181" s="198" t="s">
        <v>86</v>
      </c>
      <c r="AV181" s="190" t="s">
        <v>86</v>
      </c>
      <c r="AW181" s="190" t="s">
        <v>3</v>
      </c>
      <c r="AX181" s="190" t="s">
        <v>84</v>
      </c>
      <c r="AY181" s="198" t="s">
        <v>117</v>
      </c>
    </row>
    <row r="182" spans="1:65" s="94" customFormat="1" ht="24.2" customHeight="1">
      <c r="A182" s="91"/>
      <c r="B182" s="92"/>
      <c r="C182" s="164" t="s">
        <v>387</v>
      </c>
      <c r="D182" s="164" t="s">
        <v>118</v>
      </c>
      <c r="E182" s="165" t="s">
        <v>388</v>
      </c>
      <c r="F182" s="166" t="s">
        <v>389</v>
      </c>
      <c r="G182" s="167" t="s">
        <v>231</v>
      </c>
      <c r="H182" s="168">
        <v>51</v>
      </c>
      <c r="I182" s="81"/>
      <c r="J182" s="169">
        <f>ROUND(I182*H182,2)</f>
        <v>0</v>
      </c>
      <c r="K182" s="166" t="s">
        <v>150</v>
      </c>
      <c r="L182" s="92"/>
      <c r="M182" s="170" t="s">
        <v>1</v>
      </c>
      <c r="N182" s="171" t="s">
        <v>41</v>
      </c>
      <c r="O182" s="172"/>
      <c r="P182" s="173">
        <f>O182*H182</f>
        <v>0</v>
      </c>
      <c r="Q182" s="173">
        <v>0</v>
      </c>
      <c r="R182" s="173">
        <f>Q182*H182</f>
        <v>0</v>
      </c>
      <c r="S182" s="173">
        <v>0</v>
      </c>
      <c r="T182" s="174">
        <f>S182*H182</f>
        <v>0</v>
      </c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R182" s="175" t="s">
        <v>188</v>
      </c>
      <c r="AT182" s="175" t="s">
        <v>118</v>
      </c>
      <c r="AU182" s="175" t="s">
        <v>86</v>
      </c>
      <c r="AY182" s="84" t="s">
        <v>117</v>
      </c>
      <c r="BE182" s="176">
        <f>IF(N182="základní",J182,0)</f>
        <v>0</v>
      </c>
      <c r="BF182" s="176">
        <f>IF(N182="snížená",J182,0)</f>
        <v>0</v>
      </c>
      <c r="BG182" s="176">
        <f>IF(N182="zákl. přenesená",J182,0)</f>
        <v>0</v>
      </c>
      <c r="BH182" s="176">
        <f>IF(N182="sníž. přenesená",J182,0)</f>
        <v>0</v>
      </c>
      <c r="BI182" s="176">
        <f>IF(N182="nulová",J182,0)</f>
        <v>0</v>
      </c>
      <c r="BJ182" s="84" t="s">
        <v>84</v>
      </c>
      <c r="BK182" s="176">
        <f>ROUND(I182*H182,2)</f>
        <v>0</v>
      </c>
      <c r="BL182" s="84" t="s">
        <v>188</v>
      </c>
      <c r="BM182" s="175" t="s">
        <v>390</v>
      </c>
    </row>
    <row r="183" spans="1:65" s="94" customFormat="1" ht="24.2" customHeight="1">
      <c r="A183" s="91"/>
      <c r="B183" s="92"/>
      <c r="C183" s="199" t="s">
        <v>391</v>
      </c>
      <c r="D183" s="199" t="s">
        <v>277</v>
      </c>
      <c r="E183" s="200" t="s">
        <v>392</v>
      </c>
      <c r="F183" s="201" t="s">
        <v>393</v>
      </c>
      <c r="G183" s="202" t="s">
        <v>231</v>
      </c>
      <c r="H183" s="203">
        <v>58.65</v>
      </c>
      <c r="I183" s="82"/>
      <c r="J183" s="204">
        <f>ROUND(I183*H183,2)</f>
        <v>0</v>
      </c>
      <c r="K183" s="201" t="s">
        <v>150</v>
      </c>
      <c r="L183" s="205"/>
      <c r="M183" s="206" t="s">
        <v>1</v>
      </c>
      <c r="N183" s="207" t="s">
        <v>41</v>
      </c>
      <c r="O183" s="172"/>
      <c r="P183" s="173">
        <f>O183*H183</f>
        <v>0</v>
      </c>
      <c r="Q183" s="173">
        <v>0.00094</v>
      </c>
      <c r="R183" s="173">
        <f>Q183*H183</f>
        <v>0.055131</v>
      </c>
      <c r="S183" s="173">
        <v>0</v>
      </c>
      <c r="T183" s="174">
        <f>S183*H183</f>
        <v>0</v>
      </c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R183" s="175" t="s">
        <v>336</v>
      </c>
      <c r="AT183" s="175" t="s">
        <v>277</v>
      </c>
      <c r="AU183" s="175" t="s">
        <v>86</v>
      </c>
      <c r="AY183" s="84" t="s">
        <v>117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84" t="s">
        <v>84</v>
      </c>
      <c r="BK183" s="176">
        <f>ROUND(I183*H183,2)</f>
        <v>0</v>
      </c>
      <c r="BL183" s="84" t="s">
        <v>188</v>
      </c>
      <c r="BM183" s="175" t="s">
        <v>394</v>
      </c>
    </row>
    <row r="184" spans="2:51" s="190" customFormat="1" ht="12">
      <c r="B184" s="191"/>
      <c r="D184" s="192" t="s">
        <v>155</v>
      </c>
      <c r="F184" s="193" t="s">
        <v>395</v>
      </c>
      <c r="H184" s="194">
        <v>58.65</v>
      </c>
      <c r="L184" s="191"/>
      <c r="M184" s="195"/>
      <c r="N184" s="196"/>
      <c r="O184" s="196"/>
      <c r="P184" s="196"/>
      <c r="Q184" s="196"/>
      <c r="R184" s="196"/>
      <c r="S184" s="196"/>
      <c r="T184" s="197"/>
      <c r="AT184" s="198" t="s">
        <v>155</v>
      </c>
      <c r="AU184" s="198" t="s">
        <v>86</v>
      </c>
      <c r="AV184" s="190" t="s">
        <v>86</v>
      </c>
      <c r="AW184" s="190" t="s">
        <v>3</v>
      </c>
      <c r="AX184" s="190" t="s">
        <v>84</v>
      </c>
      <c r="AY184" s="198" t="s">
        <v>117</v>
      </c>
    </row>
    <row r="185" spans="1:65" s="94" customFormat="1" ht="16.5" customHeight="1">
      <c r="A185" s="91"/>
      <c r="B185" s="92"/>
      <c r="C185" s="164" t="s">
        <v>396</v>
      </c>
      <c r="D185" s="164" t="s">
        <v>118</v>
      </c>
      <c r="E185" s="165" t="s">
        <v>397</v>
      </c>
      <c r="F185" s="166" t="s">
        <v>398</v>
      </c>
      <c r="G185" s="167" t="s">
        <v>179</v>
      </c>
      <c r="H185" s="168">
        <v>1</v>
      </c>
      <c r="I185" s="81"/>
      <c r="J185" s="169">
        <f aca="true" t="shared" si="10" ref="J185:J194">ROUND(I185*H185,2)</f>
        <v>0</v>
      </c>
      <c r="K185" s="166" t="s">
        <v>1</v>
      </c>
      <c r="L185" s="92"/>
      <c r="M185" s="170" t="s">
        <v>1</v>
      </c>
      <c r="N185" s="171" t="s">
        <v>41</v>
      </c>
      <c r="O185" s="172"/>
      <c r="P185" s="173">
        <f aca="true" t="shared" si="11" ref="P185:P194">O185*H185</f>
        <v>0</v>
      </c>
      <c r="Q185" s="173">
        <v>0</v>
      </c>
      <c r="R185" s="173">
        <f aca="true" t="shared" si="12" ref="R185:R194">Q185*H185</f>
        <v>0</v>
      </c>
      <c r="S185" s="173">
        <v>0</v>
      </c>
      <c r="T185" s="174">
        <f aca="true" t="shared" si="13" ref="T185:T194">S185*H185</f>
        <v>0</v>
      </c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R185" s="175" t="s">
        <v>188</v>
      </c>
      <c r="AT185" s="175" t="s">
        <v>118</v>
      </c>
      <c r="AU185" s="175" t="s">
        <v>86</v>
      </c>
      <c r="AY185" s="84" t="s">
        <v>117</v>
      </c>
      <c r="BE185" s="176">
        <f aca="true" t="shared" si="14" ref="BE185:BE194">IF(N185="základní",J185,0)</f>
        <v>0</v>
      </c>
      <c r="BF185" s="176">
        <f aca="true" t="shared" si="15" ref="BF185:BF194">IF(N185="snížená",J185,0)</f>
        <v>0</v>
      </c>
      <c r="BG185" s="176">
        <f aca="true" t="shared" si="16" ref="BG185:BG194">IF(N185="zákl. přenesená",J185,0)</f>
        <v>0</v>
      </c>
      <c r="BH185" s="176">
        <f aca="true" t="shared" si="17" ref="BH185:BH194">IF(N185="sníž. přenesená",J185,0)</f>
        <v>0</v>
      </c>
      <c r="BI185" s="176">
        <f aca="true" t="shared" si="18" ref="BI185:BI194">IF(N185="nulová",J185,0)</f>
        <v>0</v>
      </c>
      <c r="BJ185" s="84" t="s">
        <v>84</v>
      </c>
      <c r="BK185" s="176">
        <f aca="true" t="shared" si="19" ref="BK185:BK194">ROUND(I185*H185,2)</f>
        <v>0</v>
      </c>
      <c r="BL185" s="84" t="s">
        <v>188</v>
      </c>
      <c r="BM185" s="175" t="s">
        <v>399</v>
      </c>
    </row>
    <row r="186" spans="1:65" s="94" customFormat="1" ht="16.5" customHeight="1">
      <c r="A186" s="91"/>
      <c r="B186" s="92"/>
      <c r="C186" s="164" t="s">
        <v>400</v>
      </c>
      <c r="D186" s="164" t="s">
        <v>118</v>
      </c>
      <c r="E186" s="165" t="s">
        <v>401</v>
      </c>
      <c r="F186" s="166" t="s">
        <v>402</v>
      </c>
      <c r="G186" s="167" t="s">
        <v>179</v>
      </c>
      <c r="H186" s="168">
        <v>1</v>
      </c>
      <c r="I186" s="81"/>
      <c r="J186" s="169">
        <f t="shared" si="10"/>
        <v>0</v>
      </c>
      <c r="K186" s="166" t="s">
        <v>1</v>
      </c>
      <c r="L186" s="92"/>
      <c r="M186" s="170" t="s">
        <v>1</v>
      </c>
      <c r="N186" s="171" t="s">
        <v>41</v>
      </c>
      <c r="O186" s="172"/>
      <c r="P186" s="173">
        <f t="shared" si="11"/>
        <v>0</v>
      </c>
      <c r="Q186" s="173">
        <v>0</v>
      </c>
      <c r="R186" s="173">
        <f t="shared" si="12"/>
        <v>0</v>
      </c>
      <c r="S186" s="173">
        <v>0</v>
      </c>
      <c r="T186" s="174">
        <f t="shared" si="13"/>
        <v>0</v>
      </c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R186" s="175" t="s">
        <v>188</v>
      </c>
      <c r="AT186" s="175" t="s">
        <v>118</v>
      </c>
      <c r="AU186" s="175" t="s">
        <v>86</v>
      </c>
      <c r="AY186" s="84" t="s">
        <v>117</v>
      </c>
      <c r="BE186" s="176">
        <f t="shared" si="14"/>
        <v>0</v>
      </c>
      <c r="BF186" s="176">
        <f t="shared" si="15"/>
        <v>0</v>
      </c>
      <c r="BG186" s="176">
        <f t="shared" si="16"/>
        <v>0</v>
      </c>
      <c r="BH186" s="176">
        <f t="shared" si="17"/>
        <v>0</v>
      </c>
      <c r="BI186" s="176">
        <f t="shared" si="18"/>
        <v>0</v>
      </c>
      <c r="BJ186" s="84" t="s">
        <v>84</v>
      </c>
      <c r="BK186" s="176">
        <f t="shared" si="19"/>
        <v>0</v>
      </c>
      <c r="BL186" s="84" t="s">
        <v>188</v>
      </c>
      <c r="BM186" s="175" t="s">
        <v>403</v>
      </c>
    </row>
    <row r="187" spans="1:65" s="94" customFormat="1" ht="16.5" customHeight="1">
      <c r="A187" s="91"/>
      <c r="B187" s="92"/>
      <c r="C187" s="164" t="s">
        <v>404</v>
      </c>
      <c r="D187" s="164" t="s">
        <v>118</v>
      </c>
      <c r="E187" s="165" t="s">
        <v>405</v>
      </c>
      <c r="F187" s="166" t="s">
        <v>406</v>
      </c>
      <c r="G187" s="167" t="s">
        <v>179</v>
      </c>
      <c r="H187" s="168">
        <v>4</v>
      </c>
      <c r="I187" s="81"/>
      <c r="J187" s="169">
        <f t="shared" si="10"/>
        <v>0</v>
      </c>
      <c r="K187" s="166" t="s">
        <v>1</v>
      </c>
      <c r="L187" s="92"/>
      <c r="M187" s="170" t="s">
        <v>1</v>
      </c>
      <c r="N187" s="171" t="s">
        <v>41</v>
      </c>
      <c r="O187" s="172"/>
      <c r="P187" s="173">
        <f t="shared" si="11"/>
        <v>0</v>
      </c>
      <c r="Q187" s="173">
        <v>0</v>
      </c>
      <c r="R187" s="173">
        <f t="shared" si="12"/>
        <v>0</v>
      </c>
      <c r="S187" s="173">
        <v>0</v>
      </c>
      <c r="T187" s="174">
        <f t="shared" si="13"/>
        <v>0</v>
      </c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R187" s="175" t="s">
        <v>188</v>
      </c>
      <c r="AT187" s="175" t="s">
        <v>118</v>
      </c>
      <c r="AU187" s="175" t="s">
        <v>86</v>
      </c>
      <c r="AY187" s="84" t="s">
        <v>117</v>
      </c>
      <c r="BE187" s="176">
        <f t="shared" si="14"/>
        <v>0</v>
      </c>
      <c r="BF187" s="176">
        <f t="shared" si="15"/>
        <v>0</v>
      </c>
      <c r="BG187" s="176">
        <f t="shared" si="16"/>
        <v>0</v>
      </c>
      <c r="BH187" s="176">
        <f t="shared" si="17"/>
        <v>0</v>
      </c>
      <c r="BI187" s="176">
        <f t="shared" si="18"/>
        <v>0</v>
      </c>
      <c r="BJ187" s="84" t="s">
        <v>84</v>
      </c>
      <c r="BK187" s="176">
        <f t="shared" si="19"/>
        <v>0</v>
      </c>
      <c r="BL187" s="84" t="s">
        <v>188</v>
      </c>
      <c r="BM187" s="175" t="s">
        <v>407</v>
      </c>
    </row>
    <row r="188" spans="1:65" s="94" customFormat="1" ht="24.2" customHeight="1">
      <c r="A188" s="91"/>
      <c r="B188" s="92"/>
      <c r="C188" s="164" t="s">
        <v>408</v>
      </c>
      <c r="D188" s="164" t="s">
        <v>118</v>
      </c>
      <c r="E188" s="165" t="s">
        <v>409</v>
      </c>
      <c r="F188" s="166" t="s">
        <v>410</v>
      </c>
      <c r="G188" s="167" t="s">
        <v>231</v>
      </c>
      <c r="H188" s="168">
        <v>236</v>
      </c>
      <c r="I188" s="81"/>
      <c r="J188" s="169">
        <f t="shared" si="10"/>
        <v>0</v>
      </c>
      <c r="K188" s="166" t="s">
        <v>150</v>
      </c>
      <c r="L188" s="92"/>
      <c r="M188" s="170" t="s">
        <v>1</v>
      </c>
      <c r="N188" s="171" t="s">
        <v>41</v>
      </c>
      <c r="O188" s="172"/>
      <c r="P188" s="173">
        <f t="shared" si="11"/>
        <v>0</v>
      </c>
      <c r="Q188" s="173">
        <v>0</v>
      </c>
      <c r="R188" s="173">
        <f t="shared" si="12"/>
        <v>0</v>
      </c>
      <c r="S188" s="173">
        <v>0</v>
      </c>
      <c r="T188" s="174">
        <f t="shared" si="13"/>
        <v>0</v>
      </c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R188" s="175" t="s">
        <v>188</v>
      </c>
      <c r="AT188" s="175" t="s">
        <v>118</v>
      </c>
      <c r="AU188" s="175" t="s">
        <v>86</v>
      </c>
      <c r="AY188" s="84" t="s">
        <v>117</v>
      </c>
      <c r="BE188" s="176">
        <f t="shared" si="14"/>
        <v>0</v>
      </c>
      <c r="BF188" s="176">
        <f t="shared" si="15"/>
        <v>0</v>
      </c>
      <c r="BG188" s="176">
        <f t="shared" si="16"/>
        <v>0</v>
      </c>
      <c r="BH188" s="176">
        <f t="shared" si="17"/>
        <v>0</v>
      </c>
      <c r="BI188" s="176">
        <f t="shared" si="18"/>
        <v>0</v>
      </c>
      <c r="BJ188" s="84" t="s">
        <v>84</v>
      </c>
      <c r="BK188" s="176">
        <f t="shared" si="19"/>
        <v>0</v>
      </c>
      <c r="BL188" s="84" t="s">
        <v>188</v>
      </c>
      <c r="BM188" s="175" t="s">
        <v>411</v>
      </c>
    </row>
    <row r="189" spans="1:65" s="94" customFormat="1" ht="16.5" customHeight="1">
      <c r="A189" s="91"/>
      <c r="B189" s="92"/>
      <c r="C189" s="199" t="s">
        <v>412</v>
      </c>
      <c r="D189" s="199" t="s">
        <v>277</v>
      </c>
      <c r="E189" s="200" t="s">
        <v>413</v>
      </c>
      <c r="F189" s="201" t="s">
        <v>414</v>
      </c>
      <c r="G189" s="202" t="s">
        <v>231</v>
      </c>
      <c r="H189" s="203">
        <v>236</v>
      </c>
      <c r="I189" s="82"/>
      <c r="J189" s="204">
        <f t="shared" si="10"/>
        <v>0</v>
      </c>
      <c r="K189" s="201" t="s">
        <v>150</v>
      </c>
      <c r="L189" s="205"/>
      <c r="M189" s="206" t="s">
        <v>1</v>
      </c>
      <c r="N189" s="207" t="s">
        <v>41</v>
      </c>
      <c r="O189" s="172"/>
      <c r="P189" s="173">
        <f t="shared" si="11"/>
        <v>0</v>
      </c>
      <c r="Q189" s="173">
        <v>0.001</v>
      </c>
      <c r="R189" s="173">
        <f t="shared" si="12"/>
        <v>0.23600000000000002</v>
      </c>
      <c r="S189" s="173">
        <v>0</v>
      </c>
      <c r="T189" s="174">
        <f t="shared" si="13"/>
        <v>0</v>
      </c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R189" s="175" t="s">
        <v>336</v>
      </c>
      <c r="AT189" s="175" t="s">
        <v>277</v>
      </c>
      <c r="AU189" s="175" t="s">
        <v>86</v>
      </c>
      <c r="AY189" s="84" t="s">
        <v>117</v>
      </c>
      <c r="BE189" s="176">
        <f t="shared" si="14"/>
        <v>0</v>
      </c>
      <c r="BF189" s="176">
        <f t="shared" si="15"/>
        <v>0</v>
      </c>
      <c r="BG189" s="176">
        <f t="shared" si="16"/>
        <v>0</v>
      </c>
      <c r="BH189" s="176">
        <f t="shared" si="17"/>
        <v>0</v>
      </c>
      <c r="BI189" s="176">
        <f t="shared" si="18"/>
        <v>0</v>
      </c>
      <c r="BJ189" s="84" t="s">
        <v>84</v>
      </c>
      <c r="BK189" s="176">
        <f t="shared" si="19"/>
        <v>0</v>
      </c>
      <c r="BL189" s="84" t="s">
        <v>188</v>
      </c>
      <c r="BM189" s="175" t="s">
        <v>415</v>
      </c>
    </row>
    <row r="190" spans="1:65" s="94" customFormat="1" ht="16.5" customHeight="1">
      <c r="A190" s="91"/>
      <c r="B190" s="92"/>
      <c r="C190" s="164" t="s">
        <v>416</v>
      </c>
      <c r="D190" s="164" t="s">
        <v>118</v>
      </c>
      <c r="E190" s="165" t="s">
        <v>417</v>
      </c>
      <c r="F190" s="166" t="s">
        <v>418</v>
      </c>
      <c r="G190" s="167" t="s">
        <v>419</v>
      </c>
      <c r="H190" s="168">
        <v>22</v>
      </c>
      <c r="I190" s="81"/>
      <c r="J190" s="169">
        <f t="shared" si="10"/>
        <v>0</v>
      </c>
      <c r="K190" s="166" t="s">
        <v>150</v>
      </c>
      <c r="L190" s="92"/>
      <c r="M190" s="170" t="s">
        <v>1</v>
      </c>
      <c r="N190" s="171" t="s">
        <v>41</v>
      </c>
      <c r="O190" s="172"/>
      <c r="P190" s="173">
        <f t="shared" si="11"/>
        <v>0</v>
      </c>
      <c r="Q190" s="173">
        <v>0</v>
      </c>
      <c r="R190" s="173">
        <f t="shared" si="12"/>
        <v>0</v>
      </c>
      <c r="S190" s="173">
        <v>0</v>
      </c>
      <c r="T190" s="174">
        <f t="shared" si="13"/>
        <v>0</v>
      </c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R190" s="175" t="s">
        <v>188</v>
      </c>
      <c r="AT190" s="175" t="s">
        <v>118</v>
      </c>
      <c r="AU190" s="175" t="s">
        <v>86</v>
      </c>
      <c r="AY190" s="84" t="s">
        <v>117</v>
      </c>
      <c r="BE190" s="176">
        <f t="shared" si="14"/>
        <v>0</v>
      </c>
      <c r="BF190" s="176">
        <f t="shared" si="15"/>
        <v>0</v>
      </c>
      <c r="BG190" s="176">
        <f t="shared" si="16"/>
        <v>0</v>
      </c>
      <c r="BH190" s="176">
        <f t="shared" si="17"/>
        <v>0</v>
      </c>
      <c r="BI190" s="176">
        <f t="shared" si="18"/>
        <v>0</v>
      </c>
      <c r="BJ190" s="84" t="s">
        <v>84</v>
      </c>
      <c r="BK190" s="176">
        <f t="shared" si="19"/>
        <v>0</v>
      </c>
      <c r="BL190" s="84" t="s">
        <v>188</v>
      </c>
      <c r="BM190" s="175" t="s">
        <v>420</v>
      </c>
    </row>
    <row r="191" spans="1:65" s="94" customFormat="1" ht="24.2" customHeight="1">
      <c r="A191" s="91"/>
      <c r="B191" s="92"/>
      <c r="C191" s="199" t="s">
        <v>421</v>
      </c>
      <c r="D191" s="199" t="s">
        <v>277</v>
      </c>
      <c r="E191" s="200" t="s">
        <v>422</v>
      </c>
      <c r="F191" s="201" t="s">
        <v>423</v>
      </c>
      <c r="G191" s="202" t="s">
        <v>419</v>
      </c>
      <c r="H191" s="203">
        <v>22</v>
      </c>
      <c r="I191" s="82"/>
      <c r="J191" s="204">
        <f t="shared" si="10"/>
        <v>0</v>
      </c>
      <c r="K191" s="201" t="s">
        <v>150</v>
      </c>
      <c r="L191" s="205"/>
      <c r="M191" s="206" t="s">
        <v>1</v>
      </c>
      <c r="N191" s="207" t="s">
        <v>41</v>
      </c>
      <c r="O191" s="172"/>
      <c r="P191" s="173">
        <f t="shared" si="11"/>
        <v>0</v>
      </c>
      <c r="Q191" s="173">
        <v>0.00026</v>
      </c>
      <c r="R191" s="173">
        <f t="shared" si="12"/>
        <v>0.005719999999999999</v>
      </c>
      <c r="S191" s="173">
        <v>0</v>
      </c>
      <c r="T191" s="174">
        <f t="shared" si="13"/>
        <v>0</v>
      </c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R191" s="175" t="s">
        <v>336</v>
      </c>
      <c r="AT191" s="175" t="s">
        <v>277</v>
      </c>
      <c r="AU191" s="175" t="s">
        <v>86</v>
      </c>
      <c r="AY191" s="84" t="s">
        <v>117</v>
      </c>
      <c r="BE191" s="176">
        <f t="shared" si="14"/>
        <v>0</v>
      </c>
      <c r="BF191" s="176">
        <f t="shared" si="15"/>
        <v>0</v>
      </c>
      <c r="BG191" s="176">
        <f t="shared" si="16"/>
        <v>0</v>
      </c>
      <c r="BH191" s="176">
        <f t="shared" si="17"/>
        <v>0</v>
      </c>
      <c r="BI191" s="176">
        <f t="shared" si="18"/>
        <v>0</v>
      </c>
      <c r="BJ191" s="84" t="s">
        <v>84</v>
      </c>
      <c r="BK191" s="176">
        <f t="shared" si="19"/>
        <v>0</v>
      </c>
      <c r="BL191" s="84" t="s">
        <v>188</v>
      </c>
      <c r="BM191" s="175" t="s">
        <v>424</v>
      </c>
    </row>
    <row r="192" spans="1:65" s="94" customFormat="1" ht="16.5" customHeight="1">
      <c r="A192" s="91"/>
      <c r="B192" s="92"/>
      <c r="C192" s="164" t="s">
        <v>425</v>
      </c>
      <c r="D192" s="164" t="s">
        <v>118</v>
      </c>
      <c r="E192" s="165" t="s">
        <v>426</v>
      </c>
      <c r="F192" s="166" t="s">
        <v>427</v>
      </c>
      <c r="G192" s="167" t="s">
        <v>179</v>
      </c>
      <c r="H192" s="168">
        <v>4</v>
      </c>
      <c r="I192" s="81"/>
      <c r="J192" s="169">
        <f t="shared" si="10"/>
        <v>0</v>
      </c>
      <c r="K192" s="166" t="s">
        <v>1</v>
      </c>
      <c r="L192" s="92"/>
      <c r="M192" s="170" t="s">
        <v>1</v>
      </c>
      <c r="N192" s="171" t="s">
        <v>41</v>
      </c>
      <c r="O192" s="172"/>
      <c r="P192" s="173">
        <f t="shared" si="11"/>
        <v>0</v>
      </c>
      <c r="Q192" s="173">
        <v>0</v>
      </c>
      <c r="R192" s="173">
        <f t="shared" si="12"/>
        <v>0</v>
      </c>
      <c r="S192" s="173">
        <v>0</v>
      </c>
      <c r="T192" s="174">
        <f t="shared" si="13"/>
        <v>0</v>
      </c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R192" s="175" t="s">
        <v>188</v>
      </c>
      <c r="AT192" s="175" t="s">
        <v>118</v>
      </c>
      <c r="AU192" s="175" t="s">
        <v>86</v>
      </c>
      <c r="AY192" s="84" t="s">
        <v>117</v>
      </c>
      <c r="BE192" s="176">
        <f t="shared" si="14"/>
        <v>0</v>
      </c>
      <c r="BF192" s="176">
        <f t="shared" si="15"/>
        <v>0</v>
      </c>
      <c r="BG192" s="176">
        <f t="shared" si="16"/>
        <v>0</v>
      </c>
      <c r="BH192" s="176">
        <f t="shared" si="17"/>
        <v>0</v>
      </c>
      <c r="BI192" s="176">
        <f t="shared" si="18"/>
        <v>0</v>
      </c>
      <c r="BJ192" s="84" t="s">
        <v>84</v>
      </c>
      <c r="BK192" s="176">
        <f t="shared" si="19"/>
        <v>0</v>
      </c>
      <c r="BL192" s="84" t="s">
        <v>188</v>
      </c>
      <c r="BM192" s="175" t="s">
        <v>428</v>
      </c>
    </row>
    <row r="193" spans="1:65" s="94" customFormat="1" ht="24.2" customHeight="1">
      <c r="A193" s="91"/>
      <c r="B193" s="92"/>
      <c r="C193" s="164" t="s">
        <v>429</v>
      </c>
      <c r="D193" s="164" t="s">
        <v>118</v>
      </c>
      <c r="E193" s="165" t="s">
        <v>430</v>
      </c>
      <c r="F193" s="166" t="s">
        <v>431</v>
      </c>
      <c r="G193" s="167" t="s">
        <v>231</v>
      </c>
      <c r="H193" s="168">
        <v>118</v>
      </c>
      <c r="I193" s="81"/>
      <c r="J193" s="169">
        <f t="shared" si="10"/>
        <v>0</v>
      </c>
      <c r="K193" s="166" t="s">
        <v>150</v>
      </c>
      <c r="L193" s="92"/>
      <c r="M193" s="170" t="s">
        <v>1</v>
      </c>
      <c r="N193" s="171" t="s">
        <v>41</v>
      </c>
      <c r="O193" s="172"/>
      <c r="P193" s="173">
        <f t="shared" si="11"/>
        <v>0</v>
      </c>
      <c r="Q193" s="173">
        <v>0</v>
      </c>
      <c r="R193" s="173">
        <f t="shared" si="12"/>
        <v>0</v>
      </c>
      <c r="S193" s="173">
        <v>0</v>
      </c>
      <c r="T193" s="174">
        <f t="shared" si="13"/>
        <v>0</v>
      </c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R193" s="175" t="s">
        <v>188</v>
      </c>
      <c r="AT193" s="175" t="s">
        <v>118</v>
      </c>
      <c r="AU193" s="175" t="s">
        <v>86</v>
      </c>
      <c r="AY193" s="84" t="s">
        <v>117</v>
      </c>
      <c r="BE193" s="176">
        <f t="shared" si="14"/>
        <v>0</v>
      </c>
      <c r="BF193" s="176">
        <f t="shared" si="15"/>
        <v>0</v>
      </c>
      <c r="BG193" s="176">
        <f t="shared" si="16"/>
        <v>0</v>
      </c>
      <c r="BH193" s="176">
        <f t="shared" si="17"/>
        <v>0</v>
      </c>
      <c r="BI193" s="176">
        <f t="shared" si="18"/>
        <v>0</v>
      </c>
      <c r="BJ193" s="84" t="s">
        <v>84</v>
      </c>
      <c r="BK193" s="176">
        <f t="shared" si="19"/>
        <v>0</v>
      </c>
      <c r="BL193" s="84" t="s">
        <v>188</v>
      </c>
      <c r="BM193" s="175" t="s">
        <v>432</v>
      </c>
    </row>
    <row r="194" spans="1:65" s="94" customFormat="1" ht="24.2" customHeight="1">
      <c r="A194" s="91"/>
      <c r="B194" s="92"/>
      <c r="C194" s="199" t="s">
        <v>433</v>
      </c>
      <c r="D194" s="199" t="s">
        <v>277</v>
      </c>
      <c r="E194" s="200" t="s">
        <v>434</v>
      </c>
      <c r="F194" s="201" t="s">
        <v>435</v>
      </c>
      <c r="G194" s="202" t="s">
        <v>231</v>
      </c>
      <c r="H194" s="203">
        <v>135.7</v>
      </c>
      <c r="I194" s="82"/>
      <c r="J194" s="204">
        <f t="shared" si="10"/>
        <v>0</v>
      </c>
      <c r="K194" s="201" t="s">
        <v>150</v>
      </c>
      <c r="L194" s="205"/>
      <c r="M194" s="206" t="s">
        <v>1</v>
      </c>
      <c r="N194" s="207" t="s">
        <v>41</v>
      </c>
      <c r="O194" s="172"/>
      <c r="P194" s="173">
        <f t="shared" si="11"/>
        <v>0</v>
      </c>
      <c r="Q194" s="173">
        <v>0.00162</v>
      </c>
      <c r="R194" s="173">
        <f t="shared" si="12"/>
        <v>0.21983399999999997</v>
      </c>
      <c r="S194" s="173">
        <v>0</v>
      </c>
      <c r="T194" s="174">
        <f t="shared" si="13"/>
        <v>0</v>
      </c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R194" s="175" t="s">
        <v>336</v>
      </c>
      <c r="AT194" s="175" t="s">
        <v>277</v>
      </c>
      <c r="AU194" s="175" t="s">
        <v>86</v>
      </c>
      <c r="AY194" s="84" t="s">
        <v>117</v>
      </c>
      <c r="BE194" s="176">
        <f t="shared" si="14"/>
        <v>0</v>
      </c>
      <c r="BF194" s="176">
        <f t="shared" si="15"/>
        <v>0</v>
      </c>
      <c r="BG194" s="176">
        <f t="shared" si="16"/>
        <v>0</v>
      </c>
      <c r="BH194" s="176">
        <f t="shared" si="17"/>
        <v>0</v>
      </c>
      <c r="BI194" s="176">
        <f t="shared" si="18"/>
        <v>0</v>
      </c>
      <c r="BJ194" s="84" t="s">
        <v>84</v>
      </c>
      <c r="BK194" s="176">
        <f t="shared" si="19"/>
        <v>0</v>
      </c>
      <c r="BL194" s="84" t="s">
        <v>188</v>
      </c>
      <c r="BM194" s="175" t="s">
        <v>436</v>
      </c>
    </row>
    <row r="195" spans="2:51" s="190" customFormat="1" ht="12">
      <c r="B195" s="191"/>
      <c r="D195" s="192" t="s">
        <v>155</v>
      </c>
      <c r="F195" s="193" t="s">
        <v>437</v>
      </c>
      <c r="H195" s="194">
        <v>135.7</v>
      </c>
      <c r="L195" s="191"/>
      <c r="M195" s="195"/>
      <c r="N195" s="196"/>
      <c r="O195" s="196"/>
      <c r="P195" s="196"/>
      <c r="Q195" s="196"/>
      <c r="R195" s="196"/>
      <c r="S195" s="196"/>
      <c r="T195" s="197"/>
      <c r="AT195" s="198" t="s">
        <v>155</v>
      </c>
      <c r="AU195" s="198" t="s">
        <v>86</v>
      </c>
      <c r="AV195" s="190" t="s">
        <v>86</v>
      </c>
      <c r="AW195" s="190" t="s">
        <v>3</v>
      </c>
      <c r="AX195" s="190" t="s">
        <v>84</v>
      </c>
      <c r="AY195" s="198" t="s">
        <v>117</v>
      </c>
    </row>
    <row r="196" spans="1:65" s="94" customFormat="1" ht="33" customHeight="1">
      <c r="A196" s="91"/>
      <c r="B196" s="92"/>
      <c r="C196" s="164" t="s">
        <v>438</v>
      </c>
      <c r="D196" s="164" t="s">
        <v>118</v>
      </c>
      <c r="E196" s="165" t="s">
        <v>439</v>
      </c>
      <c r="F196" s="166" t="s">
        <v>440</v>
      </c>
      <c r="G196" s="167" t="s">
        <v>231</v>
      </c>
      <c r="H196" s="168">
        <v>146</v>
      </c>
      <c r="I196" s="81"/>
      <c r="J196" s="169">
        <f>ROUND(I196*H196,2)</f>
        <v>0</v>
      </c>
      <c r="K196" s="166" t="s">
        <v>150</v>
      </c>
      <c r="L196" s="92"/>
      <c r="M196" s="170" t="s">
        <v>1</v>
      </c>
      <c r="N196" s="171" t="s">
        <v>41</v>
      </c>
      <c r="O196" s="172"/>
      <c r="P196" s="173">
        <f>O196*H196</f>
        <v>0</v>
      </c>
      <c r="Q196" s="173">
        <v>0</v>
      </c>
      <c r="R196" s="173">
        <f>Q196*H196</f>
        <v>0</v>
      </c>
      <c r="S196" s="173">
        <v>0</v>
      </c>
      <c r="T196" s="174">
        <f>S196*H196</f>
        <v>0</v>
      </c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R196" s="175" t="s">
        <v>188</v>
      </c>
      <c r="AT196" s="175" t="s">
        <v>118</v>
      </c>
      <c r="AU196" s="175" t="s">
        <v>86</v>
      </c>
      <c r="AY196" s="84" t="s">
        <v>117</v>
      </c>
      <c r="BE196" s="176">
        <f>IF(N196="základní",J196,0)</f>
        <v>0</v>
      </c>
      <c r="BF196" s="176">
        <f>IF(N196="snížená",J196,0)</f>
        <v>0</v>
      </c>
      <c r="BG196" s="176">
        <f>IF(N196="zákl. přenesená",J196,0)</f>
        <v>0</v>
      </c>
      <c r="BH196" s="176">
        <f>IF(N196="sníž. přenesená",J196,0)</f>
        <v>0</v>
      </c>
      <c r="BI196" s="176">
        <f>IF(N196="nulová",J196,0)</f>
        <v>0</v>
      </c>
      <c r="BJ196" s="84" t="s">
        <v>84</v>
      </c>
      <c r="BK196" s="176">
        <f>ROUND(I196*H196,2)</f>
        <v>0</v>
      </c>
      <c r="BL196" s="84" t="s">
        <v>188</v>
      </c>
      <c r="BM196" s="175" t="s">
        <v>441</v>
      </c>
    </row>
    <row r="197" spans="1:65" s="94" customFormat="1" ht="24.2" customHeight="1">
      <c r="A197" s="91"/>
      <c r="B197" s="92"/>
      <c r="C197" s="199" t="s">
        <v>442</v>
      </c>
      <c r="D197" s="199" t="s">
        <v>277</v>
      </c>
      <c r="E197" s="200" t="s">
        <v>443</v>
      </c>
      <c r="F197" s="201" t="s">
        <v>444</v>
      </c>
      <c r="G197" s="202" t="s">
        <v>231</v>
      </c>
      <c r="H197" s="203">
        <v>167.9</v>
      </c>
      <c r="I197" s="82"/>
      <c r="J197" s="204">
        <f>ROUND(I197*H197,2)</f>
        <v>0</v>
      </c>
      <c r="K197" s="201" t="s">
        <v>150</v>
      </c>
      <c r="L197" s="205"/>
      <c r="M197" s="206" t="s">
        <v>1</v>
      </c>
      <c r="N197" s="207" t="s">
        <v>41</v>
      </c>
      <c r="O197" s="172"/>
      <c r="P197" s="173">
        <f>O197*H197</f>
        <v>0</v>
      </c>
      <c r="Q197" s="173">
        <v>0.00246</v>
      </c>
      <c r="R197" s="173">
        <f>Q197*H197</f>
        <v>0.413034</v>
      </c>
      <c r="S197" s="173">
        <v>0</v>
      </c>
      <c r="T197" s="174">
        <f>S197*H197</f>
        <v>0</v>
      </c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R197" s="175" t="s">
        <v>336</v>
      </c>
      <c r="AT197" s="175" t="s">
        <v>277</v>
      </c>
      <c r="AU197" s="175" t="s">
        <v>86</v>
      </c>
      <c r="AY197" s="84" t="s">
        <v>117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84" t="s">
        <v>84</v>
      </c>
      <c r="BK197" s="176">
        <f>ROUND(I197*H197,2)</f>
        <v>0</v>
      </c>
      <c r="BL197" s="84" t="s">
        <v>188</v>
      </c>
      <c r="BM197" s="175" t="s">
        <v>445</v>
      </c>
    </row>
    <row r="198" spans="2:51" s="190" customFormat="1" ht="12">
      <c r="B198" s="191"/>
      <c r="D198" s="192" t="s">
        <v>155</v>
      </c>
      <c r="F198" s="193" t="s">
        <v>446</v>
      </c>
      <c r="H198" s="194">
        <v>167.9</v>
      </c>
      <c r="L198" s="191"/>
      <c r="M198" s="195"/>
      <c r="N198" s="196"/>
      <c r="O198" s="196"/>
      <c r="P198" s="196"/>
      <c r="Q198" s="196"/>
      <c r="R198" s="196"/>
      <c r="S198" s="196"/>
      <c r="T198" s="197"/>
      <c r="AT198" s="198" t="s">
        <v>155</v>
      </c>
      <c r="AU198" s="198" t="s">
        <v>86</v>
      </c>
      <c r="AV198" s="190" t="s">
        <v>86</v>
      </c>
      <c r="AW198" s="190" t="s">
        <v>3</v>
      </c>
      <c r="AX198" s="190" t="s">
        <v>84</v>
      </c>
      <c r="AY198" s="198" t="s">
        <v>117</v>
      </c>
    </row>
    <row r="199" spans="1:65" s="94" customFormat="1" ht="21.75" customHeight="1">
      <c r="A199" s="91"/>
      <c r="B199" s="92"/>
      <c r="C199" s="164" t="s">
        <v>447</v>
      </c>
      <c r="D199" s="164" t="s">
        <v>118</v>
      </c>
      <c r="E199" s="165" t="s">
        <v>448</v>
      </c>
      <c r="F199" s="166" t="s">
        <v>449</v>
      </c>
      <c r="G199" s="167" t="s">
        <v>419</v>
      </c>
      <c r="H199" s="168">
        <v>51</v>
      </c>
      <c r="I199" s="81"/>
      <c r="J199" s="169">
        <f aca="true" t="shared" si="20" ref="J199:J210">ROUND(I199*H199,2)</f>
        <v>0</v>
      </c>
      <c r="K199" s="166" t="s">
        <v>150</v>
      </c>
      <c r="L199" s="92"/>
      <c r="M199" s="170" t="s">
        <v>1</v>
      </c>
      <c r="N199" s="171" t="s">
        <v>41</v>
      </c>
      <c r="O199" s="172"/>
      <c r="P199" s="173">
        <f aca="true" t="shared" si="21" ref="P199:P210">O199*H199</f>
        <v>0</v>
      </c>
      <c r="Q199" s="173">
        <v>0</v>
      </c>
      <c r="R199" s="173">
        <f aca="true" t="shared" si="22" ref="R199:R210">Q199*H199</f>
        <v>0</v>
      </c>
      <c r="S199" s="173">
        <v>0</v>
      </c>
      <c r="T199" s="174">
        <f aca="true" t="shared" si="23" ref="T199:T210">S199*H199</f>
        <v>0</v>
      </c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R199" s="175" t="s">
        <v>188</v>
      </c>
      <c r="AT199" s="175" t="s">
        <v>118</v>
      </c>
      <c r="AU199" s="175" t="s">
        <v>86</v>
      </c>
      <c r="AY199" s="84" t="s">
        <v>117</v>
      </c>
      <c r="BE199" s="176">
        <f aca="true" t="shared" si="24" ref="BE199:BE210">IF(N199="základní",J199,0)</f>
        <v>0</v>
      </c>
      <c r="BF199" s="176">
        <f aca="true" t="shared" si="25" ref="BF199:BF210">IF(N199="snížená",J199,0)</f>
        <v>0</v>
      </c>
      <c r="BG199" s="176">
        <f aca="true" t="shared" si="26" ref="BG199:BG210">IF(N199="zákl. přenesená",J199,0)</f>
        <v>0</v>
      </c>
      <c r="BH199" s="176">
        <f aca="true" t="shared" si="27" ref="BH199:BH210">IF(N199="sníž. přenesená",J199,0)</f>
        <v>0</v>
      </c>
      <c r="BI199" s="176">
        <f aca="true" t="shared" si="28" ref="BI199:BI210">IF(N199="nulová",J199,0)</f>
        <v>0</v>
      </c>
      <c r="BJ199" s="84" t="s">
        <v>84</v>
      </c>
      <c r="BK199" s="176">
        <f aca="true" t="shared" si="29" ref="BK199:BK210">ROUND(I199*H199,2)</f>
        <v>0</v>
      </c>
      <c r="BL199" s="84" t="s">
        <v>188</v>
      </c>
      <c r="BM199" s="175" t="s">
        <v>450</v>
      </c>
    </row>
    <row r="200" spans="1:65" s="94" customFormat="1" ht="16.5" customHeight="1">
      <c r="A200" s="91"/>
      <c r="B200" s="92"/>
      <c r="C200" s="199" t="s">
        <v>451</v>
      </c>
      <c r="D200" s="199" t="s">
        <v>277</v>
      </c>
      <c r="E200" s="200" t="s">
        <v>452</v>
      </c>
      <c r="F200" s="201" t="s">
        <v>453</v>
      </c>
      <c r="G200" s="202" t="s">
        <v>179</v>
      </c>
      <c r="H200" s="203">
        <v>3</v>
      </c>
      <c r="I200" s="82"/>
      <c r="J200" s="204">
        <f t="shared" si="20"/>
        <v>0</v>
      </c>
      <c r="K200" s="201" t="s">
        <v>1</v>
      </c>
      <c r="L200" s="205"/>
      <c r="M200" s="206" t="s">
        <v>1</v>
      </c>
      <c r="N200" s="207" t="s">
        <v>41</v>
      </c>
      <c r="O200" s="172"/>
      <c r="P200" s="173">
        <f t="shared" si="21"/>
        <v>0</v>
      </c>
      <c r="Q200" s="173">
        <v>0</v>
      </c>
      <c r="R200" s="173">
        <f t="shared" si="22"/>
        <v>0</v>
      </c>
      <c r="S200" s="173">
        <v>0</v>
      </c>
      <c r="T200" s="174">
        <f t="shared" si="23"/>
        <v>0</v>
      </c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R200" s="175" t="s">
        <v>336</v>
      </c>
      <c r="AT200" s="175" t="s">
        <v>277</v>
      </c>
      <c r="AU200" s="175" t="s">
        <v>86</v>
      </c>
      <c r="AY200" s="84" t="s">
        <v>117</v>
      </c>
      <c r="BE200" s="176">
        <f t="shared" si="24"/>
        <v>0</v>
      </c>
      <c r="BF200" s="176">
        <f t="shared" si="25"/>
        <v>0</v>
      </c>
      <c r="BG200" s="176">
        <f t="shared" si="26"/>
        <v>0</v>
      </c>
      <c r="BH200" s="176">
        <f t="shared" si="27"/>
        <v>0</v>
      </c>
      <c r="BI200" s="176">
        <f t="shared" si="28"/>
        <v>0</v>
      </c>
      <c r="BJ200" s="84" t="s">
        <v>84</v>
      </c>
      <c r="BK200" s="176">
        <f t="shared" si="29"/>
        <v>0</v>
      </c>
      <c r="BL200" s="84" t="s">
        <v>188</v>
      </c>
      <c r="BM200" s="175" t="s">
        <v>454</v>
      </c>
    </row>
    <row r="201" spans="1:65" s="94" customFormat="1" ht="16.5" customHeight="1">
      <c r="A201" s="91"/>
      <c r="B201" s="92"/>
      <c r="C201" s="199" t="s">
        <v>455</v>
      </c>
      <c r="D201" s="199" t="s">
        <v>277</v>
      </c>
      <c r="E201" s="200" t="s">
        <v>456</v>
      </c>
      <c r="F201" s="201" t="s">
        <v>457</v>
      </c>
      <c r="G201" s="202" t="s">
        <v>179</v>
      </c>
      <c r="H201" s="203">
        <v>6</v>
      </c>
      <c r="I201" s="82"/>
      <c r="J201" s="204">
        <f t="shared" si="20"/>
        <v>0</v>
      </c>
      <c r="K201" s="201" t="s">
        <v>1</v>
      </c>
      <c r="L201" s="205"/>
      <c r="M201" s="206" t="s">
        <v>1</v>
      </c>
      <c r="N201" s="207" t="s">
        <v>41</v>
      </c>
      <c r="O201" s="172"/>
      <c r="P201" s="173">
        <f t="shared" si="21"/>
        <v>0</v>
      </c>
      <c r="Q201" s="173">
        <v>0</v>
      </c>
      <c r="R201" s="173">
        <f t="shared" si="22"/>
        <v>0</v>
      </c>
      <c r="S201" s="173">
        <v>0</v>
      </c>
      <c r="T201" s="174">
        <f t="shared" si="23"/>
        <v>0</v>
      </c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R201" s="175" t="s">
        <v>336</v>
      </c>
      <c r="AT201" s="175" t="s">
        <v>277</v>
      </c>
      <c r="AU201" s="175" t="s">
        <v>86</v>
      </c>
      <c r="AY201" s="84" t="s">
        <v>117</v>
      </c>
      <c r="BE201" s="176">
        <f t="shared" si="24"/>
        <v>0</v>
      </c>
      <c r="BF201" s="176">
        <f t="shared" si="25"/>
        <v>0</v>
      </c>
      <c r="BG201" s="176">
        <f t="shared" si="26"/>
        <v>0</v>
      </c>
      <c r="BH201" s="176">
        <f t="shared" si="27"/>
        <v>0</v>
      </c>
      <c r="BI201" s="176">
        <f t="shared" si="28"/>
        <v>0</v>
      </c>
      <c r="BJ201" s="84" t="s">
        <v>84</v>
      </c>
      <c r="BK201" s="176">
        <f t="shared" si="29"/>
        <v>0</v>
      </c>
      <c r="BL201" s="84" t="s">
        <v>188</v>
      </c>
      <c r="BM201" s="175" t="s">
        <v>458</v>
      </c>
    </row>
    <row r="202" spans="1:65" s="94" customFormat="1" ht="16.5" customHeight="1">
      <c r="A202" s="91"/>
      <c r="B202" s="92"/>
      <c r="C202" s="199" t="s">
        <v>459</v>
      </c>
      <c r="D202" s="199" t="s">
        <v>277</v>
      </c>
      <c r="E202" s="200" t="s">
        <v>460</v>
      </c>
      <c r="F202" s="201" t="s">
        <v>461</v>
      </c>
      <c r="G202" s="202" t="s">
        <v>179</v>
      </c>
      <c r="H202" s="203">
        <v>3</v>
      </c>
      <c r="I202" s="82"/>
      <c r="J202" s="204">
        <f t="shared" si="20"/>
        <v>0</v>
      </c>
      <c r="K202" s="201" t="s">
        <v>1</v>
      </c>
      <c r="L202" s="205"/>
      <c r="M202" s="206" t="s">
        <v>1</v>
      </c>
      <c r="N202" s="207" t="s">
        <v>41</v>
      </c>
      <c r="O202" s="172"/>
      <c r="P202" s="173">
        <f t="shared" si="21"/>
        <v>0</v>
      </c>
      <c r="Q202" s="173">
        <v>0</v>
      </c>
      <c r="R202" s="173">
        <f t="shared" si="22"/>
        <v>0</v>
      </c>
      <c r="S202" s="173">
        <v>0</v>
      </c>
      <c r="T202" s="174">
        <f t="shared" si="23"/>
        <v>0</v>
      </c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R202" s="175" t="s">
        <v>336</v>
      </c>
      <c r="AT202" s="175" t="s">
        <v>277</v>
      </c>
      <c r="AU202" s="175" t="s">
        <v>86</v>
      </c>
      <c r="AY202" s="84" t="s">
        <v>117</v>
      </c>
      <c r="BE202" s="176">
        <f t="shared" si="24"/>
        <v>0</v>
      </c>
      <c r="BF202" s="176">
        <f t="shared" si="25"/>
        <v>0</v>
      </c>
      <c r="BG202" s="176">
        <f t="shared" si="26"/>
        <v>0</v>
      </c>
      <c r="BH202" s="176">
        <f t="shared" si="27"/>
        <v>0</v>
      </c>
      <c r="BI202" s="176">
        <f t="shared" si="28"/>
        <v>0</v>
      </c>
      <c r="BJ202" s="84" t="s">
        <v>84</v>
      </c>
      <c r="BK202" s="176">
        <f t="shared" si="29"/>
        <v>0</v>
      </c>
      <c r="BL202" s="84" t="s">
        <v>188</v>
      </c>
      <c r="BM202" s="175" t="s">
        <v>462</v>
      </c>
    </row>
    <row r="203" spans="1:65" s="94" customFormat="1" ht="16.5" customHeight="1">
      <c r="A203" s="91"/>
      <c r="B203" s="92"/>
      <c r="C203" s="199" t="s">
        <v>463</v>
      </c>
      <c r="D203" s="199" t="s">
        <v>277</v>
      </c>
      <c r="E203" s="200" t="s">
        <v>464</v>
      </c>
      <c r="F203" s="201" t="s">
        <v>465</v>
      </c>
      <c r="G203" s="202" t="s">
        <v>179</v>
      </c>
      <c r="H203" s="203">
        <v>3</v>
      </c>
      <c r="I203" s="82"/>
      <c r="J203" s="204">
        <f t="shared" si="20"/>
        <v>0</v>
      </c>
      <c r="K203" s="201" t="s">
        <v>1</v>
      </c>
      <c r="L203" s="205"/>
      <c r="M203" s="206" t="s">
        <v>1</v>
      </c>
      <c r="N203" s="207" t="s">
        <v>41</v>
      </c>
      <c r="O203" s="172"/>
      <c r="P203" s="173">
        <f t="shared" si="21"/>
        <v>0</v>
      </c>
      <c r="Q203" s="173">
        <v>0</v>
      </c>
      <c r="R203" s="173">
        <f t="shared" si="22"/>
        <v>0</v>
      </c>
      <c r="S203" s="173">
        <v>0</v>
      </c>
      <c r="T203" s="174">
        <f t="shared" si="23"/>
        <v>0</v>
      </c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R203" s="175" t="s">
        <v>336</v>
      </c>
      <c r="AT203" s="175" t="s">
        <v>277</v>
      </c>
      <c r="AU203" s="175" t="s">
        <v>86</v>
      </c>
      <c r="AY203" s="84" t="s">
        <v>117</v>
      </c>
      <c r="BE203" s="176">
        <f t="shared" si="24"/>
        <v>0</v>
      </c>
      <c r="BF203" s="176">
        <f t="shared" si="25"/>
        <v>0</v>
      </c>
      <c r="BG203" s="176">
        <f t="shared" si="26"/>
        <v>0</v>
      </c>
      <c r="BH203" s="176">
        <f t="shared" si="27"/>
        <v>0</v>
      </c>
      <c r="BI203" s="176">
        <f t="shared" si="28"/>
        <v>0</v>
      </c>
      <c r="BJ203" s="84" t="s">
        <v>84</v>
      </c>
      <c r="BK203" s="176">
        <f t="shared" si="29"/>
        <v>0</v>
      </c>
      <c r="BL203" s="84" t="s">
        <v>188</v>
      </c>
      <c r="BM203" s="175" t="s">
        <v>466</v>
      </c>
    </row>
    <row r="204" spans="1:65" s="94" customFormat="1" ht="16.5" customHeight="1">
      <c r="A204" s="91"/>
      <c r="B204" s="92"/>
      <c r="C204" s="199" t="s">
        <v>467</v>
      </c>
      <c r="D204" s="199" t="s">
        <v>277</v>
      </c>
      <c r="E204" s="200" t="s">
        <v>468</v>
      </c>
      <c r="F204" s="201" t="s">
        <v>469</v>
      </c>
      <c r="G204" s="202" t="s">
        <v>179</v>
      </c>
      <c r="H204" s="203">
        <v>9</v>
      </c>
      <c r="I204" s="82"/>
      <c r="J204" s="204">
        <f t="shared" si="20"/>
        <v>0</v>
      </c>
      <c r="K204" s="201" t="s">
        <v>1</v>
      </c>
      <c r="L204" s="205"/>
      <c r="M204" s="206" t="s">
        <v>1</v>
      </c>
      <c r="N204" s="207" t="s">
        <v>41</v>
      </c>
      <c r="O204" s="172"/>
      <c r="P204" s="173">
        <f t="shared" si="21"/>
        <v>0</v>
      </c>
      <c r="Q204" s="173">
        <v>0</v>
      </c>
      <c r="R204" s="173">
        <f t="shared" si="22"/>
        <v>0</v>
      </c>
      <c r="S204" s="173">
        <v>0</v>
      </c>
      <c r="T204" s="174">
        <f t="shared" si="23"/>
        <v>0</v>
      </c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R204" s="175" t="s">
        <v>336</v>
      </c>
      <c r="AT204" s="175" t="s">
        <v>277</v>
      </c>
      <c r="AU204" s="175" t="s">
        <v>86</v>
      </c>
      <c r="AY204" s="84" t="s">
        <v>117</v>
      </c>
      <c r="BE204" s="176">
        <f t="shared" si="24"/>
        <v>0</v>
      </c>
      <c r="BF204" s="176">
        <f t="shared" si="25"/>
        <v>0</v>
      </c>
      <c r="BG204" s="176">
        <f t="shared" si="26"/>
        <v>0</v>
      </c>
      <c r="BH204" s="176">
        <f t="shared" si="27"/>
        <v>0</v>
      </c>
      <c r="BI204" s="176">
        <f t="shared" si="28"/>
        <v>0</v>
      </c>
      <c r="BJ204" s="84" t="s">
        <v>84</v>
      </c>
      <c r="BK204" s="176">
        <f t="shared" si="29"/>
        <v>0</v>
      </c>
      <c r="BL204" s="84" t="s">
        <v>188</v>
      </c>
      <c r="BM204" s="175" t="s">
        <v>470</v>
      </c>
    </row>
    <row r="205" spans="1:65" s="94" customFormat="1" ht="16.5" customHeight="1">
      <c r="A205" s="91"/>
      <c r="B205" s="92"/>
      <c r="C205" s="199" t="s">
        <v>471</v>
      </c>
      <c r="D205" s="199" t="s">
        <v>277</v>
      </c>
      <c r="E205" s="200" t="s">
        <v>472</v>
      </c>
      <c r="F205" s="201" t="s">
        <v>473</v>
      </c>
      <c r="G205" s="202" t="s">
        <v>179</v>
      </c>
      <c r="H205" s="203">
        <v>3</v>
      </c>
      <c r="I205" s="82"/>
      <c r="J205" s="204">
        <f t="shared" si="20"/>
        <v>0</v>
      </c>
      <c r="K205" s="201" t="s">
        <v>1</v>
      </c>
      <c r="L205" s="205"/>
      <c r="M205" s="206" t="s">
        <v>1</v>
      </c>
      <c r="N205" s="207" t="s">
        <v>41</v>
      </c>
      <c r="O205" s="172"/>
      <c r="P205" s="173">
        <f t="shared" si="21"/>
        <v>0</v>
      </c>
      <c r="Q205" s="173">
        <v>0</v>
      </c>
      <c r="R205" s="173">
        <f t="shared" si="22"/>
        <v>0</v>
      </c>
      <c r="S205" s="173">
        <v>0</v>
      </c>
      <c r="T205" s="174">
        <f t="shared" si="23"/>
        <v>0</v>
      </c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R205" s="175" t="s">
        <v>336</v>
      </c>
      <c r="AT205" s="175" t="s">
        <v>277</v>
      </c>
      <c r="AU205" s="175" t="s">
        <v>86</v>
      </c>
      <c r="AY205" s="84" t="s">
        <v>117</v>
      </c>
      <c r="BE205" s="176">
        <f t="shared" si="24"/>
        <v>0</v>
      </c>
      <c r="BF205" s="176">
        <f t="shared" si="25"/>
        <v>0</v>
      </c>
      <c r="BG205" s="176">
        <f t="shared" si="26"/>
        <v>0</v>
      </c>
      <c r="BH205" s="176">
        <f t="shared" si="27"/>
        <v>0</v>
      </c>
      <c r="BI205" s="176">
        <f t="shared" si="28"/>
        <v>0</v>
      </c>
      <c r="BJ205" s="84" t="s">
        <v>84</v>
      </c>
      <c r="BK205" s="176">
        <f t="shared" si="29"/>
        <v>0</v>
      </c>
      <c r="BL205" s="84" t="s">
        <v>188</v>
      </c>
      <c r="BM205" s="175" t="s">
        <v>474</v>
      </c>
    </row>
    <row r="206" spans="1:65" s="94" customFormat="1" ht="16.5" customHeight="1">
      <c r="A206" s="91"/>
      <c r="B206" s="92"/>
      <c r="C206" s="199" t="s">
        <v>475</v>
      </c>
      <c r="D206" s="199" t="s">
        <v>277</v>
      </c>
      <c r="E206" s="200" t="s">
        <v>476</v>
      </c>
      <c r="F206" s="201" t="s">
        <v>477</v>
      </c>
      <c r="G206" s="202" t="s">
        <v>179</v>
      </c>
      <c r="H206" s="203">
        <v>9</v>
      </c>
      <c r="I206" s="82"/>
      <c r="J206" s="204">
        <f t="shared" si="20"/>
        <v>0</v>
      </c>
      <c r="K206" s="201" t="s">
        <v>1</v>
      </c>
      <c r="L206" s="205"/>
      <c r="M206" s="206" t="s">
        <v>1</v>
      </c>
      <c r="N206" s="207" t="s">
        <v>41</v>
      </c>
      <c r="O206" s="172"/>
      <c r="P206" s="173">
        <f t="shared" si="21"/>
        <v>0</v>
      </c>
      <c r="Q206" s="173">
        <v>0</v>
      </c>
      <c r="R206" s="173">
        <f t="shared" si="22"/>
        <v>0</v>
      </c>
      <c r="S206" s="173">
        <v>0</v>
      </c>
      <c r="T206" s="174">
        <f t="shared" si="23"/>
        <v>0</v>
      </c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R206" s="175" t="s">
        <v>336</v>
      </c>
      <c r="AT206" s="175" t="s">
        <v>277</v>
      </c>
      <c r="AU206" s="175" t="s">
        <v>86</v>
      </c>
      <c r="AY206" s="84" t="s">
        <v>117</v>
      </c>
      <c r="BE206" s="176">
        <f t="shared" si="24"/>
        <v>0</v>
      </c>
      <c r="BF206" s="176">
        <f t="shared" si="25"/>
        <v>0</v>
      </c>
      <c r="BG206" s="176">
        <f t="shared" si="26"/>
        <v>0</v>
      </c>
      <c r="BH206" s="176">
        <f t="shared" si="27"/>
        <v>0</v>
      </c>
      <c r="BI206" s="176">
        <f t="shared" si="28"/>
        <v>0</v>
      </c>
      <c r="BJ206" s="84" t="s">
        <v>84</v>
      </c>
      <c r="BK206" s="176">
        <f t="shared" si="29"/>
        <v>0</v>
      </c>
      <c r="BL206" s="84" t="s">
        <v>188</v>
      </c>
      <c r="BM206" s="175" t="s">
        <v>478</v>
      </c>
    </row>
    <row r="207" spans="1:65" s="94" customFormat="1" ht="16.5" customHeight="1">
      <c r="A207" s="91"/>
      <c r="B207" s="92"/>
      <c r="C207" s="199" t="s">
        <v>479</v>
      </c>
      <c r="D207" s="199" t="s">
        <v>277</v>
      </c>
      <c r="E207" s="200" t="s">
        <v>480</v>
      </c>
      <c r="F207" s="201" t="s">
        <v>481</v>
      </c>
      <c r="G207" s="202" t="s">
        <v>179</v>
      </c>
      <c r="H207" s="203">
        <v>3</v>
      </c>
      <c r="I207" s="82"/>
      <c r="J207" s="204">
        <f t="shared" si="20"/>
        <v>0</v>
      </c>
      <c r="K207" s="201" t="s">
        <v>1</v>
      </c>
      <c r="L207" s="205"/>
      <c r="M207" s="206" t="s">
        <v>1</v>
      </c>
      <c r="N207" s="207" t="s">
        <v>41</v>
      </c>
      <c r="O207" s="172"/>
      <c r="P207" s="173">
        <f t="shared" si="21"/>
        <v>0</v>
      </c>
      <c r="Q207" s="173">
        <v>0</v>
      </c>
      <c r="R207" s="173">
        <f t="shared" si="22"/>
        <v>0</v>
      </c>
      <c r="S207" s="173">
        <v>0</v>
      </c>
      <c r="T207" s="174">
        <f t="shared" si="23"/>
        <v>0</v>
      </c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R207" s="175" t="s">
        <v>336</v>
      </c>
      <c r="AT207" s="175" t="s">
        <v>277</v>
      </c>
      <c r="AU207" s="175" t="s">
        <v>86</v>
      </c>
      <c r="AY207" s="84" t="s">
        <v>117</v>
      </c>
      <c r="BE207" s="176">
        <f t="shared" si="24"/>
        <v>0</v>
      </c>
      <c r="BF207" s="176">
        <f t="shared" si="25"/>
        <v>0</v>
      </c>
      <c r="BG207" s="176">
        <f t="shared" si="26"/>
        <v>0</v>
      </c>
      <c r="BH207" s="176">
        <f t="shared" si="27"/>
        <v>0</v>
      </c>
      <c r="BI207" s="176">
        <f t="shared" si="28"/>
        <v>0</v>
      </c>
      <c r="BJ207" s="84" t="s">
        <v>84</v>
      </c>
      <c r="BK207" s="176">
        <f t="shared" si="29"/>
        <v>0</v>
      </c>
      <c r="BL207" s="84" t="s">
        <v>188</v>
      </c>
      <c r="BM207" s="175" t="s">
        <v>482</v>
      </c>
    </row>
    <row r="208" spans="1:65" s="94" customFormat="1" ht="16.5" customHeight="1">
      <c r="A208" s="91"/>
      <c r="B208" s="92"/>
      <c r="C208" s="199" t="s">
        <v>483</v>
      </c>
      <c r="D208" s="199" t="s">
        <v>277</v>
      </c>
      <c r="E208" s="200" t="s">
        <v>484</v>
      </c>
      <c r="F208" s="201" t="s">
        <v>485</v>
      </c>
      <c r="G208" s="202" t="s">
        <v>179</v>
      </c>
      <c r="H208" s="203">
        <v>3</v>
      </c>
      <c r="I208" s="82"/>
      <c r="J208" s="204">
        <f t="shared" si="20"/>
        <v>0</v>
      </c>
      <c r="K208" s="201" t="s">
        <v>1</v>
      </c>
      <c r="L208" s="205"/>
      <c r="M208" s="206" t="s">
        <v>1</v>
      </c>
      <c r="N208" s="207" t="s">
        <v>41</v>
      </c>
      <c r="O208" s="172"/>
      <c r="P208" s="173">
        <f t="shared" si="21"/>
        <v>0</v>
      </c>
      <c r="Q208" s="173">
        <v>0</v>
      </c>
      <c r="R208" s="173">
        <f t="shared" si="22"/>
        <v>0</v>
      </c>
      <c r="S208" s="173">
        <v>0</v>
      </c>
      <c r="T208" s="174">
        <f t="shared" si="23"/>
        <v>0</v>
      </c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R208" s="175" t="s">
        <v>336</v>
      </c>
      <c r="AT208" s="175" t="s">
        <v>277</v>
      </c>
      <c r="AU208" s="175" t="s">
        <v>86</v>
      </c>
      <c r="AY208" s="84" t="s">
        <v>117</v>
      </c>
      <c r="BE208" s="176">
        <f t="shared" si="24"/>
        <v>0</v>
      </c>
      <c r="BF208" s="176">
        <f t="shared" si="25"/>
        <v>0</v>
      </c>
      <c r="BG208" s="176">
        <f t="shared" si="26"/>
        <v>0</v>
      </c>
      <c r="BH208" s="176">
        <f t="shared" si="27"/>
        <v>0</v>
      </c>
      <c r="BI208" s="176">
        <f t="shared" si="28"/>
        <v>0</v>
      </c>
      <c r="BJ208" s="84" t="s">
        <v>84</v>
      </c>
      <c r="BK208" s="176">
        <f t="shared" si="29"/>
        <v>0</v>
      </c>
      <c r="BL208" s="84" t="s">
        <v>188</v>
      </c>
      <c r="BM208" s="175" t="s">
        <v>486</v>
      </c>
    </row>
    <row r="209" spans="1:65" s="94" customFormat="1" ht="16.5" customHeight="1">
      <c r="A209" s="91"/>
      <c r="B209" s="92"/>
      <c r="C209" s="199" t="s">
        <v>487</v>
      </c>
      <c r="D209" s="199" t="s">
        <v>277</v>
      </c>
      <c r="E209" s="200" t="s">
        <v>488</v>
      </c>
      <c r="F209" s="201" t="s">
        <v>489</v>
      </c>
      <c r="G209" s="202" t="s">
        <v>179</v>
      </c>
      <c r="H209" s="203">
        <v>6</v>
      </c>
      <c r="I209" s="82"/>
      <c r="J209" s="204">
        <f t="shared" si="20"/>
        <v>0</v>
      </c>
      <c r="K209" s="201" t="s">
        <v>1</v>
      </c>
      <c r="L209" s="205"/>
      <c r="M209" s="206" t="s">
        <v>1</v>
      </c>
      <c r="N209" s="207" t="s">
        <v>41</v>
      </c>
      <c r="O209" s="172"/>
      <c r="P209" s="173">
        <f t="shared" si="21"/>
        <v>0</v>
      </c>
      <c r="Q209" s="173">
        <v>0</v>
      </c>
      <c r="R209" s="173">
        <f t="shared" si="22"/>
        <v>0</v>
      </c>
      <c r="S209" s="173">
        <v>0</v>
      </c>
      <c r="T209" s="174">
        <f t="shared" si="23"/>
        <v>0</v>
      </c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R209" s="175" t="s">
        <v>336</v>
      </c>
      <c r="AT209" s="175" t="s">
        <v>277</v>
      </c>
      <c r="AU209" s="175" t="s">
        <v>86</v>
      </c>
      <c r="AY209" s="84" t="s">
        <v>117</v>
      </c>
      <c r="BE209" s="176">
        <f t="shared" si="24"/>
        <v>0</v>
      </c>
      <c r="BF209" s="176">
        <f t="shared" si="25"/>
        <v>0</v>
      </c>
      <c r="BG209" s="176">
        <f t="shared" si="26"/>
        <v>0</v>
      </c>
      <c r="BH209" s="176">
        <f t="shared" si="27"/>
        <v>0</v>
      </c>
      <c r="BI209" s="176">
        <f t="shared" si="28"/>
        <v>0</v>
      </c>
      <c r="BJ209" s="84" t="s">
        <v>84</v>
      </c>
      <c r="BK209" s="176">
        <f t="shared" si="29"/>
        <v>0</v>
      </c>
      <c r="BL209" s="84" t="s">
        <v>188</v>
      </c>
      <c r="BM209" s="175" t="s">
        <v>490</v>
      </c>
    </row>
    <row r="210" spans="1:65" s="94" customFormat="1" ht="16.5" customHeight="1">
      <c r="A210" s="91"/>
      <c r="B210" s="92"/>
      <c r="C210" s="199" t="s">
        <v>491</v>
      </c>
      <c r="D210" s="199" t="s">
        <v>277</v>
      </c>
      <c r="E210" s="200" t="s">
        <v>492</v>
      </c>
      <c r="F210" s="201" t="s">
        <v>493</v>
      </c>
      <c r="G210" s="202" t="s">
        <v>179</v>
      </c>
      <c r="H210" s="203">
        <v>3</v>
      </c>
      <c r="I210" s="82"/>
      <c r="J210" s="204">
        <f t="shared" si="20"/>
        <v>0</v>
      </c>
      <c r="K210" s="201" t="s">
        <v>1</v>
      </c>
      <c r="L210" s="205"/>
      <c r="M210" s="206" t="s">
        <v>1</v>
      </c>
      <c r="N210" s="207" t="s">
        <v>41</v>
      </c>
      <c r="O210" s="172"/>
      <c r="P210" s="173">
        <f t="shared" si="21"/>
        <v>0</v>
      </c>
      <c r="Q210" s="173">
        <v>0</v>
      </c>
      <c r="R210" s="173">
        <f t="shared" si="22"/>
        <v>0</v>
      </c>
      <c r="S210" s="173">
        <v>0</v>
      </c>
      <c r="T210" s="174">
        <f t="shared" si="23"/>
        <v>0</v>
      </c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R210" s="175" t="s">
        <v>336</v>
      </c>
      <c r="AT210" s="175" t="s">
        <v>277</v>
      </c>
      <c r="AU210" s="175" t="s">
        <v>86</v>
      </c>
      <c r="AY210" s="84" t="s">
        <v>117</v>
      </c>
      <c r="BE210" s="176">
        <f t="shared" si="24"/>
        <v>0</v>
      </c>
      <c r="BF210" s="176">
        <f t="shared" si="25"/>
        <v>0</v>
      </c>
      <c r="BG210" s="176">
        <f t="shared" si="26"/>
        <v>0</v>
      </c>
      <c r="BH210" s="176">
        <f t="shared" si="27"/>
        <v>0</v>
      </c>
      <c r="BI210" s="176">
        <f t="shared" si="28"/>
        <v>0</v>
      </c>
      <c r="BJ210" s="84" t="s">
        <v>84</v>
      </c>
      <c r="BK210" s="176">
        <f t="shared" si="29"/>
        <v>0</v>
      </c>
      <c r="BL210" s="84" t="s">
        <v>188</v>
      </c>
      <c r="BM210" s="175" t="s">
        <v>494</v>
      </c>
    </row>
    <row r="211" spans="2:63" s="153" customFormat="1" ht="22.9" customHeight="1">
      <c r="B211" s="154"/>
      <c r="D211" s="155" t="s">
        <v>75</v>
      </c>
      <c r="E211" s="188" t="s">
        <v>495</v>
      </c>
      <c r="F211" s="188" t="s">
        <v>496</v>
      </c>
      <c r="J211" s="189">
        <f>BK211</f>
        <v>0</v>
      </c>
      <c r="L211" s="154"/>
      <c r="M211" s="158"/>
      <c r="N211" s="159"/>
      <c r="O211" s="159"/>
      <c r="P211" s="160">
        <f>P212</f>
        <v>0</v>
      </c>
      <c r="Q211" s="159"/>
      <c r="R211" s="160">
        <f>R212</f>
        <v>0.001332</v>
      </c>
      <c r="S211" s="159"/>
      <c r="T211" s="161">
        <f>T212</f>
        <v>0</v>
      </c>
      <c r="AR211" s="155" t="s">
        <v>86</v>
      </c>
      <c r="AT211" s="162" t="s">
        <v>75</v>
      </c>
      <c r="AU211" s="162" t="s">
        <v>84</v>
      </c>
      <c r="AY211" s="155" t="s">
        <v>117</v>
      </c>
      <c r="BK211" s="163">
        <f>BK212</f>
        <v>0</v>
      </c>
    </row>
    <row r="212" spans="1:65" s="94" customFormat="1" ht="24.2" customHeight="1">
      <c r="A212" s="91"/>
      <c r="B212" s="92"/>
      <c r="C212" s="164" t="s">
        <v>497</v>
      </c>
      <c r="D212" s="164" t="s">
        <v>118</v>
      </c>
      <c r="E212" s="165" t="s">
        <v>498</v>
      </c>
      <c r="F212" s="166" t="s">
        <v>499</v>
      </c>
      <c r="G212" s="167" t="s">
        <v>149</v>
      </c>
      <c r="H212" s="168">
        <v>1.85</v>
      </c>
      <c r="I212" s="81"/>
      <c r="J212" s="169">
        <f>ROUND(I212*H212,2)</f>
        <v>0</v>
      </c>
      <c r="K212" s="166" t="s">
        <v>150</v>
      </c>
      <c r="L212" s="92"/>
      <c r="M212" s="170" t="s">
        <v>1</v>
      </c>
      <c r="N212" s="171" t="s">
        <v>41</v>
      </c>
      <c r="O212" s="172"/>
      <c r="P212" s="173">
        <f>O212*H212</f>
        <v>0</v>
      </c>
      <c r="Q212" s="173">
        <v>0.00072</v>
      </c>
      <c r="R212" s="173">
        <f>Q212*H212</f>
        <v>0.001332</v>
      </c>
      <c r="S212" s="173">
        <v>0</v>
      </c>
      <c r="T212" s="174">
        <f>S212*H212</f>
        <v>0</v>
      </c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R212" s="175" t="s">
        <v>188</v>
      </c>
      <c r="AT212" s="175" t="s">
        <v>118</v>
      </c>
      <c r="AU212" s="175" t="s">
        <v>86</v>
      </c>
      <c r="AY212" s="84" t="s">
        <v>117</v>
      </c>
      <c r="BE212" s="176">
        <f>IF(N212="základní",J212,0)</f>
        <v>0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84" t="s">
        <v>84</v>
      </c>
      <c r="BK212" s="176">
        <f>ROUND(I212*H212,2)</f>
        <v>0</v>
      </c>
      <c r="BL212" s="84" t="s">
        <v>188</v>
      </c>
      <c r="BM212" s="175" t="s">
        <v>500</v>
      </c>
    </row>
    <row r="213" spans="2:63" s="153" customFormat="1" ht="25.9" customHeight="1">
      <c r="B213" s="154"/>
      <c r="D213" s="155" t="s">
        <v>75</v>
      </c>
      <c r="E213" s="156" t="s">
        <v>277</v>
      </c>
      <c r="F213" s="156" t="s">
        <v>501</v>
      </c>
      <c r="J213" s="157">
        <f>BK213</f>
        <v>0</v>
      </c>
      <c r="L213" s="154"/>
      <c r="M213" s="158"/>
      <c r="N213" s="159"/>
      <c r="O213" s="159"/>
      <c r="P213" s="160">
        <f>P214+P242</f>
        <v>0</v>
      </c>
      <c r="Q213" s="159"/>
      <c r="R213" s="160">
        <f>R214+R242</f>
        <v>8.220273599999999</v>
      </c>
      <c r="S213" s="159"/>
      <c r="T213" s="161">
        <f>T214+T242</f>
        <v>0</v>
      </c>
      <c r="AR213" s="155" t="s">
        <v>127</v>
      </c>
      <c r="AT213" s="162" t="s">
        <v>75</v>
      </c>
      <c r="AU213" s="162" t="s">
        <v>76</v>
      </c>
      <c r="AY213" s="155" t="s">
        <v>117</v>
      </c>
      <c r="BK213" s="163">
        <f>BK214+BK242</f>
        <v>0</v>
      </c>
    </row>
    <row r="214" spans="2:63" s="153" customFormat="1" ht="22.9" customHeight="1">
      <c r="B214" s="154"/>
      <c r="D214" s="155" t="s">
        <v>75</v>
      </c>
      <c r="E214" s="188" t="s">
        <v>502</v>
      </c>
      <c r="F214" s="188" t="s">
        <v>503</v>
      </c>
      <c r="J214" s="189">
        <f>BK214</f>
        <v>0</v>
      </c>
      <c r="L214" s="154"/>
      <c r="M214" s="158"/>
      <c r="N214" s="159"/>
      <c r="O214" s="159"/>
      <c r="P214" s="160">
        <f>SUM(P215:P241)</f>
        <v>0</v>
      </c>
      <c r="Q214" s="159"/>
      <c r="R214" s="160">
        <f>SUM(R215:R241)</f>
        <v>0</v>
      </c>
      <c r="S214" s="159"/>
      <c r="T214" s="161">
        <f>SUM(T215:T241)</f>
        <v>0</v>
      </c>
      <c r="AR214" s="155" t="s">
        <v>127</v>
      </c>
      <c r="AT214" s="162" t="s">
        <v>75</v>
      </c>
      <c r="AU214" s="162" t="s">
        <v>84</v>
      </c>
      <c r="AY214" s="155" t="s">
        <v>117</v>
      </c>
      <c r="BK214" s="163">
        <f>SUM(BK215:BK241)</f>
        <v>0</v>
      </c>
    </row>
    <row r="215" spans="1:65" s="94" customFormat="1" ht="16.5" customHeight="1">
      <c r="A215" s="91"/>
      <c r="B215" s="92"/>
      <c r="C215" s="164" t="s">
        <v>504</v>
      </c>
      <c r="D215" s="164" t="s">
        <v>118</v>
      </c>
      <c r="E215" s="165" t="s">
        <v>505</v>
      </c>
      <c r="F215" s="166" t="s">
        <v>506</v>
      </c>
      <c r="G215" s="167" t="s">
        <v>179</v>
      </c>
      <c r="H215" s="168">
        <v>3</v>
      </c>
      <c r="I215" s="81"/>
      <c r="J215" s="169">
        <f aca="true" t="shared" si="30" ref="J215:J241">ROUND(I215*H215,2)</f>
        <v>0</v>
      </c>
      <c r="K215" s="166" t="s">
        <v>1</v>
      </c>
      <c r="L215" s="92"/>
      <c r="M215" s="170" t="s">
        <v>1</v>
      </c>
      <c r="N215" s="171" t="s">
        <v>41</v>
      </c>
      <c r="O215" s="172"/>
      <c r="P215" s="173">
        <f aca="true" t="shared" si="31" ref="P215:P241">O215*H215</f>
        <v>0</v>
      </c>
      <c r="Q215" s="173">
        <v>0</v>
      </c>
      <c r="R215" s="173">
        <f aca="true" t="shared" si="32" ref="R215:R241">Q215*H215</f>
        <v>0</v>
      </c>
      <c r="S215" s="173">
        <v>0</v>
      </c>
      <c r="T215" s="174">
        <f aca="true" t="shared" si="33" ref="T215:T241">S215*H215</f>
        <v>0</v>
      </c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R215" s="175" t="s">
        <v>507</v>
      </c>
      <c r="AT215" s="175" t="s">
        <v>118</v>
      </c>
      <c r="AU215" s="175" t="s">
        <v>86</v>
      </c>
      <c r="AY215" s="84" t="s">
        <v>117</v>
      </c>
      <c r="BE215" s="176">
        <f aca="true" t="shared" si="34" ref="BE215:BE241">IF(N215="základní",J215,0)</f>
        <v>0</v>
      </c>
      <c r="BF215" s="176">
        <f aca="true" t="shared" si="35" ref="BF215:BF241">IF(N215="snížená",J215,0)</f>
        <v>0</v>
      </c>
      <c r="BG215" s="176">
        <f aca="true" t="shared" si="36" ref="BG215:BG241">IF(N215="zákl. přenesená",J215,0)</f>
        <v>0</v>
      </c>
      <c r="BH215" s="176">
        <f aca="true" t="shared" si="37" ref="BH215:BH241">IF(N215="sníž. přenesená",J215,0)</f>
        <v>0</v>
      </c>
      <c r="BI215" s="176">
        <f aca="true" t="shared" si="38" ref="BI215:BI241">IF(N215="nulová",J215,0)</f>
        <v>0</v>
      </c>
      <c r="BJ215" s="84" t="s">
        <v>84</v>
      </c>
      <c r="BK215" s="176">
        <f aca="true" t="shared" si="39" ref="BK215:BK241">ROUND(I215*H215,2)</f>
        <v>0</v>
      </c>
      <c r="BL215" s="84" t="s">
        <v>507</v>
      </c>
      <c r="BM215" s="175" t="s">
        <v>508</v>
      </c>
    </row>
    <row r="216" spans="1:65" s="94" customFormat="1" ht="16.5" customHeight="1">
      <c r="A216" s="91"/>
      <c r="B216" s="92"/>
      <c r="C216" s="164" t="s">
        <v>509</v>
      </c>
      <c r="D216" s="164" t="s">
        <v>118</v>
      </c>
      <c r="E216" s="165" t="s">
        <v>510</v>
      </c>
      <c r="F216" s="166" t="s">
        <v>511</v>
      </c>
      <c r="G216" s="167" t="s">
        <v>179</v>
      </c>
      <c r="H216" s="168">
        <v>2</v>
      </c>
      <c r="I216" s="81"/>
      <c r="J216" s="169">
        <f t="shared" si="30"/>
        <v>0</v>
      </c>
      <c r="K216" s="166" t="s">
        <v>1</v>
      </c>
      <c r="L216" s="92"/>
      <c r="M216" s="170" t="s">
        <v>1</v>
      </c>
      <c r="N216" s="171" t="s">
        <v>41</v>
      </c>
      <c r="O216" s="172"/>
      <c r="P216" s="173">
        <f t="shared" si="31"/>
        <v>0</v>
      </c>
      <c r="Q216" s="173">
        <v>0</v>
      </c>
      <c r="R216" s="173">
        <f t="shared" si="32"/>
        <v>0</v>
      </c>
      <c r="S216" s="173">
        <v>0</v>
      </c>
      <c r="T216" s="174">
        <f t="shared" si="33"/>
        <v>0</v>
      </c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R216" s="175" t="s">
        <v>507</v>
      </c>
      <c r="AT216" s="175" t="s">
        <v>118</v>
      </c>
      <c r="AU216" s="175" t="s">
        <v>86</v>
      </c>
      <c r="AY216" s="84" t="s">
        <v>117</v>
      </c>
      <c r="BE216" s="176">
        <f t="shared" si="34"/>
        <v>0</v>
      </c>
      <c r="BF216" s="176">
        <f t="shared" si="35"/>
        <v>0</v>
      </c>
      <c r="BG216" s="176">
        <f t="shared" si="36"/>
        <v>0</v>
      </c>
      <c r="BH216" s="176">
        <f t="shared" si="37"/>
        <v>0</v>
      </c>
      <c r="BI216" s="176">
        <f t="shared" si="38"/>
        <v>0</v>
      </c>
      <c r="BJ216" s="84" t="s">
        <v>84</v>
      </c>
      <c r="BK216" s="176">
        <f t="shared" si="39"/>
        <v>0</v>
      </c>
      <c r="BL216" s="84" t="s">
        <v>507</v>
      </c>
      <c r="BM216" s="175" t="s">
        <v>512</v>
      </c>
    </row>
    <row r="217" spans="1:65" s="94" customFormat="1" ht="24.2" customHeight="1">
      <c r="A217" s="91"/>
      <c r="B217" s="92"/>
      <c r="C217" s="164" t="s">
        <v>507</v>
      </c>
      <c r="D217" s="164" t="s">
        <v>118</v>
      </c>
      <c r="E217" s="165" t="s">
        <v>513</v>
      </c>
      <c r="F217" s="166" t="s">
        <v>514</v>
      </c>
      <c r="G217" s="167" t="s">
        <v>419</v>
      </c>
      <c r="H217" s="168">
        <v>5</v>
      </c>
      <c r="I217" s="81"/>
      <c r="J217" s="169">
        <f t="shared" si="30"/>
        <v>0</v>
      </c>
      <c r="K217" s="166" t="s">
        <v>150</v>
      </c>
      <c r="L217" s="92"/>
      <c r="M217" s="170" t="s">
        <v>1</v>
      </c>
      <c r="N217" s="171" t="s">
        <v>41</v>
      </c>
      <c r="O217" s="172"/>
      <c r="P217" s="173">
        <f t="shared" si="31"/>
        <v>0</v>
      </c>
      <c r="Q217" s="173">
        <v>0</v>
      </c>
      <c r="R217" s="173">
        <f t="shared" si="32"/>
        <v>0</v>
      </c>
      <c r="S217" s="173">
        <v>0</v>
      </c>
      <c r="T217" s="174">
        <f t="shared" si="33"/>
        <v>0</v>
      </c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R217" s="175" t="s">
        <v>507</v>
      </c>
      <c r="AT217" s="175" t="s">
        <v>118</v>
      </c>
      <c r="AU217" s="175" t="s">
        <v>86</v>
      </c>
      <c r="AY217" s="84" t="s">
        <v>117</v>
      </c>
      <c r="BE217" s="176">
        <f t="shared" si="34"/>
        <v>0</v>
      </c>
      <c r="BF217" s="176">
        <f t="shared" si="35"/>
        <v>0</v>
      </c>
      <c r="BG217" s="176">
        <f t="shared" si="36"/>
        <v>0</v>
      </c>
      <c r="BH217" s="176">
        <f t="shared" si="37"/>
        <v>0</v>
      </c>
      <c r="BI217" s="176">
        <f t="shared" si="38"/>
        <v>0</v>
      </c>
      <c r="BJ217" s="84" t="s">
        <v>84</v>
      </c>
      <c r="BK217" s="176">
        <f t="shared" si="39"/>
        <v>0</v>
      </c>
      <c r="BL217" s="84" t="s">
        <v>507</v>
      </c>
      <c r="BM217" s="175" t="s">
        <v>515</v>
      </c>
    </row>
    <row r="218" spans="1:65" s="94" customFormat="1" ht="21.75" customHeight="1">
      <c r="A218" s="91"/>
      <c r="B218" s="92"/>
      <c r="C218" s="164" t="s">
        <v>516</v>
      </c>
      <c r="D218" s="164" t="s">
        <v>118</v>
      </c>
      <c r="E218" s="165" t="s">
        <v>517</v>
      </c>
      <c r="F218" s="166" t="s">
        <v>518</v>
      </c>
      <c r="G218" s="167" t="s">
        <v>419</v>
      </c>
      <c r="H218" s="168">
        <v>11</v>
      </c>
      <c r="I218" s="81"/>
      <c r="J218" s="169">
        <f t="shared" si="30"/>
        <v>0</v>
      </c>
      <c r="K218" s="166" t="s">
        <v>150</v>
      </c>
      <c r="L218" s="92"/>
      <c r="M218" s="170" t="s">
        <v>1</v>
      </c>
      <c r="N218" s="171" t="s">
        <v>41</v>
      </c>
      <c r="O218" s="172"/>
      <c r="P218" s="173">
        <f t="shared" si="31"/>
        <v>0</v>
      </c>
      <c r="Q218" s="173">
        <v>0</v>
      </c>
      <c r="R218" s="173">
        <f t="shared" si="32"/>
        <v>0</v>
      </c>
      <c r="S218" s="173">
        <v>0</v>
      </c>
      <c r="T218" s="174">
        <f t="shared" si="33"/>
        <v>0</v>
      </c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R218" s="175" t="s">
        <v>507</v>
      </c>
      <c r="AT218" s="175" t="s">
        <v>118</v>
      </c>
      <c r="AU218" s="175" t="s">
        <v>86</v>
      </c>
      <c r="AY218" s="84" t="s">
        <v>117</v>
      </c>
      <c r="BE218" s="176">
        <f t="shared" si="34"/>
        <v>0</v>
      </c>
      <c r="BF218" s="176">
        <f t="shared" si="35"/>
        <v>0</v>
      </c>
      <c r="BG218" s="176">
        <f t="shared" si="36"/>
        <v>0</v>
      </c>
      <c r="BH218" s="176">
        <f t="shared" si="37"/>
        <v>0</v>
      </c>
      <c r="BI218" s="176">
        <f t="shared" si="38"/>
        <v>0</v>
      </c>
      <c r="BJ218" s="84" t="s">
        <v>84</v>
      </c>
      <c r="BK218" s="176">
        <f t="shared" si="39"/>
        <v>0</v>
      </c>
      <c r="BL218" s="84" t="s">
        <v>507</v>
      </c>
      <c r="BM218" s="175" t="s">
        <v>519</v>
      </c>
    </row>
    <row r="219" spans="1:65" s="94" customFormat="1" ht="24.2" customHeight="1">
      <c r="A219" s="91"/>
      <c r="B219" s="92"/>
      <c r="C219" s="164" t="s">
        <v>520</v>
      </c>
      <c r="D219" s="164" t="s">
        <v>118</v>
      </c>
      <c r="E219" s="165" t="s">
        <v>521</v>
      </c>
      <c r="F219" s="166" t="s">
        <v>522</v>
      </c>
      <c r="G219" s="167" t="s">
        <v>419</v>
      </c>
      <c r="H219" s="168">
        <v>18</v>
      </c>
      <c r="I219" s="81"/>
      <c r="J219" s="169">
        <f t="shared" si="30"/>
        <v>0</v>
      </c>
      <c r="K219" s="166" t="s">
        <v>150</v>
      </c>
      <c r="L219" s="92"/>
      <c r="M219" s="170" t="s">
        <v>1</v>
      </c>
      <c r="N219" s="171" t="s">
        <v>41</v>
      </c>
      <c r="O219" s="172"/>
      <c r="P219" s="173">
        <f t="shared" si="31"/>
        <v>0</v>
      </c>
      <c r="Q219" s="173">
        <v>0</v>
      </c>
      <c r="R219" s="173">
        <f t="shared" si="32"/>
        <v>0</v>
      </c>
      <c r="S219" s="173">
        <v>0</v>
      </c>
      <c r="T219" s="174">
        <f t="shared" si="33"/>
        <v>0</v>
      </c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R219" s="175" t="s">
        <v>507</v>
      </c>
      <c r="AT219" s="175" t="s">
        <v>118</v>
      </c>
      <c r="AU219" s="175" t="s">
        <v>86</v>
      </c>
      <c r="AY219" s="84" t="s">
        <v>117</v>
      </c>
      <c r="BE219" s="176">
        <f t="shared" si="34"/>
        <v>0</v>
      </c>
      <c r="BF219" s="176">
        <f t="shared" si="35"/>
        <v>0</v>
      </c>
      <c r="BG219" s="176">
        <f t="shared" si="36"/>
        <v>0</v>
      </c>
      <c r="BH219" s="176">
        <f t="shared" si="37"/>
        <v>0</v>
      </c>
      <c r="BI219" s="176">
        <f t="shared" si="38"/>
        <v>0</v>
      </c>
      <c r="BJ219" s="84" t="s">
        <v>84</v>
      </c>
      <c r="BK219" s="176">
        <f t="shared" si="39"/>
        <v>0</v>
      </c>
      <c r="BL219" s="84" t="s">
        <v>507</v>
      </c>
      <c r="BM219" s="175" t="s">
        <v>523</v>
      </c>
    </row>
    <row r="220" spans="1:65" s="94" customFormat="1" ht="16.5" customHeight="1">
      <c r="A220" s="91"/>
      <c r="B220" s="92"/>
      <c r="C220" s="164" t="s">
        <v>524</v>
      </c>
      <c r="D220" s="164" t="s">
        <v>118</v>
      </c>
      <c r="E220" s="165" t="s">
        <v>525</v>
      </c>
      <c r="F220" s="166" t="s">
        <v>526</v>
      </c>
      <c r="G220" s="167" t="s">
        <v>179</v>
      </c>
      <c r="H220" s="168">
        <v>10</v>
      </c>
      <c r="I220" s="81"/>
      <c r="J220" s="169">
        <f t="shared" si="30"/>
        <v>0</v>
      </c>
      <c r="K220" s="166" t="s">
        <v>1</v>
      </c>
      <c r="L220" s="92"/>
      <c r="M220" s="170" t="s">
        <v>1</v>
      </c>
      <c r="N220" s="171" t="s">
        <v>41</v>
      </c>
      <c r="O220" s="172"/>
      <c r="P220" s="173">
        <f t="shared" si="31"/>
        <v>0</v>
      </c>
      <c r="Q220" s="173">
        <v>0</v>
      </c>
      <c r="R220" s="173">
        <f t="shared" si="32"/>
        <v>0</v>
      </c>
      <c r="S220" s="173">
        <v>0</v>
      </c>
      <c r="T220" s="174">
        <f t="shared" si="33"/>
        <v>0</v>
      </c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R220" s="175" t="s">
        <v>507</v>
      </c>
      <c r="AT220" s="175" t="s">
        <v>118</v>
      </c>
      <c r="AU220" s="175" t="s">
        <v>86</v>
      </c>
      <c r="AY220" s="84" t="s">
        <v>117</v>
      </c>
      <c r="BE220" s="176">
        <f t="shared" si="34"/>
        <v>0</v>
      </c>
      <c r="BF220" s="176">
        <f t="shared" si="35"/>
        <v>0</v>
      </c>
      <c r="BG220" s="176">
        <f t="shared" si="36"/>
        <v>0</v>
      </c>
      <c r="BH220" s="176">
        <f t="shared" si="37"/>
        <v>0</v>
      </c>
      <c r="BI220" s="176">
        <f t="shared" si="38"/>
        <v>0</v>
      </c>
      <c r="BJ220" s="84" t="s">
        <v>84</v>
      </c>
      <c r="BK220" s="176">
        <f t="shared" si="39"/>
        <v>0</v>
      </c>
      <c r="BL220" s="84" t="s">
        <v>507</v>
      </c>
      <c r="BM220" s="175" t="s">
        <v>527</v>
      </c>
    </row>
    <row r="221" spans="1:65" s="94" customFormat="1" ht="16.5" customHeight="1">
      <c r="A221" s="91"/>
      <c r="B221" s="92"/>
      <c r="C221" s="164" t="s">
        <v>528</v>
      </c>
      <c r="D221" s="164" t="s">
        <v>118</v>
      </c>
      <c r="E221" s="165" t="s">
        <v>529</v>
      </c>
      <c r="F221" s="166" t="s">
        <v>530</v>
      </c>
      <c r="G221" s="167" t="s">
        <v>179</v>
      </c>
      <c r="H221" s="168">
        <v>5</v>
      </c>
      <c r="I221" s="81"/>
      <c r="J221" s="169">
        <f t="shared" si="30"/>
        <v>0</v>
      </c>
      <c r="K221" s="166" t="s">
        <v>1</v>
      </c>
      <c r="L221" s="92"/>
      <c r="M221" s="170" t="s">
        <v>1</v>
      </c>
      <c r="N221" s="171" t="s">
        <v>41</v>
      </c>
      <c r="O221" s="172"/>
      <c r="P221" s="173">
        <f t="shared" si="31"/>
        <v>0</v>
      </c>
      <c r="Q221" s="173">
        <v>0</v>
      </c>
      <c r="R221" s="173">
        <f t="shared" si="32"/>
        <v>0</v>
      </c>
      <c r="S221" s="173">
        <v>0</v>
      </c>
      <c r="T221" s="174">
        <f t="shared" si="33"/>
        <v>0</v>
      </c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R221" s="175" t="s">
        <v>507</v>
      </c>
      <c r="AT221" s="175" t="s">
        <v>118</v>
      </c>
      <c r="AU221" s="175" t="s">
        <v>86</v>
      </c>
      <c r="AY221" s="84" t="s">
        <v>117</v>
      </c>
      <c r="BE221" s="176">
        <f t="shared" si="34"/>
        <v>0</v>
      </c>
      <c r="BF221" s="176">
        <f t="shared" si="35"/>
        <v>0</v>
      </c>
      <c r="BG221" s="176">
        <f t="shared" si="36"/>
        <v>0</v>
      </c>
      <c r="BH221" s="176">
        <f t="shared" si="37"/>
        <v>0</v>
      </c>
      <c r="BI221" s="176">
        <f t="shared" si="38"/>
        <v>0</v>
      </c>
      <c r="BJ221" s="84" t="s">
        <v>84</v>
      </c>
      <c r="BK221" s="176">
        <f t="shared" si="39"/>
        <v>0</v>
      </c>
      <c r="BL221" s="84" t="s">
        <v>507</v>
      </c>
      <c r="BM221" s="175" t="s">
        <v>531</v>
      </c>
    </row>
    <row r="222" spans="1:65" s="94" customFormat="1" ht="21.75" customHeight="1">
      <c r="A222" s="91"/>
      <c r="B222" s="92"/>
      <c r="C222" s="164" t="s">
        <v>532</v>
      </c>
      <c r="D222" s="164" t="s">
        <v>118</v>
      </c>
      <c r="E222" s="165" t="s">
        <v>533</v>
      </c>
      <c r="F222" s="166" t="s">
        <v>534</v>
      </c>
      <c r="G222" s="167" t="s">
        <v>162</v>
      </c>
      <c r="H222" s="168">
        <v>5</v>
      </c>
      <c r="I222" s="81"/>
      <c r="J222" s="169">
        <f t="shared" si="30"/>
        <v>0</v>
      </c>
      <c r="K222" s="166" t="s">
        <v>1</v>
      </c>
      <c r="L222" s="92"/>
      <c r="M222" s="170" t="s">
        <v>1</v>
      </c>
      <c r="N222" s="171" t="s">
        <v>41</v>
      </c>
      <c r="O222" s="172"/>
      <c r="P222" s="173">
        <f t="shared" si="31"/>
        <v>0</v>
      </c>
      <c r="Q222" s="173">
        <v>0</v>
      </c>
      <c r="R222" s="173">
        <f t="shared" si="32"/>
        <v>0</v>
      </c>
      <c r="S222" s="173">
        <v>0</v>
      </c>
      <c r="T222" s="174">
        <f t="shared" si="33"/>
        <v>0</v>
      </c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R222" s="175" t="s">
        <v>507</v>
      </c>
      <c r="AT222" s="175" t="s">
        <v>118</v>
      </c>
      <c r="AU222" s="175" t="s">
        <v>86</v>
      </c>
      <c r="AY222" s="84" t="s">
        <v>117</v>
      </c>
      <c r="BE222" s="176">
        <f t="shared" si="34"/>
        <v>0</v>
      </c>
      <c r="BF222" s="176">
        <f t="shared" si="35"/>
        <v>0</v>
      </c>
      <c r="BG222" s="176">
        <f t="shared" si="36"/>
        <v>0</v>
      </c>
      <c r="BH222" s="176">
        <f t="shared" si="37"/>
        <v>0</v>
      </c>
      <c r="BI222" s="176">
        <f t="shared" si="38"/>
        <v>0</v>
      </c>
      <c r="BJ222" s="84" t="s">
        <v>84</v>
      </c>
      <c r="BK222" s="176">
        <f t="shared" si="39"/>
        <v>0</v>
      </c>
      <c r="BL222" s="84" t="s">
        <v>507</v>
      </c>
      <c r="BM222" s="175" t="s">
        <v>535</v>
      </c>
    </row>
    <row r="223" spans="1:65" s="94" customFormat="1" ht="24.2" customHeight="1">
      <c r="A223" s="91"/>
      <c r="B223" s="92"/>
      <c r="C223" s="164" t="s">
        <v>536</v>
      </c>
      <c r="D223" s="164" t="s">
        <v>118</v>
      </c>
      <c r="E223" s="165" t="s">
        <v>537</v>
      </c>
      <c r="F223" s="166" t="s">
        <v>538</v>
      </c>
      <c r="G223" s="167" t="s">
        <v>419</v>
      </c>
      <c r="H223" s="168">
        <v>5</v>
      </c>
      <c r="I223" s="81"/>
      <c r="J223" s="169">
        <f t="shared" si="30"/>
        <v>0</v>
      </c>
      <c r="K223" s="166" t="s">
        <v>150</v>
      </c>
      <c r="L223" s="92"/>
      <c r="M223" s="170" t="s">
        <v>1</v>
      </c>
      <c r="N223" s="171" t="s">
        <v>41</v>
      </c>
      <c r="O223" s="172"/>
      <c r="P223" s="173">
        <f t="shared" si="31"/>
        <v>0</v>
      </c>
      <c r="Q223" s="173">
        <v>0</v>
      </c>
      <c r="R223" s="173">
        <f t="shared" si="32"/>
        <v>0</v>
      </c>
      <c r="S223" s="173">
        <v>0</v>
      </c>
      <c r="T223" s="174">
        <f t="shared" si="33"/>
        <v>0</v>
      </c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R223" s="175" t="s">
        <v>507</v>
      </c>
      <c r="AT223" s="175" t="s">
        <v>118</v>
      </c>
      <c r="AU223" s="175" t="s">
        <v>86</v>
      </c>
      <c r="AY223" s="84" t="s">
        <v>117</v>
      </c>
      <c r="BE223" s="176">
        <f t="shared" si="34"/>
        <v>0</v>
      </c>
      <c r="BF223" s="176">
        <f t="shared" si="35"/>
        <v>0</v>
      </c>
      <c r="BG223" s="176">
        <f t="shared" si="36"/>
        <v>0</v>
      </c>
      <c r="BH223" s="176">
        <f t="shared" si="37"/>
        <v>0</v>
      </c>
      <c r="BI223" s="176">
        <f t="shared" si="38"/>
        <v>0</v>
      </c>
      <c r="BJ223" s="84" t="s">
        <v>84</v>
      </c>
      <c r="BK223" s="176">
        <f t="shared" si="39"/>
        <v>0</v>
      </c>
      <c r="BL223" s="84" t="s">
        <v>507</v>
      </c>
      <c r="BM223" s="175" t="s">
        <v>539</v>
      </c>
    </row>
    <row r="224" spans="1:65" s="94" customFormat="1" ht="33" customHeight="1">
      <c r="A224" s="91"/>
      <c r="B224" s="92"/>
      <c r="C224" s="164" t="s">
        <v>540</v>
      </c>
      <c r="D224" s="164" t="s">
        <v>118</v>
      </c>
      <c r="E224" s="165" t="s">
        <v>541</v>
      </c>
      <c r="F224" s="166" t="s">
        <v>542</v>
      </c>
      <c r="G224" s="167" t="s">
        <v>419</v>
      </c>
      <c r="H224" s="168">
        <v>4</v>
      </c>
      <c r="I224" s="81"/>
      <c r="J224" s="169">
        <f t="shared" si="30"/>
        <v>0</v>
      </c>
      <c r="K224" s="166" t="s">
        <v>150</v>
      </c>
      <c r="L224" s="92"/>
      <c r="M224" s="170" t="s">
        <v>1</v>
      </c>
      <c r="N224" s="171" t="s">
        <v>41</v>
      </c>
      <c r="O224" s="172"/>
      <c r="P224" s="173">
        <f t="shared" si="31"/>
        <v>0</v>
      </c>
      <c r="Q224" s="173">
        <v>0</v>
      </c>
      <c r="R224" s="173">
        <f t="shared" si="32"/>
        <v>0</v>
      </c>
      <c r="S224" s="173">
        <v>0</v>
      </c>
      <c r="T224" s="174">
        <f t="shared" si="33"/>
        <v>0</v>
      </c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R224" s="175" t="s">
        <v>507</v>
      </c>
      <c r="AT224" s="175" t="s">
        <v>118</v>
      </c>
      <c r="AU224" s="175" t="s">
        <v>86</v>
      </c>
      <c r="AY224" s="84" t="s">
        <v>117</v>
      </c>
      <c r="BE224" s="176">
        <f t="shared" si="34"/>
        <v>0</v>
      </c>
      <c r="BF224" s="176">
        <f t="shared" si="35"/>
        <v>0</v>
      </c>
      <c r="BG224" s="176">
        <f t="shared" si="36"/>
        <v>0</v>
      </c>
      <c r="BH224" s="176">
        <f t="shared" si="37"/>
        <v>0</v>
      </c>
      <c r="BI224" s="176">
        <f t="shared" si="38"/>
        <v>0</v>
      </c>
      <c r="BJ224" s="84" t="s">
        <v>84</v>
      </c>
      <c r="BK224" s="176">
        <f t="shared" si="39"/>
        <v>0</v>
      </c>
      <c r="BL224" s="84" t="s">
        <v>507</v>
      </c>
      <c r="BM224" s="175" t="s">
        <v>543</v>
      </c>
    </row>
    <row r="225" spans="1:65" s="94" customFormat="1" ht="24.2" customHeight="1">
      <c r="A225" s="91"/>
      <c r="B225" s="92"/>
      <c r="C225" s="164" t="s">
        <v>544</v>
      </c>
      <c r="D225" s="164" t="s">
        <v>118</v>
      </c>
      <c r="E225" s="165" t="s">
        <v>545</v>
      </c>
      <c r="F225" s="166" t="s">
        <v>546</v>
      </c>
      <c r="G225" s="167" t="s">
        <v>419</v>
      </c>
      <c r="H225" s="168">
        <v>1</v>
      </c>
      <c r="I225" s="81"/>
      <c r="J225" s="169">
        <f t="shared" si="30"/>
        <v>0</v>
      </c>
      <c r="K225" s="166" t="s">
        <v>150</v>
      </c>
      <c r="L225" s="92"/>
      <c r="M225" s="170" t="s">
        <v>1</v>
      </c>
      <c r="N225" s="171" t="s">
        <v>41</v>
      </c>
      <c r="O225" s="172"/>
      <c r="P225" s="173">
        <f t="shared" si="31"/>
        <v>0</v>
      </c>
      <c r="Q225" s="173">
        <v>0</v>
      </c>
      <c r="R225" s="173">
        <f t="shared" si="32"/>
        <v>0</v>
      </c>
      <c r="S225" s="173">
        <v>0</v>
      </c>
      <c r="T225" s="174">
        <f t="shared" si="33"/>
        <v>0</v>
      </c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R225" s="175" t="s">
        <v>507</v>
      </c>
      <c r="AT225" s="175" t="s">
        <v>118</v>
      </c>
      <c r="AU225" s="175" t="s">
        <v>86</v>
      </c>
      <c r="AY225" s="84" t="s">
        <v>117</v>
      </c>
      <c r="BE225" s="176">
        <f t="shared" si="34"/>
        <v>0</v>
      </c>
      <c r="BF225" s="176">
        <f t="shared" si="35"/>
        <v>0</v>
      </c>
      <c r="BG225" s="176">
        <f t="shared" si="36"/>
        <v>0</v>
      </c>
      <c r="BH225" s="176">
        <f t="shared" si="37"/>
        <v>0</v>
      </c>
      <c r="BI225" s="176">
        <f t="shared" si="38"/>
        <v>0</v>
      </c>
      <c r="BJ225" s="84" t="s">
        <v>84</v>
      </c>
      <c r="BK225" s="176">
        <f t="shared" si="39"/>
        <v>0</v>
      </c>
      <c r="BL225" s="84" t="s">
        <v>507</v>
      </c>
      <c r="BM225" s="175" t="s">
        <v>547</v>
      </c>
    </row>
    <row r="226" spans="1:65" s="94" customFormat="1" ht="21.75" customHeight="1">
      <c r="A226" s="91"/>
      <c r="B226" s="92"/>
      <c r="C226" s="164" t="s">
        <v>548</v>
      </c>
      <c r="D226" s="164" t="s">
        <v>118</v>
      </c>
      <c r="E226" s="165" t="s">
        <v>549</v>
      </c>
      <c r="F226" s="166" t="s">
        <v>550</v>
      </c>
      <c r="G226" s="167" t="s">
        <v>162</v>
      </c>
      <c r="H226" s="168">
        <v>1</v>
      </c>
      <c r="I226" s="81"/>
      <c r="J226" s="169">
        <f t="shared" si="30"/>
        <v>0</v>
      </c>
      <c r="K226" s="166" t="s">
        <v>1</v>
      </c>
      <c r="L226" s="92"/>
      <c r="M226" s="170" t="s">
        <v>1</v>
      </c>
      <c r="N226" s="171" t="s">
        <v>41</v>
      </c>
      <c r="O226" s="172"/>
      <c r="P226" s="173">
        <f t="shared" si="31"/>
        <v>0</v>
      </c>
      <c r="Q226" s="173">
        <v>0</v>
      </c>
      <c r="R226" s="173">
        <f t="shared" si="32"/>
        <v>0</v>
      </c>
      <c r="S226" s="173">
        <v>0</v>
      </c>
      <c r="T226" s="174">
        <f t="shared" si="33"/>
        <v>0</v>
      </c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R226" s="175" t="s">
        <v>507</v>
      </c>
      <c r="AT226" s="175" t="s">
        <v>118</v>
      </c>
      <c r="AU226" s="175" t="s">
        <v>86</v>
      </c>
      <c r="AY226" s="84" t="s">
        <v>117</v>
      </c>
      <c r="BE226" s="176">
        <f t="shared" si="34"/>
        <v>0</v>
      </c>
      <c r="BF226" s="176">
        <f t="shared" si="35"/>
        <v>0</v>
      </c>
      <c r="BG226" s="176">
        <f t="shared" si="36"/>
        <v>0</v>
      </c>
      <c r="BH226" s="176">
        <f t="shared" si="37"/>
        <v>0</v>
      </c>
      <c r="BI226" s="176">
        <f t="shared" si="38"/>
        <v>0</v>
      </c>
      <c r="BJ226" s="84" t="s">
        <v>84</v>
      </c>
      <c r="BK226" s="176">
        <f t="shared" si="39"/>
        <v>0</v>
      </c>
      <c r="BL226" s="84" t="s">
        <v>507</v>
      </c>
      <c r="BM226" s="175" t="s">
        <v>551</v>
      </c>
    </row>
    <row r="227" spans="1:65" s="94" customFormat="1" ht="16.5" customHeight="1">
      <c r="A227" s="91"/>
      <c r="B227" s="92"/>
      <c r="C227" s="164" t="s">
        <v>552</v>
      </c>
      <c r="D227" s="164" t="s">
        <v>118</v>
      </c>
      <c r="E227" s="165" t="s">
        <v>553</v>
      </c>
      <c r="F227" s="166" t="s">
        <v>554</v>
      </c>
      <c r="G227" s="167" t="s">
        <v>419</v>
      </c>
      <c r="H227" s="168">
        <v>1</v>
      </c>
      <c r="I227" s="81"/>
      <c r="J227" s="169">
        <f t="shared" si="30"/>
        <v>0</v>
      </c>
      <c r="K227" s="166" t="s">
        <v>150</v>
      </c>
      <c r="L227" s="92"/>
      <c r="M227" s="170" t="s">
        <v>1</v>
      </c>
      <c r="N227" s="171" t="s">
        <v>41</v>
      </c>
      <c r="O227" s="172"/>
      <c r="P227" s="173">
        <f t="shared" si="31"/>
        <v>0</v>
      </c>
      <c r="Q227" s="173">
        <v>0</v>
      </c>
      <c r="R227" s="173">
        <f t="shared" si="32"/>
        <v>0</v>
      </c>
      <c r="S227" s="173">
        <v>0</v>
      </c>
      <c r="T227" s="174">
        <f t="shared" si="33"/>
        <v>0</v>
      </c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R227" s="175" t="s">
        <v>507</v>
      </c>
      <c r="AT227" s="175" t="s">
        <v>118</v>
      </c>
      <c r="AU227" s="175" t="s">
        <v>86</v>
      </c>
      <c r="AY227" s="84" t="s">
        <v>117</v>
      </c>
      <c r="BE227" s="176">
        <f t="shared" si="34"/>
        <v>0</v>
      </c>
      <c r="BF227" s="176">
        <f t="shared" si="35"/>
        <v>0</v>
      </c>
      <c r="BG227" s="176">
        <f t="shared" si="36"/>
        <v>0</v>
      </c>
      <c r="BH227" s="176">
        <f t="shared" si="37"/>
        <v>0</v>
      </c>
      <c r="BI227" s="176">
        <f t="shared" si="38"/>
        <v>0</v>
      </c>
      <c r="BJ227" s="84" t="s">
        <v>84</v>
      </c>
      <c r="BK227" s="176">
        <f t="shared" si="39"/>
        <v>0</v>
      </c>
      <c r="BL227" s="84" t="s">
        <v>507</v>
      </c>
      <c r="BM227" s="175" t="s">
        <v>555</v>
      </c>
    </row>
    <row r="228" spans="1:65" s="94" customFormat="1" ht="21.75" customHeight="1">
      <c r="A228" s="91"/>
      <c r="B228" s="92"/>
      <c r="C228" s="164" t="s">
        <v>556</v>
      </c>
      <c r="D228" s="164" t="s">
        <v>118</v>
      </c>
      <c r="E228" s="165" t="s">
        <v>557</v>
      </c>
      <c r="F228" s="166" t="s">
        <v>558</v>
      </c>
      <c r="G228" s="167" t="s">
        <v>419</v>
      </c>
      <c r="H228" s="168">
        <v>2</v>
      </c>
      <c r="I228" s="81"/>
      <c r="J228" s="169">
        <f t="shared" si="30"/>
        <v>0</v>
      </c>
      <c r="K228" s="166" t="s">
        <v>1</v>
      </c>
      <c r="L228" s="92"/>
      <c r="M228" s="170" t="s">
        <v>1</v>
      </c>
      <c r="N228" s="171" t="s">
        <v>41</v>
      </c>
      <c r="O228" s="172"/>
      <c r="P228" s="173">
        <f t="shared" si="31"/>
        <v>0</v>
      </c>
      <c r="Q228" s="173">
        <v>0</v>
      </c>
      <c r="R228" s="173">
        <f t="shared" si="32"/>
        <v>0</v>
      </c>
      <c r="S228" s="173">
        <v>0</v>
      </c>
      <c r="T228" s="174">
        <f t="shared" si="33"/>
        <v>0</v>
      </c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R228" s="175" t="s">
        <v>507</v>
      </c>
      <c r="AT228" s="175" t="s">
        <v>118</v>
      </c>
      <c r="AU228" s="175" t="s">
        <v>86</v>
      </c>
      <c r="AY228" s="84" t="s">
        <v>117</v>
      </c>
      <c r="BE228" s="176">
        <f t="shared" si="34"/>
        <v>0</v>
      </c>
      <c r="BF228" s="176">
        <f t="shared" si="35"/>
        <v>0</v>
      </c>
      <c r="BG228" s="176">
        <f t="shared" si="36"/>
        <v>0</v>
      </c>
      <c r="BH228" s="176">
        <f t="shared" si="37"/>
        <v>0</v>
      </c>
      <c r="BI228" s="176">
        <f t="shared" si="38"/>
        <v>0</v>
      </c>
      <c r="BJ228" s="84" t="s">
        <v>84</v>
      </c>
      <c r="BK228" s="176">
        <f t="shared" si="39"/>
        <v>0</v>
      </c>
      <c r="BL228" s="84" t="s">
        <v>507</v>
      </c>
      <c r="BM228" s="175" t="s">
        <v>559</v>
      </c>
    </row>
    <row r="229" spans="1:65" s="94" customFormat="1" ht="16.5" customHeight="1">
      <c r="A229" s="91"/>
      <c r="B229" s="92"/>
      <c r="C229" s="164" t="s">
        <v>560</v>
      </c>
      <c r="D229" s="164" t="s">
        <v>118</v>
      </c>
      <c r="E229" s="165" t="s">
        <v>561</v>
      </c>
      <c r="F229" s="166" t="s">
        <v>562</v>
      </c>
      <c r="G229" s="167" t="s">
        <v>179</v>
      </c>
      <c r="H229" s="168">
        <v>3</v>
      </c>
      <c r="I229" s="81"/>
      <c r="J229" s="169">
        <f t="shared" si="30"/>
        <v>0</v>
      </c>
      <c r="K229" s="166" t="s">
        <v>1</v>
      </c>
      <c r="L229" s="92"/>
      <c r="M229" s="170" t="s">
        <v>1</v>
      </c>
      <c r="N229" s="171" t="s">
        <v>41</v>
      </c>
      <c r="O229" s="172"/>
      <c r="P229" s="173">
        <f t="shared" si="31"/>
        <v>0</v>
      </c>
      <c r="Q229" s="173">
        <v>0</v>
      </c>
      <c r="R229" s="173">
        <f t="shared" si="32"/>
        <v>0</v>
      </c>
      <c r="S229" s="173">
        <v>0</v>
      </c>
      <c r="T229" s="174">
        <f t="shared" si="33"/>
        <v>0</v>
      </c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R229" s="175" t="s">
        <v>507</v>
      </c>
      <c r="AT229" s="175" t="s">
        <v>118</v>
      </c>
      <c r="AU229" s="175" t="s">
        <v>86</v>
      </c>
      <c r="AY229" s="84" t="s">
        <v>117</v>
      </c>
      <c r="BE229" s="176">
        <f t="shared" si="34"/>
        <v>0</v>
      </c>
      <c r="BF229" s="176">
        <f t="shared" si="35"/>
        <v>0</v>
      </c>
      <c r="BG229" s="176">
        <f t="shared" si="36"/>
        <v>0</v>
      </c>
      <c r="BH229" s="176">
        <f t="shared" si="37"/>
        <v>0</v>
      </c>
      <c r="BI229" s="176">
        <f t="shared" si="38"/>
        <v>0</v>
      </c>
      <c r="BJ229" s="84" t="s">
        <v>84</v>
      </c>
      <c r="BK229" s="176">
        <f t="shared" si="39"/>
        <v>0</v>
      </c>
      <c r="BL229" s="84" t="s">
        <v>507</v>
      </c>
      <c r="BM229" s="175" t="s">
        <v>563</v>
      </c>
    </row>
    <row r="230" spans="1:65" s="94" customFormat="1" ht="16.5" customHeight="1">
      <c r="A230" s="91"/>
      <c r="B230" s="92"/>
      <c r="C230" s="164" t="s">
        <v>564</v>
      </c>
      <c r="D230" s="164" t="s">
        <v>118</v>
      </c>
      <c r="E230" s="165" t="s">
        <v>565</v>
      </c>
      <c r="F230" s="166" t="s">
        <v>566</v>
      </c>
      <c r="G230" s="167" t="s">
        <v>179</v>
      </c>
      <c r="H230" s="168">
        <v>2</v>
      </c>
      <c r="I230" s="81"/>
      <c r="J230" s="169">
        <f t="shared" si="30"/>
        <v>0</v>
      </c>
      <c r="K230" s="166" t="s">
        <v>1</v>
      </c>
      <c r="L230" s="92"/>
      <c r="M230" s="170" t="s">
        <v>1</v>
      </c>
      <c r="N230" s="171" t="s">
        <v>41</v>
      </c>
      <c r="O230" s="172"/>
      <c r="P230" s="173">
        <f t="shared" si="31"/>
        <v>0</v>
      </c>
      <c r="Q230" s="173">
        <v>0</v>
      </c>
      <c r="R230" s="173">
        <f t="shared" si="32"/>
        <v>0</v>
      </c>
      <c r="S230" s="173">
        <v>0</v>
      </c>
      <c r="T230" s="174">
        <f t="shared" si="33"/>
        <v>0</v>
      </c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R230" s="175" t="s">
        <v>507</v>
      </c>
      <c r="AT230" s="175" t="s">
        <v>118</v>
      </c>
      <c r="AU230" s="175" t="s">
        <v>86</v>
      </c>
      <c r="AY230" s="84" t="s">
        <v>117</v>
      </c>
      <c r="BE230" s="176">
        <f t="shared" si="34"/>
        <v>0</v>
      </c>
      <c r="BF230" s="176">
        <f t="shared" si="35"/>
        <v>0</v>
      </c>
      <c r="BG230" s="176">
        <f t="shared" si="36"/>
        <v>0</v>
      </c>
      <c r="BH230" s="176">
        <f t="shared" si="37"/>
        <v>0</v>
      </c>
      <c r="BI230" s="176">
        <f t="shared" si="38"/>
        <v>0</v>
      </c>
      <c r="BJ230" s="84" t="s">
        <v>84</v>
      </c>
      <c r="BK230" s="176">
        <f t="shared" si="39"/>
        <v>0</v>
      </c>
      <c r="BL230" s="84" t="s">
        <v>507</v>
      </c>
      <c r="BM230" s="175" t="s">
        <v>567</v>
      </c>
    </row>
    <row r="231" spans="1:65" s="94" customFormat="1" ht="16.5" customHeight="1">
      <c r="A231" s="91"/>
      <c r="B231" s="92"/>
      <c r="C231" s="164" t="s">
        <v>568</v>
      </c>
      <c r="D231" s="164" t="s">
        <v>118</v>
      </c>
      <c r="E231" s="165" t="s">
        <v>569</v>
      </c>
      <c r="F231" s="166" t="s">
        <v>570</v>
      </c>
      <c r="G231" s="167" t="s">
        <v>179</v>
      </c>
      <c r="H231" s="168">
        <v>2</v>
      </c>
      <c r="I231" s="81"/>
      <c r="J231" s="169">
        <f t="shared" si="30"/>
        <v>0</v>
      </c>
      <c r="K231" s="166" t="s">
        <v>1</v>
      </c>
      <c r="L231" s="92"/>
      <c r="M231" s="170" t="s">
        <v>1</v>
      </c>
      <c r="N231" s="171" t="s">
        <v>41</v>
      </c>
      <c r="O231" s="172"/>
      <c r="P231" s="173">
        <f t="shared" si="31"/>
        <v>0</v>
      </c>
      <c r="Q231" s="173">
        <v>0</v>
      </c>
      <c r="R231" s="173">
        <f t="shared" si="32"/>
        <v>0</v>
      </c>
      <c r="S231" s="173">
        <v>0</v>
      </c>
      <c r="T231" s="174">
        <f t="shared" si="33"/>
        <v>0</v>
      </c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R231" s="175" t="s">
        <v>507</v>
      </c>
      <c r="AT231" s="175" t="s">
        <v>118</v>
      </c>
      <c r="AU231" s="175" t="s">
        <v>86</v>
      </c>
      <c r="AY231" s="84" t="s">
        <v>117</v>
      </c>
      <c r="BE231" s="176">
        <f t="shared" si="34"/>
        <v>0</v>
      </c>
      <c r="BF231" s="176">
        <f t="shared" si="35"/>
        <v>0</v>
      </c>
      <c r="BG231" s="176">
        <f t="shared" si="36"/>
        <v>0</v>
      </c>
      <c r="BH231" s="176">
        <f t="shared" si="37"/>
        <v>0</v>
      </c>
      <c r="BI231" s="176">
        <f t="shared" si="38"/>
        <v>0</v>
      </c>
      <c r="BJ231" s="84" t="s">
        <v>84</v>
      </c>
      <c r="BK231" s="176">
        <f t="shared" si="39"/>
        <v>0</v>
      </c>
      <c r="BL231" s="84" t="s">
        <v>507</v>
      </c>
      <c r="BM231" s="175" t="s">
        <v>571</v>
      </c>
    </row>
    <row r="232" spans="1:65" s="94" customFormat="1" ht="21.75" customHeight="1">
      <c r="A232" s="91"/>
      <c r="B232" s="92"/>
      <c r="C232" s="164" t="s">
        <v>572</v>
      </c>
      <c r="D232" s="164" t="s">
        <v>118</v>
      </c>
      <c r="E232" s="165" t="s">
        <v>573</v>
      </c>
      <c r="F232" s="166" t="s">
        <v>574</v>
      </c>
      <c r="G232" s="167" t="s">
        <v>231</v>
      </c>
      <c r="H232" s="168">
        <v>58</v>
      </c>
      <c r="I232" s="81"/>
      <c r="J232" s="169">
        <f t="shared" si="30"/>
        <v>0</v>
      </c>
      <c r="K232" s="166" t="s">
        <v>1</v>
      </c>
      <c r="L232" s="92"/>
      <c r="M232" s="170" t="s">
        <v>1</v>
      </c>
      <c r="N232" s="171" t="s">
        <v>41</v>
      </c>
      <c r="O232" s="172"/>
      <c r="P232" s="173">
        <f t="shared" si="31"/>
        <v>0</v>
      </c>
      <c r="Q232" s="173">
        <v>0</v>
      </c>
      <c r="R232" s="173">
        <f t="shared" si="32"/>
        <v>0</v>
      </c>
      <c r="S232" s="173">
        <v>0</v>
      </c>
      <c r="T232" s="174">
        <f t="shared" si="33"/>
        <v>0</v>
      </c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R232" s="175" t="s">
        <v>507</v>
      </c>
      <c r="AT232" s="175" t="s">
        <v>118</v>
      </c>
      <c r="AU232" s="175" t="s">
        <v>86</v>
      </c>
      <c r="AY232" s="84" t="s">
        <v>117</v>
      </c>
      <c r="BE232" s="176">
        <f t="shared" si="34"/>
        <v>0</v>
      </c>
      <c r="BF232" s="176">
        <f t="shared" si="35"/>
        <v>0</v>
      </c>
      <c r="BG232" s="176">
        <f t="shared" si="36"/>
        <v>0</v>
      </c>
      <c r="BH232" s="176">
        <f t="shared" si="37"/>
        <v>0</v>
      </c>
      <c r="BI232" s="176">
        <f t="shared" si="38"/>
        <v>0</v>
      </c>
      <c r="BJ232" s="84" t="s">
        <v>84</v>
      </c>
      <c r="BK232" s="176">
        <f t="shared" si="39"/>
        <v>0</v>
      </c>
      <c r="BL232" s="84" t="s">
        <v>507</v>
      </c>
      <c r="BM232" s="175" t="s">
        <v>575</v>
      </c>
    </row>
    <row r="233" spans="1:65" s="94" customFormat="1" ht="21.75" customHeight="1">
      <c r="A233" s="91"/>
      <c r="B233" s="92"/>
      <c r="C233" s="164" t="s">
        <v>576</v>
      </c>
      <c r="D233" s="164" t="s">
        <v>118</v>
      </c>
      <c r="E233" s="165" t="s">
        <v>577</v>
      </c>
      <c r="F233" s="166" t="s">
        <v>578</v>
      </c>
      <c r="G233" s="167" t="s">
        <v>231</v>
      </c>
      <c r="H233" s="168">
        <v>6</v>
      </c>
      <c r="I233" s="81"/>
      <c r="J233" s="169">
        <f t="shared" si="30"/>
        <v>0</v>
      </c>
      <c r="K233" s="166" t="s">
        <v>1</v>
      </c>
      <c r="L233" s="92"/>
      <c r="M233" s="170" t="s">
        <v>1</v>
      </c>
      <c r="N233" s="171" t="s">
        <v>41</v>
      </c>
      <c r="O233" s="172"/>
      <c r="P233" s="173">
        <f t="shared" si="31"/>
        <v>0</v>
      </c>
      <c r="Q233" s="173">
        <v>0</v>
      </c>
      <c r="R233" s="173">
        <f t="shared" si="32"/>
        <v>0</v>
      </c>
      <c r="S233" s="173">
        <v>0</v>
      </c>
      <c r="T233" s="174">
        <f t="shared" si="33"/>
        <v>0</v>
      </c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R233" s="175" t="s">
        <v>507</v>
      </c>
      <c r="AT233" s="175" t="s">
        <v>118</v>
      </c>
      <c r="AU233" s="175" t="s">
        <v>86</v>
      </c>
      <c r="AY233" s="84" t="s">
        <v>117</v>
      </c>
      <c r="BE233" s="176">
        <f t="shared" si="34"/>
        <v>0</v>
      </c>
      <c r="BF233" s="176">
        <f t="shared" si="35"/>
        <v>0</v>
      </c>
      <c r="BG233" s="176">
        <f t="shared" si="36"/>
        <v>0</v>
      </c>
      <c r="BH233" s="176">
        <f t="shared" si="37"/>
        <v>0</v>
      </c>
      <c r="BI233" s="176">
        <f t="shared" si="38"/>
        <v>0</v>
      </c>
      <c r="BJ233" s="84" t="s">
        <v>84</v>
      </c>
      <c r="BK233" s="176">
        <f t="shared" si="39"/>
        <v>0</v>
      </c>
      <c r="BL233" s="84" t="s">
        <v>507</v>
      </c>
      <c r="BM233" s="175" t="s">
        <v>579</v>
      </c>
    </row>
    <row r="234" spans="1:65" s="94" customFormat="1" ht="21.75" customHeight="1">
      <c r="A234" s="91"/>
      <c r="B234" s="92"/>
      <c r="C234" s="164" t="s">
        <v>580</v>
      </c>
      <c r="D234" s="164" t="s">
        <v>118</v>
      </c>
      <c r="E234" s="165" t="s">
        <v>581</v>
      </c>
      <c r="F234" s="166" t="s">
        <v>582</v>
      </c>
      <c r="G234" s="167" t="s">
        <v>231</v>
      </c>
      <c r="H234" s="168">
        <v>19</v>
      </c>
      <c r="I234" s="81"/>
      <c r="J234" s="169">
        <f t="shared" si="30"/>
        <v>0</v>
      </c>
      <c r="K234" s="166" t="s">
        <v>1</v>
      </c>
      <c r="L234" s="92"/>
      <c r="M234" s="170" t="s">
        <v>1</v>
      </c>
      <c r="N234" s="171" t="s">
        <v>41</v>
      </c>
      <c r="O234" s="172"/>
      <c r="P234" s="173">
        <f t="shared" si="31"/>
        <v>0</v>
      </c>
      <c r="Q234" s="173">
        <v>0</v>
      </c>
      <c r="R234" s="173">
        <f t="shared" si="32"/>
        <v>0</v>
      </c>
      <c r="S234" s="173">
        <v>0</v>
      </c>
      <c r="T234" s="174">
        <f t="shared" si="33"/>
        <v>0</v>
      </c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R234" s="175" t="s">
        <v>507</v>
      </c>
      <c r="AT234" s="175" t="s">
        <v>118</v>
      </c>
      <c r="AU234" s="175" t="s">
        <v>86</v>
      </c>
      <c r="AY234" s="84" t="s">
        <v>117</v>
      </c>
      <c r="BE234" s="176">
        <f t="shared" si="34"/>
        <v>0</v>
      </c>
      <c r="BF234" s="176">
        <f t="shared" si="35"/>
        <v>0</v>
      </c>
      <c r="BG234" s="176">
        <f t="shared" si="36"/>
        <v>0</v>
      </c>
      <c r="BH234" s="176">
        <f t="shared" si="37"/>
        <v>0</v>
      </c>
      <c r="BI234" s="176">
        <f t="shared" si="38"/>
        <v>0</v>
      </c>
      <c r="BJ234" s="84" t="s">
        <v>84</v>
      </c>
      <c r="BK234" s="176">
        <f t="shared" si="39"/>
        <v>0</v>
      </c>
      <c r="BL234" s="84" t="s">
        <v>507</v>
      </c>
      <c r="BM234" s="175" t="s">
        <v>583</v>
      </c>
    </row>
    <row r="235" spans="1:65" s="94" customFormat="1" ht="21.75" customHeight="1">
      <c r="A235" s="91"/>
      <c r="B235" s="92"/>
      <c r="C235" s="164" t="s">
        <v>584</v>
      </c>
      <c r="D235" s="164" t="s">
        <v>118</v>
      </c>
      <c r="E235" s="165" t="s">
        <v>585</v>
      </c>
      <c r="F235" s="166" t="s">
        <v>586</v>
      </c>
      <c r="G235" s="167" t="s">
        <v>231</v>
      </c>
      <c r="H235" s="168">
        <v>155</v>
      </c>
      <c r="I235" s="81"/>
      <c r="J235" s="169">
        <f t="shared" si="30"/>
        <v>0</v>
      </c>
      <c r="K235" s="166" t="s">
        <v>1</v>
      </c>
      <c r="L235" s="92"/>
      <c r="M235" s="170" t="s">
        <v>1</v>
      </c>
      <c r="N235" s="171" t="s">
        <v>41</v>
      </c>
      <c r="O235" s="172"/>
      <c r="P235" s="173">
        <f t="shared" si="31"/>
        <v>0</v>
      </c>
      <c r="Q235" s="173">
        <v>0</v>
      </c>
      <c r="R235" s="173">
        <f t="shared" si="32"/>
        <v>0</v>
      </c>
      <c r="S235" s="173">
        <v>0</v>
      </c>
      <c r="T235" s="174">
        <f t="shared" si="33"/>
        <v>0</v>
      </c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R235" s="175" t="s">
        <v>507</v>
      </c>
      <c r="AT235" s="175" t="s">
        <v>118</v>
      </c>
      <c r="AU235" s="175" t="s">
        <v>86</v>
      </c>
      <c r="AY235" s="84" t="s">
        <v>117</v>
      </c>
      <c r="BE235" s="176">
        <f t="shared" si="34"/>
        <v>0</v>
      </c>
      <c r="BF235" s="176">
        <f t="shared" si="35"/>
        <v>0</v>
      </c>
      <c r="BG235" s="176">
        <f t="shared" si="36"/>
        <v>0</v>
      </c>
      <c r="BH235" s="176">
        <f t="shared" si="37"/>
        <v>0</v>
      </c>
      <c r="BI235" s="176">
        <f t="shared" si="38"/>
        <v>0</v>
      </c>
      <c r="BJ235" s="84" t="s">
        <v>84</v>
      </c>
      <c r="BK235" s="176">
        <f t="shared" si="39"/>
        <v>0</v>
      </c>
      <c r="BL235" s="84" t="s">
        <v>507</v>
      </c>
      <c r="BM235" s="175" t="s">
        <v>587</v>
      </c>
    </row>
    <row r="236" spans="1:65" s="94" customFormat="1" ht="24.2" customHeight="1">
      <c r="A236" s="91"/>
      <c r="B236" s="92"/>
      <c r="C236" s="164" t="s">
        <v>588</v>
      </c>
      <c r="D236" s="164" t="s">
        <v>118</v>
      </c>
      <c r="E236" s="165" t="s">
        <v>589</v>
      </c>
      <c r="F236" s="166" t="s">
        <v>590</v>
      </c>
      <c r="G236" s="167" t="s">
        <v>179</v>
      </c>
      <c r="H236" s="168">
        <v>2</v>
      </c>
      <c r="I236" s="81"/>
      <c r="J236" s="169">
        <f t="shared" si="30"/>
        <v>0</v>
      </c>
      <c r="K236" s="166" t="s">
        <v>1</v>
      </c>
      <c r="L236" s="92"/>
      <c r="M236" s="170" t="s">
        <v>1</v>
      </c>
      <c r="N236" s="171" t="s">
        <v>41</v>
      </c>
      <c r="O236" s="172"/>
      <c r="P236" s="173">
        <f t="shared" si="31"/>
        <v>0</v>
      </c>
      <c r="Q236" s="173">
        <v>0</v>
      </c>
      <c r="R236" s="173">
        <f t="shared" si="32"/>
        <v>0</v>
      </c>
      <c r="S236" s="173">
        <v>0</v>
      </c>
      <c r="T236" s="174">
        <f t="shared" si="33"/>
        <v>0</v>
      </c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R236" s="175" t="s">
        <v>507</v>
      </c>
      <c r="AT236" s="175" t="s">
        <v>118</v>
      </c>
      <c r="AU236" s="175" t="s">
        <v>86</v>
      </c>
      <c r="AY236" s="84" t="s">
        <v>117</v>
      </c>
      <c r="BE236" s="176">
        <f t="shared" si="34"/>
        <v>0</v>
      </c>
      <c r="BF236" s="176">
        <f t="shared" si="35"/>
        <v>0</v>
      </c>
      <c r="BG236" s="176">
        <f t="shared" si="36"/>
        <v>0</v>
      </c>
      <c r="BH236" s="176">
        <f t="shared" si="37"/>
        <v>0</v>
      </c>
      <c r="BI236" s="176">
        <f t="shared" si="38"/>
        <v>0</v>
      </c>
      <c r="BJ236" s="84" t="s">
        <v>84</v>
      </c>
      <c r="BK236" s="176">
        <f t="shared" si="39"/>
        <v>0</v>
      </c>
      <c r="BL236" s="84" t="s">
        <v>507</v>
      </c>
      <c r="BM236" s="175" t="s">
        <v>591</v>
      </c>
    </row>
    <row r="237" spans="1:65" s="94" customFormat="1" ht="24.2" customHeight="1">
      <c r="A237" s="91"/>
      <c r="B237" s="92"/>
      <c r="C237" s="164" t="s">
        <v>592</v>
      </c>
      <c r="D237" s="164" t="s">
        <v>118</v>
      </c>
      <c r="E237" s="165" t="s">
        <v>593</v>
      </c>
      <c r="F237" s="166" t="s">
        <v>594</v>
      </c>
      <c r="G237" s="167" t="s">
        <v>179</v>
      </c>
      <c r="H237" s="168">
        <v>4</v>
      </c>
      <c r="I237" s="81"/>
      <c r="J237" s="169">
        <f t="shared" si="30"/>
        <v>0</v>
      </c>
      <c r="K237" s="166" t="s">
        <v>1</v>
      </c>
      <c r="L237" s="92"/>
      <c r="M237" s="170" t="s">
        <v>1</v>
      </c>
      <c r="N237" s="171" t="s">
        <v>41</v>
      </c>
      <c r="O237" s="172"/>
      <c r="P237" s="173">
        <f t="shared" si="31"/>
        <v>0</v>
      </c>
      <c r="Q237" s="173">
        <v>0</v>
      </c>
      <c r="R237" s="173">
        <f t="shared" si="32"/>
        <v>0</v>
      </c>
      <c r="S237" s="173">
        <v>0</v>
      </c>
      <c r="T237" s="174">
        <f t="shared" si="33"/>
        <v>0</v>
      </c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R237" s="175" t="s">
        <v>507</v>
      </c>
      <c r="AT237" s="175" t="s">
        <v>118</v>
      </c>
      <c r="AU237" s="175" t="s">
        <v>86</v>
      </c>
      <c r="AY237" s="84" t="s">
        <v>117</v>
      </c>
      <c r="BE237" s="176">
        <f t="shared" si="34"/>
        <v>0</v>
      </c>
      <c r="BF237" s="176">
        <f t="shared" si="35"/>
        <v>0</v>
      </c>
      <c r="BG237" s="176">
        <f t="shared" si="36"/>
        <v>0</v>
      </c>
      <c r="BH237" s="176">
        <f t="shared" si="37"/>
        <v>0</v>
      </c>
      <c r="BI237" s="176">
        <f t="shared" si="38"/>
        <v>0</v>
      </c>
      <c r="BJ237" s="84" t="s">
        <v>84</v>
      </c>
      <c r="BK237" s="176">
        <f t="shared" si="39"/>
        <v>0</v>
      </c>
      <c r="BL237" s="84" t="s">
        <v>507</v>
      </c>
      <c r="BM237" s="175" t="s">
        <v>595</v>
      </c>
    </row>
    <row r="238" spans="1:65" s="94" customFormat="1" ht="24.2" customHeight="1">
      <c r="A238" s="91"/>
      <c r="B238" s="92"/>
      <c r="C238" s="164" t="s">
        <v>596</v>
      </c>
      <c r="D238" s="164" t="s">
        <v>118</v>
      </c>
      <c r="E238" s="165" t="s">
        <v>597</v>
      </c>
      <c r="F238" s="166" t="s">
        <v>598</v>
      </c>
      <c r="G238" s="167" t="s">
        <v>179</v>
      </c>
      <c r="H238" s="168">
        <v>1</v>
      </c>
      <c r="I238" s="81"/>
      <c r="J238" s="169">
        <f t="shared" si="30"/>
        <v>0</v>
      </c>
      <c r="K238" s="166" t="s">
        <v>1</v>
      </c>
      <c r="L238" s="92"/>
      <c r="M238" s="170" t="s">
        <v>1</v>
      </c>
      <c r="N238" s="171" t="s">
        <v>41</v>
      </c>
      <c r="O238" s="172"/>
      <c r="P238" s="173">
        <f t="shared" si="31"/>
        <v>0</v>
      </c>
      <c r="Q238" s="173">
        <v>0</v>
      </c>
      <c r="R238" s="173">
        <f t="shared" si="32"/>
        <v>0</v>
      </c>
      <c r="S238" s="173">
        <v>0</v>
      </c>
      <c r="T238" s="174">
        <f t="shared" si="33"/>
        <v>0</v>
      </c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R238" s="175" t="s">
        <v>507</v>
      </c>
      <c r="AT238" s="175" t="s">
        <v>118</v>
      </c>
      <c r="AU238" s="175" t="s">
        <v>86</v>
      </c>
      <c r="AY238" s="84" t="s">
        <v>117</v>
      </c>
      <c r="BE238" s="176">
        <f t="shared" si="34"/>
        <v>0</v>
      </c>
      <c r="BF238" s="176">
        <f t="shared" si="35"/>
        <v>0</v>
      </c>
      <c r="BG238" s="176">
        <f t="shared" si="36"/>
        <v>0</v>
      </c>
      <c r="BH238" s="176">
        <f t="shared" si="37"/>
        <v>0</v>
      </c>
      <c r="BI238" s="176">
        <f t="shared" si="38"/>
        <v>0</v>
      </c>
      <c r="BJ238" s="84" t="s">
        <v>84</v>
      </c>
      <c r="BK238" s="176">
        <f t="shared" si="39"/>
        <v>0</v>
      </c>
      <c r="BL238" s="84" t="s">
        <v>507</v>
      </c>
      <c r="BM238" s="175" t="s">
        <v>599</v>
      </c>
    </row>
    <row r="239" spans="1:65" s="94" customFormat="1" ht="16.5" customHeight="1">
      <c r="A239" s="91"/>
      <c r="B239" s="92"/>
      <c r="C239" s="199" t="s">
        <v>600</v>
      </c>
      <c r="D239" s="199" t="s">
        <v>277</v>
      </c>
      <c r="E239" s="200" t="s">
        <v>370</v>
      </c>
      <c r="F239" s="201" t="s">
        <v>601</v>
      </c>
      <c r="G239" s="202" t="s">
        <v>162</v>
      </c>
      <c r="H239" s="203">
        <v>0.05</v>
      </c>
      <c r="I239" s="82"/>
      <c r="J239" s="204">
        <f t="shared" si="30"/>
        <v>0</v>
      </c>
      <c r="K239" s="201" t="s">
        <v>1</v>
      </c>
      <c r="L239" s="205"/>
      <c r="M239" s="206" t="s">
        <v>1</v>
      </c>
      <c r="N239" s="207" t="s">
        <v>41</v>
      </c>
      <c r="O239" s="172"/>
      <c r="P239" s="173">
        <f t="shared" si="31"/>
        <v>0</v>
      </c>
      <c r="Q239" s="173">
        <v>0</v>
      </c>
      <c r="R239" s="173">
        <f t="shared" si="32"/>
        <v>0</v>
      </c>
      <c r="S239" s="173">
        <v>0</v>
      </c>
      <c r="T239" s="174">
        <f t="shared" si="33"/>
        <v>0</v>
      </c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R239" s="175" t="s">
        <v>602</v>
      </c>
      <c r="AT239" s="175" t="s">
        <v>277</v>
      </c>
      <c r="AU239" s="175" t="s">
        <v>86</v>
      </c>
      <c r="AY239" s="84" t="s">
        <v>117</v>
      </c>
      <c r="BE239" s="176">
        <f t="shared" si="34"/>
        <v>0</v>
      </c>
      <c r="BF239" s="176">
        <f t="shared" si="35"/>
        <v>0</v>
      </c>
      <c r="BG239" s="176">
        <f t="shared" si="36"/>
        <v>0</v>
      </c>
      <c r="BH239" s="176">
        <f t="shared" si="37"/>
        <v>0</v>
      </c>
      <c r="BI239" s="176">
        <f t="shared" si="38"/>
        <v>0</v>
      </c>
      <c r="BJ239" s="84" t="s">
        <v>84</v>
      </c>
      <c r="BK239" s="176">
        <f t="shared" si="39"/>
        <v>0</v>
      </c>
      <c r="BL239" s="84" t="s">
        <v>507</v>
      </c>
      <c r="BM239" s="175" t="s">
        <v>603</v>
      </c>
    </row>
    <row r="240" spans="1:65" s="94" customFormat="1" ht="16.5" customHeight="1">
      <c r="A240" s="91"/>
      <c r="B240" s="92"/>
      <c r="C240" s="164" t="s">
        <v>604</v>
      </c>
      <c r="D240" s="164" t="s">
        <v>118</v>
      </c>
      <c r="E240" s="165" t="s">
        <v>605</v>
      </c>
      <c r="F240" s="166" t="s">
        <v>606</v>
      </c>
      <c r="G240" s="167" t="s">
        <v>179</v>
      </c>
      <c r="H240" s="168">
        <v>1</v>
      </c>
      <c r="I240" s="81"/>
      <c r="J240" s="169">
        <f t="shared" si="30"/>
        <v>0</v>
      </c>
      <c r="K240" s="166" t="s">
        <v>1</v>
      </c>
      <c r="L240" s="92"/>
      <c r="M240" s="170" t="s">
        <v>1</v>
      </c>
      <c r="N240" s="171" t="s">
        <v>41</v>
      </c>
      <c r="O240" s="172"/>
      <c r="P240" s="173">
        <f t="shared" si="31"/>
        <v>0</v>
      </c>
      <c r="Q240" s="173">
        <v>0</v>
      </c>
      <c r="R240" s="173">
        <f t="shared" si="32"/>
        <v>0</v>
      </c>
      <c r="S240" s="173">
        <v>0</v>
      </c>
      <c r="T240" s="174">
        <f t="shared" si="33"/>
        <v>0</v>
      </c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R240" s="175" t="s">
        <v>122</v>
      </c>
      <c r="AT240" s="175" t="s">
        <v>118</v>
      </c>
      <c r="AU240" s="175" t="s">
        <v>86</v>
      </c>
      <c r="AY240" s="84" t="s">
        <v>117</v>
      </c>
      <c r="BE240" s="176">
        <f t="shared" si="34"/>
        <v>0</v>
      </c>
      <c r="BF240" s="176">
        <f t="shared" si="35"/>
        <v>0</v>
      </c>
      <c r="BG240" s="176">
        <f t="shared" si="36"/>
        <v>0</v>
      </c>
      <c r="BH240" s="176">
        <f t="shared" si="37"/>
        <v>0</v>
      </c>
      <c r="BI240" s="176">
        <f t="shared" si="38"/>
        <v>0</v>
      </c>
      <c r="BJ240" s="84" t="s">
        <v>84</v>
      </c>
      <c r="BK240" s="176">
        <f t="shared" si="39"/>
        <v>0</v>
      </c>
      <c r="BL240" s="84" t="s">
        <v>122</v>
      </c>
      <c r="BM240" s="175" t="s">
        <v>607</v>
      </c>
    </row>
    <row r="241" spans="1:65" s="94" customFormat="1" ht="16.5" customHeight="1">
      <c r="A241" s="91"/>
      <c r="B241" s="92"/>
      <c r="C241" s="199" t="s">
        <v>608</v>
      </c>
      <c r="D241" s="199" t="s">
        <v>277</v>
      </c>
      <c r="E241" s="200" t="s">
        <v>382</v>
      </c>
      <c r="F241" s="201" t="s">
        <v>609</v>
      </c>
      <c r="G241" s="202" t="s">
        <v>179</v>
      </c>
      <c r="H241" s="203">
        <v>1</v>
      </c>
      <c r="I241" s="82"/>
      <c r="J241" s="204">
        <f t="shared" si="30"/>
        <v>0</v>
      </c>
      <c r="K241" s="201" t="s">
        <v>1</v>
      </c>
      <c r="L241" s="205"/>
      <c r="M241" s="206" t="s">
        <v>1</v>
      </c>
      <c r="N241" s="207" t="s">
        <v>41</v>
      </c>
      <c r="O241" s="172"/>
      <c r="P241" s="173">
        <f t="shared" si="31"/>
        <v>0</v>
      </c>
      <c r="Q241" s="173">
        <v>0</v>
      </c>
      <c r="R241" s="173">
        <f t="shared" si="32"/>
        <v>0</v>
      </c>
      <c r="S241" s="173">
        <v>0</v>
      </c>
      <c r="T241" s="174">
        <f t="shared" si="33"/>
        <v>0</v>
      </c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R241" s="175" t="s">
        <v>176</v>
      </c>
      <c r="AT241" s="175" t="s">
        <v>277</v>
      </c>
      <c r="AU241" s="175" t="s">
        <v>86</v>
      </c>
      <c r="AY241" s="84" t="s">
        <v>117</v>
      </c>
      <c r="BE241" s="176">
        <f t="shared" si="34"/>
        <v>0</v>
      </c>
      <c r="BF241" s="176">
        <f t="shared" si="35"/>
        <v>0</v>
      </c>
      <c r="BG241" s="176">
        <f t="shared" si="36"/>
        <v>0</v>
      </c>
      <c r="BH241" s="176">
        <f t="shared" si="37"/>
        <v>0</v>
      </c>
      <c r="BI241" s="176">
        <f t="shared" si="38"/>
        <v>0</v>
      </c>
      <c r="BJ241" s="84" t="s">
        <v>84</v>
      </c>
      <c r="BK241" s="176">
        <f t="shared" si="39"/>
        <v>0</v>
      </c>
      <c r="BL241" s="84" t="s">
        <v>122</v>
      </c>
      <c r="BM241" s="175" t="s">
        <v>610</v>
      </c>
    </row>
    <row r="242" spans="2:63" s="153" customFormat="1" ht="22.9" customHeight="1">
      <c r="B242" s="154"/>
      <c r="D242" s="155" t="s">
        <v>75</v>
      </c>
      <c r="E242" s="188" t="s">
        <v>611</v>
      </c>
      <c r="F242" s="188" t="s">
        <v>612</v>
      </c>
      <c r="J242" s="189">
        <f>BK242</f>
        <v>0</v>
      </c>
      <c r="L242" s="154"/>
      <c r="M242" s="158"/>
      <c r="N242" s="159"/>
      <c r="O242" s="159"/>
      <c r="P242" s="160">
        <f>SUM(P243:P256)</f>
        <v>0</v>
      </c>
      <c r="Q242" s="159"/>
      <c r="R242" s="160">
        <f>SUM(R243:R256)</f>
        <v>8.220273599999999</v>
      </c>
      <c r="S242" s="159"/>
      <c r="T242" s="161">
        <f>SUM(T243:T256)</f>
        <v>0</v>
      </c>
      <c r="AR242" s="155" t="s">
        <v>127</v>
      </c>
      <c r="AT242" s="162" t="s">
        <v>75</v>
      </c>
      <c r="AU242" s="162" t="s">
        <v>84</v>
      </c>
      <c r="AY242" s="155" t="s">
        <v>117</v>
      </c>
      <c r="BK242" s="163">
        <f>SUM(BK243:BK256)</f>
        <v>0</v>
      </c>
    </row>
    <row r="243" spans="1:65" s="94" customFormat="1" ht="37.9" customHeight="1">
      <c r="A243" s="91"/>
      <c r="B243" s="92"/>
      <c r="C243" s="164" t="s">
        <v>613</v>
      </c>
      <c r="D243" s="164" t="s">
        <v>118</v>
      </c>
      <c r="E243" s="165" t="s">
        <v>614</v>
      </c>
      <c r="F243" s="166" t="s">
        <v>615</v>
      </c>
      <c r="G243" s="167" t="s">
        <v>162</v>
      </c>
      <c r="H243" s="168">
        <v>10.7</v>
      </c>
      <c r="I243" s="81"/>
      <c r="J243" s="169">
        <f>ROUND(I243*H243,2)</f>
        <v>0</v>
      </c>
      <c r="K243" s="166" t="s">
        <v>150</v>
      </c>
      <c r="L243" s="92"/>
      <c r="M243" s="170" t="s">
        <v>1</v>
      </c>
      <c r="N243" s="171" t="s">
        <v>41</v>
      </c>
      <c r="O243" s="172"/>
      <c r="P243" s="173">
        <f>O243*H243</f>
        <v>0</v>
      </c>
      <c r="Q243" s="173">
        <v>0</v>
      </c>
      <c r="R243" s="173">
        <f>Q243*H243</f>
        <v>0</v>
      </c>
      <c r="S243" s="173">
        <v>0</v>
      </c>
      <c r="T243" s="174">
        <f>S243*H243</f>
        <v>0</v>
      </c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R243" s="175" t="s">
        <v>507</v>
      </c>
      <c r="AT243" s="175" t="s">
        <v>118</v>
      </c>
      <c r="AU243" s="175" t="s">
        <v>86</v>
      </c>
      <c r="AY243" s="84" t="s">
        <v>117</v>
      </c>
      <c r="BE243" s="176">
        <f>IF(N243="základní",J243,0)</f>
        <v>0</v>
      </c>
      <c r="BF243" s="176">
        <f>IF(N243="snížená",J243,0)</f>
        <v>0</v>
      </c>
      <c r="BG243" s="176">
        <f>IF(N243="zákl. přenesená",J243,0)</f>
        <v>0</v>
      </c>
      <c r="BH243" s="176">
        <f>IF(N243="sníž. přenesená",J243,0)</f>
        <v>0</v>
      </c>
      <c r="BI243" s="176">
        <f>IF(N243="nulová",J243,0)</f>
        <v>0</v>
      </c>
      <c r="BJ243" s="84" t="s">
        <v>84</v>
      </c>
      <c r="BK243" s="176">
        <f>ROUND(I243*H243,2)</f>
        <v>0</v>
      </c>
      <c r="BL243" s="84" t="s">
        <v>507</v>
      </c>
      <c r="BM243" s="175" t="s">
        <v>616</v>
      </c>
    </row>
    <row r="244" spans="1:65" s="94" customFormat="1" ht="37.9" customHeight="1">
      <c r="A244" s="91"/>
      <c r="B244" s="92"/>
      <c r="C244" s="164" t="s">
        <v>617</v>
      </c>
      <c r="D244" s="164" t="s">
        <v>118</v>
      </c>
      <c r="E244" s="165" t="s">
        <v>618</v>
      </c>
      <c r="F244" s="166" t="s">
        <v>619</v>
      </c>
      <c r="G244" s="167" t="s">
        <v>162</v>
      </c>
      <c r="H244" s="168">
        <v>74.9</v>
      </c>
      <c r="I244" s="81"/>
      <c r="J244" s="169">
        <f>ROUND(I244*H244,2)</f>
        <v>0</v>
      </c>
      <c r="K244" s="166" t="s">
        <v>150</v>
      </c>
      <c r="L244" s="92"/>
      <c r="M244" s="170" t="s">
        <v>1</v>
      </c>
      <c r="N244" s="171" t="s">
        <v>41</v>
      </c>
      <c r="O244" s="172"/>
      <c r="P244" s="173">
        <f>O244*H244</f>
        <v>0</v>
      </c>
      <c r="Q244" s="173">
        <v>0</v>
      </c>
      <c r="R244" s="173">
        <f>Q244*H244</f>
        <v>0</v>
      </c>
      <c r="S244" s="173">
        <v>0</v>
      </c>
      <c r="T244" s="174">
        <f>S244*H244</f>
        <v>0</v>
      </c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R244" s="175" t="s">
        <v>507</v>
      </c>
      <c r="AT244" s="175" t="s">
        <v>118</v>
      </c>
      <c r="AU244" s="175" t="s">
        <v>86</v>
      </c>
      <c r="AY244" s="84" t="s">
        <v>117</v>
      </c>
      <c r="BE244" s="176">
        <f>IF(N244="základní",J244,0)</f>
        <v>0</v>
      </c>
      <c r="BF244" s="176">
        <f>IF(N244="snížená",J244,0)</f>
        <v>0</v>
      </c>
      <c r="BG244" s="176">
        <f>IF(N244="zákl. přenesená",J244,0)</f>
        <v>0</v>
      </c>
      <c r="BH244" s="176">
        <f>IF(N244="sníž. přenesená",J244,0)</f>
        <v>0</v>
      </c>
      <c r="BI244" s="176">
        <f>IF(N244="nulová",J244,0)</f>
        <v>0</v>
      </c>
      <c r="BJ244" s="84" t="s">
        <v>84</v>
      </c>
      <c r="BK244" s="176">
        <f>ROUND(I244*H244,2)</f>
        <v>0</v>
      </c>
      <c r="BL244" s="84" t="s">
        <v>507</v>
      </c>
      <c r="BM244" s="175" t="s">
        <v>620</v>
      </c>
    </row>
    <row r="245" spans="2:51" s="190" customFormat="1" ht="12">
      <c r="B245" s="191"/>
      <c r="D245" s="192" t="s">
        <v>155</v>
      </c>
      <c r="F245" s="193" t="s">
        <v>621</v>
      </c>
      <c r="H245" s="194">
        <v>74.9</v>
      </c>
      <c r="L245" s="191"/>
      <c r="M245" s="195"/>
      <c r="N245" s="196"/>
      <c r="O245" s="196"/>
      <c r="P245" s="196"/>
      <c r="Q245" s="196"/>
      <c r="R245" s="196"/>
      <c r="S245" s="196"/>
      <c r="T245" s="197"/>
      <c r="AT245" s="198" t="s">
        <v>155</v>
      </c>
      <c r="AU245" s="198" t="s">
        <v>86</v>
      </c>
      <c r="AV245" s="190" t="s">
        <v>86</v>
      </c>
      <c r="AW245" s="190" t="s">
        <v>3</v>
      </c>
      <c r="AX245" s="190" t="s">
        <v>84</v>
      </c>
      <c r="AY245" s="198" t="s">
        <v>117</v>
      </c>
    </row>
    <row r="246" spans="1:65" s="94" customFormat="1" ht="24.2" customHeight="1">
      <c r="A246" s="91"/>
      <c r="B246" s="92"/>
      <c r="C246" s="164" t="s">
        <v>622</v>
      </c>
      <c r="D246" s="164" t="s">
        <v>118</v>
      </c>
      <c r="E246" s="165" t="s">
        <v>623</v>
      </c>
      <c r="F246" s="166" t="s">
        <v>624</v>
      </c>
      <c r="G246" s="167" t="s">
        <v>174</v>
      </c>
      <c r="H246" s="168">
        <v>21.4</v>
      </c>
      <c r="I246" s="81"/>
      <c r="J246" s="169">
        <f aca="true" t="shared" si="40" ref="J246:J256">ROUND(I246*H246,2)</f>
        <v>0</v>
      </c>
      <c r="K246" s="166" t="s">
        <v>150</v>
      </c>
      <c r="L246" s="92"/>
      <c r="M246" s="170" t="s">
        <v>1</v>
      </c>
      <c r="N246" s="171" t="s">
        <v>41</v>
      </c>
      <c r="O246" s="172"/>
      <c r="P246" s="173">
        <f aca="true" t="shared" si="41" ref="P246:P256">O246*H246</f>
        <v>0</v>
      </c>
      <c r="Q246" s="173">
        <v>0</v>
      </c>
      <c r="R246" s="173">
        <f aca="true" t="shared" si="42" ref="R246:R256">Q246*H246</f>
        <v>0</v>
      </c>
      <c r="S246" s="173">
        <v>0</v>
      </c>
      <c r="T246" s="174">
        <f aca="true" t="shared" si="43" ref="T246:T256">S246*H246</f>
        <v>0</v>
      </c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R246" s="175" t="s">
        <v>507</v>
      </c>
      <c r="AT246" s="175" t="s">
        <v>118</v>
      </c>
      <c r="AU246" s="175" t="s">
        <v>86</v>
      </c>
      <c r="AY246" s="84" t="s">
        <v>117</v>
      </c>
      <c r="BE246" s="176">
        <f aca="true" t="shared" si="44" ref="BE246:BE256">IF(N246="základní",J246,0)</f>
        <v>0</v>
      </c>
      <c r="BF246" s="176">
        <f aca="true" t="shared" si="45" ref="BF246:BF256">IF(N246="snížená",J246,0)</f>
        <v>0</v>
      </c>
      <c r="BG246" s="176">
        <f aca="true" t="shared" si="46" ref="BG246:BG256">IF(N246="zákl. přenesená",J246,0)</f>
        <v>0</v>
      </c>
      <c r="BH246" s="176">
        <f aca="true" t="shared" si="47" ref="BH246:BH256">IF(N246="sníž. přenesená",J246,0)</f>
        <v>0</v>
      </c>
      <c r="BI246" s="176">
        <f aca="true" t="shared" si="48" ref="BI246:BI256">IF(N246="nulová",J246,0)</f>
        <v>0</v>
      </c>
      <c r="BJ246" s="84" t="s">
        <v>84</v>
      </c>
      <c r="BK246" s="176">
        <f aca="true" t="shared" si="49" ref="BK246:BK256">ROUND(I246*H246,2)</f>
        <v>0</v>
      </c>
      <c r="BL246" s="84" t="s">
        <v>507</v>
      </c>
      <c r="BM246" s="175" t="s">
        <v>625</v>
      </c>
    </row>
    <row r="247" spans="1:65" s="94" customFormat="1" ht="24.2" customHeight="1">
      <c r="A247" s="91"/>
      <c r="B247" s="92"/>
      <c r="C247" s="164" t="s">
        <v>626</v>
      </c>
      <c r="D247" s="164" t="s">
        <v>118</v>
      </c>
      <c r="E247" s="165" t="s">
        <v>627</v>
      </c>
      <c r="F247" s="166" t="s">
        <v>628</v>
      </c>
      <c r="G247" s="167" t="s">
        <v>231</v>
      </c>
      <c r="H247" s="168">
        <v>95</v>
      </c>
      <c r="I247" s="81"/>
      <c r="J247" s="169">
        <f t="shared" si="40"/>
        <v>0</v>
      </c>
      <c r="K247" s="166" t="s">
        <v>150</v>
      </c>
      <c r="L247" s="92"/>
      <c r="M247" s="170" t="s">
        <v>1</v>
      </c>
      <c r="N247" s="171" t="s">
        <v>41</v>
      </c>
      <c r="O247" s="172"/>
      <c r="P247" s="173">
        <f t="shared" si="41"/>
        <v>0</v>
      </c>
      <c r="Q247" s="173">
        <v>0</v>
      </c>
      <c r="R247" s="173">
        <f t="shared" si="42"/>
        <v>0</v>
      </c>
      <c r="S247" s="173">
        <v>0</v>
      </c>
      <c r="T247" s="174">
        <f t="shared" si="43"/>
        <v>0</v>
      </c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R247" s="175" t="s">
        <v>507</v>
      </c>
      <c r="AT247" s="175" t="s">
        <v>118</v>
      </c>
      <c r="AU247" s="175" t="s">
        <v>86</v>
      </c>
      <c r="AY247" s="84" t="s">
        <v>117</v>
      </c>
      <c r="BE247" s="176">
        <f t="shared" si="44"/>
        <v>0</v>
      </c>
      <c r="BF247" s="176">
        <f t="shared" si="45"/>
        <v>0</v>
      </c>
      <c r="BG247" s="176">
        <f t="shared" si="46"/>
        <v>0</v>
      </c>
      <c r="BH247" s="176">
        <f t="shared" si="47"/>
        <v>0</v>
      </c>
      <c r="BI247" s="176">
        <f t="shared" si="48"/>
        <v>0</v>
      </c>
      <c r="BJ247" s="84" t="s">
        <v>84</v>
      </c>
      <c r="BK247" s="176">
        <f t="shared" si="49"/>
        <v>0</v>
      </c>
      <c r="BL247" s="84" t="s">
        <v>507</v>
      </c>
      <c r="BM247" s="175" t="s">
        <v>629</v>
      </c>
    </row>
    <row r="248" spans="1:65" s="94" customFormat="1" ht="24.2" customHeight="1">
      <c r="A248" s="91"/>
      <c r="B248" s="92"/>
      <c r="C248" s="164" t="s">
        <v>630</v>
      </c>
      <c r="D248" s="164" t="s">
        <v>118</v>
      </c>
      <c r="E248" s="165" t="s">
        <v>631</v>
      </c>
      <c r="F248" s="166" t="s">
        <v>632</v>
      </c>
      <c r="G248" s="167" t="s">
        <v>231</v>
      </c>
      <c r="H248" s="168">
        <v>102</v>
      </c>
      <c r="I248" s="81"/>
      <c r="J248" s="169">
        <f t="shared" si="40"/>
        <v>0</v>
      </c>
      <c r="K248" s="166" t="s">
        <v>150</v>
      </c>
      <c r="L248" s="92"/>
      <c r="M248" s="170" t="s">
        <v>1</v>
      </c>
      <c r="N248" s="171" t="s">
        <v>41</v>
      </c>
      <c r="O248" s="172"/>
      <c r="P248" s="173">
        <f t="shared" si="41"/>
        <v>0</v>
      </c>
      <c r="Q248" s="173">
        <v>0</v>
      </c>
      <c r="R248" s="173">
        <f t="shared" si="42"/>
        <v>0</v>
      </c>
      <c r="S248" s="173">
        <v>0</v>
      </c>
      <c r="T248" s="174">
        <f t="shared" si="43"/>
        <v>0</v>
      </c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R248" s="175" t="s">
        <v>507</v>
      </c>
      <c r="AT248" s="175" t="s">
        <v>118</v>
      </c>
      <c r="AU248" s="175" t="s">
        <v>86</v>
      </c>
      <c r="AY248" s="84" t="s">
        <v>117</v>
      </c>
      <c r="BE248" s="176">
        <f t="shared" si="44"/>
        <v>0</v>
      </c>
      <c r="BF248" s="176">
        <f t="shared" si="45"/>
        <v>0</v>
      </c>
      <c r="BG248" s="176">
        <f t="shared" si="46"/>
        <v>0</v>
      </c>
      <c r="BH248" s="176">
        <f t="shared" si="47"/>
        <v>0</v>
      </c>
      <c r="BI248" s="176">
        <f t="shared" si="48"/>
        <v>0</v>
      </c>
      <c r="BJ248" s="84" t="s">
        <v>84</v>
      </c>
      <c r="BK248" s="176">
        <f t="shared" si="49"/>
        <v>0</v>
      </c>
      <c r="BL248" s="84" t="s">
        <v>507</v>
      </c>
      <c r="BM248" s="175" t="s">
        <v>633</v>
      </c>
    </row>
    <row r="249" spans="1:65" s="94" customFormat="1" ht="24.2" customHeight="1">
      <c r="A249" s="91"/>
      <c r="B249" s="92"/>
      <c r="C249" s="164" t="s">
        <v>634</v>
      </c>
      <c r="D249" s="164" t="s">
        <v>118</v>
      </c>
      <c r="E249" s="165" t="s">
        <v>635</v>
      </c>
      <c r="F249" s="166" t="s">
        <v>636</v>
      </c>
      <c r="G249" s="167" t="s">
        <v>231</v>
      </c>
      <c r="H249" s="168">
        <v>95</v>
      </c>
      <c r="I249" s="81"/>
      <c r="J249" s="169">
        <f t="shared" si="40"/>
        <v>0</v>
      </c>
      <c r="K249" s="166" t="s">
        <v>150</v>
      </c>
      <c r="L249" s="92"/>
      <c r="M249" s="170" t="s">
        <v>1</v>
      </c>
      <c r="N249" s="171" t="s">
        <v>41</v>
      </c>
      <c r="O249" s="172"/>
      <c r="P249" s="173">
        <f t="shared" si="41"/>
        <v>0</v>
      </c>
      <c r="Q249" s="173">
        <v>0</v>
      </c>
      <c r="R249" s="173">
        <f t="shared" si="42"/>
        <v>0</v>
      </c>
      <c r="S249" s="173">
        <v>0</v>
      </c>
      <c r="T249" s="174">
        <f t="shared" si="43"/>
        <v>0</v>
      </c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R249" s="175" t="s">
        <v>507</v>
      </c>
      <c r="AT249" s="175" t="s">
        <v>118</v>
      </c>
      <c r="AU249" s="175" t="s">
        <v>86</v>
      </c>
      <c r="AY249" s="84" t="s">
        <v>117</v>
      </c>
      <c r="BE249" s="176">
        <f t="shared" si="44"/>
        <v>0</v>
      </c>
      <c r="BF249" s="176">
        <f t="shared" si="45"/>
        <v>0</v>
      </c>
      <c r="BG249" s="176">
        <f t="shared" si="46"/>
        <v>0</v>
      </c>
      <c r="BH249" s="176">
        <f t="shared" si="47"/>
        <v>0</v>
      </c>
      <c r="BI249" s="176">
        <f t="shared" si="48"/>
        <v>0</v>
      </c>
      <c r="BJ249" s="84" t="s">
        <v>84</v>
      </c>
      <c r="BK249" s="176">
        <f t="shared" si="49"/>
        <v>0</v>
      </c>
      <c r="BL249" s="84" t="s">
        <v>507</v>
      </c>
      <c r="BM249" s="175" t="s">
        <v>637</v>
      </c>
    </row>
    <row r="250" spans="1:65" s="94" customFormat="1" ht="16.5" customHeight="1">
      <c r="A250" s="91"/>
      <c r="B250" s="92"/>
      <c r="C250" s="199" t="s">
        <v>638</v>
      </c>
      <c r="D250" s="199" t="s">
        <v>277</v>
      </c>
      <c r="E250" s="200" t="s">
        <v>639</v>
      </c>
      <c r="F250" s="201" t="s">
        <v>640</v>
      </c>
      <c r="G250" s="202" t="s">
        <v>174</v>
      </c>
      <c r="H250" s="203">
        <v>8.2</v>
      </c>
      <c r="I250" s="82"/>
      <c r="J250" s="204">
        <f t="shared" si="40"/>
        <v>0</v>
      </c>
      <c r="K250" s="201" t="s">
        <v>150</v>
      </c>
      <c r="L250" s="205"/>
      <c r="M250" s="206" t="s">
        <v>1</v>
      </c>
      <c r="N250" s="207" t="s">
        <v>41</v>
      </c>
      <c r="O250" s="172"/>
      <c r="P250" s="173">
        <f t="shared" si="41"/>
        <v>0</v>
      </c>
      <c r="Q250" s="173">
        <v>1</v>
      </c>
      <c r="R250" s="173">
        <f t="shared" si="42"/>
        <v>8.2</v>
      </c>
      <c r="S250" s="173">
        <v>0</v>
      </c>
      <c r="T250" s="174">
        <f t="shared" si="43"/>
        <v>0</v>
      </c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R250" s="175" t="s">
        <v>641</v>
      </c>
      <c r="AT250" s="175" t="s">
        <v>277</v>
      </c>
      <c r="AU250" s="175" t="s">
        <v>86</v>
      </c>
      <c r="AY250" s="84" t="s">
        <v>117</v>
      </c>
      <c r="BE250" s="176">
        <f t="shared" si="44"/>
        <v>0</v>
      </c>
      <c r="BF250" s="176">
        <f t="shared" si="45"/>
        <v>0</v>
      </c>
      <c r="BG250" s="176">
        <f t="shared" si="46"/>
        <v>0</v>
      </c>
      <c r="BH250" s="176">
        <f t="shared" si="47"/>
        <v>0</v>
      </c>
      <c r="BI250" s="176">
        <f t="shared" si="48"/>
        <v>0</v>
      </c>
      <c r="BJ250" s="84" t="s">
        <v>84</v>
      </c>
      <c r="BK250" s="176">
        <f t="shared" si="49"/>
        <v>0</v>
      </c>
      <c r="BL250" s="84" t="s">
        <v>641</v>
      </c>
      <c r="BM250" s="175" t="s">
        <v>642</v>
      </c>
    </row>
    <row r="251" spans="1:65" s="94" customFormat="1" ht="16.5" customHeight="1">
      <c r="A251" s="91"/>
      <c r="B251" s="92"/>
      <c r="C251" s="164" t="s">
        <v>643</v>
      </c>
      <c r="D251" s="164" t="s">
        <v>118</v>
      </c>
      <c r="E251" s="165" t="s">
        <v>644</v>
      </c>
      <c r="F251" s="166" t="s">
        <v>645</v>
      </c>
      <c r="G251" s="167" t="s">
        <v>231</v>
      </c>
      <c r="H251" s="168">
        <v>102</v>
      </c>
      <c r="I251" s="81"/>
      <c r="J251" s="169">
        <f t="shared" si="40"/>
        <v>0</v>
      </c>
      <c r="K251" s="166" t="s">
        <v>1</v>
      </c>
      <c r="L251" s="92"/>
      <c r="M251" s="170" t="s">
        <v>1</v>
      </c>
      <c r="N251" s="171" t="s">
        <v>41</v>
      </c>
      <c r="O251" s="172"/>
      <c r="P251" s="173">
        <f t="shared" si="41"/>
        <v>0</v>
      </c>
      <c r="Q251" s="173">
        <v>0</v>
      </c>
      <c r="R251" s="173">
        <f t="shared" si="42"/>
        <v>0</v>
      </c>
      <c r="S251" s="173">
        <v>0</v>
      </c>
      <c r="T251" s="174">
        <f t="shared" si="43"/>
        <v>0</v>
      </c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R251" s="175" t="s">
        <v>507</v>
      </c>
      <c r="AT251" s="175" t="s">
        <v>118</v>
      </c>
      <c r="AU251" s="175" t="s">
        <v>86</v>
      </c>
      <c r="AY251" s="84" t="s">
        <v>117</v>
      </c>
      <c r="BE251" s="176">
        <f t="shared" si="44"/>
        <v>0</v>
      </c>
      <c r="BF251" s="176">
        <f t="shared" si="45"/>
        <v>0</v>
      </c>
      <c r="BG251" s="176">
        <f t="shared" si="46"/>
        <v>0</v>
      </c>
      <c r="BH251" s="176">
        <f t="shared" si="47"/>
        <v>0</v>
      </c>
      <c r="BI251" s="176">
        <f t="shared" si="48"/>
        <v>0</v>
      </c>
      <c r="BJ251" s="84" t="s">
        <v>84</v>
      </c>
      <c r="BK251" s="176">
        <f t="shared" si="49"/>
        <v>0</v>
      </c>
      <c r="BL251" s="84" t="s">
        <v>507</v>
      </c>
      <c r="BM251" s="175" t="s">
        <v>646</v>
      </c>
    </row>
    <row r="252" spans="1:65" s="94" customFormat="1" ht="16.5" customHeight="1">
      <c r="A252" s="91"/>
      <c r="B252" s="92"/>
      <c r="C252" s="199" t="s">
        <v>647</v>
      </c>
      <c r="D252" s="199" t="s">
        <v>277</v>
      </c>
      <c r="E252" s="200" t="s">
        <v>336</v>
      </c>
      <c r="F252" s="201" t="s">
        <v>648</v>
      </c>
      <c r="G252" s="202" t="s">
        <v>162</v>
      </c>
      <c r="H252" s="203">
        <v>6.12</v>
      </c>
      <c r="I252" s="82"/>
      <c r="J252" s="204">
        <f t="shared" si="40"/>
        <v>0</v>
      </c>
      <c r="K252" s="201" t="s">
        <v>1</v>
      </c>
      <c r="L252" s="205"/>
      <c r="M252" s="206" t="s">
        <v>1</v>
      </c>
      <c r="N252" s="207" t="s">
        <v>41</v>
      </c>
      <c r="O252" s="172"/>
      <c r="P252" s="173">
        <f t="shared" si="41"/>
        <v>0</v>
      </c>
      <c r="Q252" s="173">
        <v>0</v>
      </c>
      <c r="R252" s="173">
        <f t="shared" si="42"/>
        <v>0</v>
      </c>
      <c r="S252" s="173">
        <v>0</v>
      </c>
      <c r="T252" s="174">
        <f t="shared" si="43"/>
        <v>0</v>
      </c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R252" s="175" t="s">
        <v>602</v>
      </c>
      <c r="AT252" s="175" t="s">
        <v>277</v>
      </c>
      <c r="AU252" s="175" t="s">
        <v>86</v>
      </c>
      <c r="AY252" s="84" t="s">
        <v>117</v>
      </c>
      <c r="BE252" s="176">
        <f t="shared" si="44"/>
        <v>0</v>
      </c>
      <c r="BF252" s="176">
        <f t="shared" si="45"/>
        <v>0</v>
      </c>
      <c r="BG252" s="176">
        <f t="shared" si="46"/>
        <v>0</v>
      </c>
      <c r="BH252" s="176">
        <f t="shared" si="47"/>
        <v>0</v>
      </c>
      <c r="BI252" s="176">
        <f t="shared" si="48"/>
        <v>0</v>
      </c>
      <c r="BJ252" s="84" t="s">
        <v>84</v>
      </c>
      <c r="BK252" s="176">
        <f t="shared" si="49"/>
        <v>0</v>
      </c>
      <c r="BL252" s="84" t="s">
        <v>507</v>
      </c>
      <c r="BM252" s="175" t="s">
        <v>649</v>
      </c>
    </row>
    <row r="253" spans="1:65" s="94" customFormat="1" ht="24.2" customHeight="1">
      <c r="A253" s="91"/>
      <c r="B253" s="92"/>
      <c r="C253" s="164" t="s">
        <v>650</v>
      </c>
      <c r="D253" s="164" t="s">
        <v>118</v>
      </c>
      <c r="E253" s="165" t="s">
        <v>651</v>
      </c>
      <c r="F253" s="166" t="s">
        <v>652</v>
      </c>
      <c r="G253" s="167" t="s">
        <v>653</v>
      </c>
      <c r="H253" s="168">
        <v>0.197</v>
      </c>
      <c r="I253" s="81"/>
      <c r="J253" s="169">
        <f t="shared" si="40"/>
        <v>0</v>
      </c>
      <c r="K253" s="166" t="s">
        <v>150</v>
      </c>
      <c r="L253" s="92"/>
      <c r="M253" s="170" t="s">
        <v>1</v>
      </c>
      <c r="N253" s="171" t="s">
        <v>41</v>
      </c>
      <c r="O253" s="172"/>
      <c r="P253" s="173">
        <f t="shared" si="41"/>
        <v>0</v>
      </c>
      <c r="Q253" s="173">
        <v>0.0088</v>
      </c>
      <c r="R253" s="173">
        <f t="shared" si="42"/>
        <v>0.0017336</v>
      </c>
      <c r="S253" s="173">
        <v>0</v>
      </c>
      <c r="T253" s="174">
        <f t="shared" si="43"/>
        <v>0</v>
      </c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R253" s="175" t="s">
        <v>507</v>
      </c>
      <c r="AT253" s="175" t="s">
        <v>118</v>
      </c>
      <c r="AU253" s="175" t="s">
        <v>86</v>
      </c>
      <c r="AY253" s="84" t="s">
        <v>117</v>
      </c>
      <c r="BE253" s="176">
        <f t="shared" si="44"/>
        <v>0</v>
      </c>
      <c r="BF253" s="176">
        <f t="shared" si="45"/>
        <v>0</v>
      </c>
      <c r="BG253" s="176">
        <f t="shared" si="46"/>
        <v>0</v>
      </c>
      <c r="BH253" s="176">
        <f t="shared" si="47"/>
        <v>0</v>
      </c>
      <c r="BI253" s="176">
        <f t="shared" si="48"/>
        <v>0</v>
      </c>
      <c r="BJ253" s="84" t="s">
        <v>84</v>
      </c>
      <c r="BK253" s="176">
        <f t="shared" si="49"/>
        <v>0</v>
      </c>
      <c r="BL253" s="84" t="s">
        <v>507</v>
      </c>
      <c r="BM253" s="175" t="s">
        <v>654</v>
      </c>
    </row>
    <row r="254" spans="1:65" s="94" customFormat="1" ht="24.2" customHeight="1">
      <c r="A254" s="91"/>
      <c r="B254" s="92"/>
      <c r="C254" s="164" t="s">
        <v>655</v>
      </c>
      <c r="D254" s="164" t="s">
        <v>118</v>
      </c>
      <c r="E254" s="165" t="s">
        <v>656</v>
      </c>
      <c r="F254" s="166" t="s">
        <v>657</v>
      </c>
      <c r="G254" s="167" t="s">
        <v>231</v>
      </c>
      <c r="H254" s="168">
        <v>95</v>
      </c>
      <c r="I254" s="81"/>
      <c r="J254" s="169">
        <f t="shared" si="40"/>
        <v>0</v>
      </c>
      <c r="K254" s="166" t="s">
        <v>150</v>
      </c>
      <c r="L254" s="92"/>
      <c r="M254" s="170" t="s">
        <v>1</v>
      </c>
      <c r="N254" s="171" t="s">
        <v>41</v>
      </c>
      <c r="O254" s="172"/>
      <c r="P254" s="173">
        <f t="shared" si="41"/>
        <v>0</v>
      </c>
      <c r="Q254" s="173">
        <v>0</v>
      </c>
      <c r="R254" s="173">
        <f t="shared" si="42"/>
        <v>0</v>
      </c>
      <c r="S254" s="173">
        <v>0</v>
      </c>
      <c r="T254" s="174">
        <f t="shared" si="43"/>
        <v>0</v>
      </c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R254" s="175" t="s">
        <v>507</v>
      </c>
      <c r="AT254" s="175" t="s">
        <v>118</v>
      </c>
      <c r="AU254" s="175" t="s">
        <v>86</v>
      </c>
      <c r="AY254" s="84" t="s">
        <v>117</v>
      </c>
      <c r="BE254" s="176">
        <f t="shared" si="44"/>
        <v>0</v>
      </c>
      <c r="BF254" s="176">
        <f t="shared" si="45"/>
        <v>0</v>
      </c>
      <c r="BG254" s="176">
        <f t="shared" si="46"/>
        <v>0</v>
      </c>
      <c r="BH254" s="176">
        <f t="shared" si="47"/>
        <v>0</v>
      </c>
      <c r="BI254" s="176">
        <f t="shared" si="48"/>
        <v>0</v>
      </c>
      <c r="BJ254" s="84" t="s">
        <v>84</v>
      </c>
      <c r="BK254" s="176">
        <f t="shared" si="49"/>
        <v>0</v>
      </c>
      <c r="BL254" s="84" t="s">
        <v>507</v>
      </c>
      <c r="BM254" s="175" t="s">
        <v>658</v>
      </c>
    </row>
    <row r="255" spans="1:65" s="94" customFormat="1" ht="24.2" customHeight="1">
      <c r="A255" s="91"/>
      <c r="B255" s="92"/>
      <c r="C255" s="164" t="s">
        <v>659</v>
      </c>
      <c r="D255" s="164" t="s">
        <v>118</v>
      </c>
      <c r="E255" s="165" t="s">
        <v>660</v>
      </c>
      <c r="F255" s="166" t="s">
        <v>661</v>
      </c>
      <c r="G255" s="167" t="s">
        <v>231</v>
      </c>
      <c r="H255" s="168">
        <v>102</v>
      </c>
      <c r="I255" s="81"/>
      <c r="J255" s="169">
        <f t="shared" si="40"/>
        <v>0</v>
      </c>
      <c r="K255" s="166" t="s">
        <v>150</v>
      </c>
      <c r="L255" s="92"/>
      <c r="M255" s="170" t="s">
        <v>1</v>
      </c>
      <c r="N255" s="171" t="s">
        <v>41</v>
      </c>
      <c r="O255" s="172"/>
      <c r="P255" s="173">
        <f t="shared" si="41"/>
        <v>0</v>
      </c>
      <c r="Q255" s="173">
        <v>0</v>
      </c>
      <c r="R255" s="173">
        <f t="shared" si="42"/>
        <v>0</v>
      </c>
      <c r="S255" s="173">
        <v>0</v>
      </c>
      <c r="T255" s="174">
        <f t="shared" si="43"/>
        <v>0</v>
      </c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R255" s="175" t="s">
        <v>507</v>
      </c>
      <c r="AT255" s="175" t="s">
        <v>118</v>
      </c>
      <c r="AU255" s="175" t="s">
        <v>86</v>
      </c>
      <c r="AY255" s="84" t="s">
        <v>117</v>
      </c>
      <c r="BE255" s="176">
        <f t="shared" si="44"/>
        <v>0</v>
      </c>
      <c r="BF255" s="176">
        <f t="shared" si="45"/>
        <v>0</v>
      </c>
      <c r="BG255" s="176">
        <f t="shared" si="46"/>
        <v>0</v>
      </c>
      <c r="BH255" s="176">
        <f t="shared" si="47"/>
        <v>0</v>
      </c>
      <c r="BI255" s="176">
        <f t="shared" si="48"/>
        <v>0</v>
      </c>
      <c r="BJ255" s="84" t="s">
        <v>84</v>
      </c>
      <c r="BK255" s="176">
        <f t="shared" si="49"/>
        <v>0</v>
      </c>
      <c r="BL255" s="84" t="s">
        <v>507</v>
      </c>
      <c r="BM255" s="175" t="s">
        <v>662</v>
      </c>
    </row>
    <row r="256" spans="1:65" s="94" customFormat="1" ht="16.5" customHeight="1">
      <c r="A256" s="91"/>
      <c r="B256" s="92"/>
      <c r="C256" s="164" t="s">
        <v>663</v>
      </c>
      <c r="D256" s="164" t="s">
        <v>118</v>
      </c>
      <c r="E256" s="165" t="s">
        <v>664</v>
      </c>
      <c r="F256" s="166" t="s">
        <v>665</v>
      </c>
      <c r="G256" s="167" t="s">
        <v>231</v>
      </c>
      <c r="H256" s="168">
        <v>206</v>
      </c>
      <c r="I256" s="81"/>
      <c r="J256" s="169">
        <f t="shared" si="40"/>
        <v>0</v>
      </c>
      <c r="K256" s="166" t="s">
        <v>150</v>
      </c>
      <c r="L256" s="92"/>
      <c r="M256" s="170" t="s">
        <v>1</v>
      </c>
      <c r="N256" s="171" t="s">
        <v>41</v>
      </c>
      <c r="O256" s="172"/>
      <c r="P256" s="173">
        <f t="shared" si="41"/>
        <v>0</v>
      </c>
      <c r="Q256" s="173">
        <v>9E-05</v>
      </c>
      <c r="R256" s="173">
        <f t="shared" si="42"/>
        <v>0.01854</v>
      </c>
      <c r="S256" s="173">
        <v>0</v>
      </c>
      <c r="T256" s="174">
        <f t="shared" si="43"/>
        <v>0</v>
      </c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R256" s="175" t="s">
        <v>507</v>
      </c>
      <c r="AT256" s="175" t="s">
        <v>118</v>
      </c>
      <c r="AU256" s="175" t="s">
        <v>86</v>
      </c>
      <c r="AY256" s="84" t="s">
        <v>117</v>
      </c>
      <c r="BE256" s="176">
        <f t="shared" si="44"/>
        <v>0</v>
      </c>
      <c r="BF256" s="176">
        <f t="shared" si="45"/>
        <v>0</v>
      </c>
      <c r="BG256" s="176">
        <f t="shared" si="46"/>
        <v>0</v>
      </c>
      <c r="BH256" s="176">
        <f t="shared" si="47"/>
        <v>0</v>
      </c>
      <c r="BI256" s="176">
        <f t="shared" si="48"/>
        <v>0</v>
      </c>
      <c r="BJ256" s="84" t="s">
        <v>84</v>
      </c>
      <c r="BK256" s="176">
        <f t="shared" si="49"/>
        <v>0</v>
      </c>
      <c r="BL256" s="84" t="s">
        <v>507</v>
      </c>
      <c r="BM256" s="175" t="s">
        <v>666</v>
      </c>
    </row>
    <row r="257" spans="2:63" s="153" customFormat="1" ht="25.9" customHeight="1">
      <c r="B257" s="154"/>
      <c r="D257" s="155" t="s">
        <v>75</v>
      </c>
      <c r="E257" s="156" t="s">
        <v>667</v>
      </c>
      <c r="F257" s="156" t="s">
        <v>668</v>
      </c>
      <c r="J257" s="157">
        <f>BK257</f>
        <v>0</v>
      </c>
      <c r="L257" s="154"/>
      <c r="M257" s="158"/>
      <c r="N257" s="159"/>
      <c r="O257" s="159"/>
      <c r="P257" s="160">
        <f>SUM(P258:P260)</f>
        <v>0</v>
      </c>
      <c r="Q257" s="159"/>
      <c r="R257" s="160">
        <f>SUM(R258:R260)</f>
        <v>0</v>
      </c>
      <c r="S257" s="159"/>
      <c r="T257" s="161">
        <f>SUM(T258:T260)</f>
        <v>0</v>
      </c>
      <c r="AR257" s="155" t="s">
        <v>122</v>
      </c>
      <c r="AT257" s="162" t="s">
        <v>75</v>
      </c>
      <c r="AU257" s="162" t="s">
        <v>76</v>
      </c>
      <c r="AY257" s="155" t="s">
        <v>117</v>
      </c>
      <c r="BK257" s="163">
        <f>SUM(BK258:BK260)</f>
        <v>0</v>
      </c>
    </row>
    <row r="258" spans="1:65" s="94" customFormat="1" ht="16.5" customHeight="1">
      <c r="A258" s="91"/>
      <c r="B258" s="92"/>
      <c r="C258" s="164" t="s">
        <v>669</v>
      </c>
      <c r="D258" s="164" t="s">
        <v>118</v>
      </c>
      <c r="E258" s="165" t="s">
        <v>670</v>
      </c>
      <c r="F258" s="166" t="s">
        <v>671</v>
      </c>
      <c r="G258" s="167" t="s">
        <v>179</v>
      </c>
      <c r="H258" s="168">
        <v>1</v>
      </c>
      <c r="I258" s="81"/>
      <c r="J258" s="169">
        <f>ROUND(I258*H258,2)</f>
        <v>0</v>
      </c>
      <c r="K258" s="166" t="s">
        <v>1</v>
      </c>
      <c r="L258" s="92"/>
      <c r="M258" s="170" t="s">
        <v>1</v>
      </c>
      <c r="N258" s="171" t="s">
        <v>41</v>
      </c>
      <c r="O258" s="172"/>
      <c r="P258" s="173">
        <f>O258*H258</f>
        <v>0</v>
      </c>
      <c r="Q258" s="173">
        <v>0</v>
      </c>
      <c r="R258" s="173">
        <f>Q258*H258</f>
        <v>0</v>
      </c>
      <c r="S258" s="173">
        <v>0</v>
      </c>
      <c r="T258" s="174">
        <f>S258*H258</f>
        <v>0</v>
      </c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R258" s="175" t="s">
        <v>122</v>
      </c>
      <c r="AT258" s="175" t="s">
        <v>118</v>
      </c>
      <c r="AU258" s="175" t="s">
        <v>84</v>
      </c>
      <c r="AY258" s="84" t="s">
        <v>117</v>
      </c>
      <c r="BE258" s="176">
        <f>IF(N258="základní",J258,0)</f>
        <v>0</v>
      </c>
      <c r="BF258" s="176">
        <f>IF(N258="snížená",J258,0)</f>
        <v>0</v>
      </c>
      <c r="BG258" s="176">
        <f>IF(N258="zákl. přenesená",J258,0)</f>
        <v>0</v>
      </c>
      <c r="BH258" s="176">
        <f>IF(N258="sníž. přenesená",J258,0)</f>
        <v>0</v>
      </c>
      <c r="BI258" s="176">
        <f>IF(N258="nulová",J258,0)</f>
        <v>0</v>
      </c>
      <c r="BJ258" s="84" t="s">
        <v>84</v>
      </c>
      <c r="BK258" s="176">
        <f>ROUND(I258*H258,2)</f>
        <v>0</v>
      </c>
      <c r="BL258" s="84" t="s">
        <v>122</v>
      </c>
      <c r="BM258" s="175" t="s">
        <v>672</v>
      </c>
    </row>
    <row r="259" spans="1:65" s="94" customFormat="1" ht="16.5" customHeight="1">
      <c r="A259" s="91"/>
      <c r="B259" s="92"/>
      <c r="C259" s="164" t="s">
        <v>673</v>
      </c>
      <c r="D259" s="164" t="s">
        <v>118</v>
      </c>
      <c r="E259" s="165" t="s">
        <v>674</v>
      </c>
      <c r="F259" s="166" t="s">
        <v>675</v>
      </c>
      <c r="G259" s="167" t="s">
        <v>179</v>
      </c>
      <c r="H259" s="168">
        <v>1</v>
      </c>
      <c r="I259" s="81"/>
      <c r="J259" s="169">
        <f>ROUND(I259*H259,2)</f>
        <v>0</v>
      </c>
      <c r="K259" s="166" t="s">
        <v>1</v>
      </c>
      <c r="L259" s="92"/>
      <c r="M259" s="170" t="s">
        <v>1</v>
      </c>
      <c r="N259" s="171" t="s">
        <v>41</v>
      </c>
      <c r="O259" s="172"/>
      <c r="P259" s="173">
        <f>O259*H259</f>
        <v>0</v>
      </c>
      <c r="Q259" s="173">
        <v>0</v>
      </c>
      <c r="R259" s="173">
        <f>Q259*H259</f>
        <v>0</v>
      </c>
      <c r="S259" s="173">
        <v>0</v>
      </c>
      <c r="T259" s="174">
        <f>S259*H259</f>
        <v>0</v>
      </c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R259" s="175" t="s">
        <v>122</v>
      </c>
      <c r="AT259" s="175" t="s">
        <v>118</v>
      </c>
      <c r="AU259" s="175" t="s">
        <v>84</v>
      </c>
      <c r="AY259" s="84" t="s">
        <v>117</v>
      </c>
      <c r="BE259" s="176">
        <f>IF(N259="základní",J259,0)</f>
        <v>0</v>
      </c>
      <c r="BF259" s="176">
        <f>IF(N259="snížená",J259,0)</f>
        <v>0</v>
      </c>
      <c r="BG259" s="176">
        <f>IF(N259="zákl. přenesená",J259,0)</f>
        <v>0</v>
      </c>
      <c r="BH259" s="176">
        <f>IF(N259="sníž. přenesená",J259,0)</f>
        <v>0</v>
      </c>
      <c r="BI259" s="176">
        <f>IF(N259="nulová",J259,0)</f>
        <v>0</v>
      </c>
      <c r="BJ259" s="84" t="s">
        <v>84</v>
      </c>
      <c r="BK259" s="176">
        <f>ROUND(I259*H259,2)</f>
        <v>0</v>
      </c>
      <c r="BL259" s="84" t="s">
        <v>122</v>
      </c>
      <c r="BM259" s="175" t="s">
        <v>676</v>
      </c>
    </row>
    <row r="260" spans="1:65" s="94" customFormat="1" ht="16.5" customHeight="1">
      <c r="A260" s="91"/>
      <c r="B260" s="92"/>
      <c r="C260" s="164" t="s">
        <v>677</v>
      </c>
      <c r="D260" s="164" t="s">
        <v>118</v>
      </c>
      <c r="E260" s="165" t="s">
        <v>678</v>
      </c>
      <c r="F260" s="166" t="s">
        <v>679</v>
      </c>
      <c r="G260" s="167" t="s">
        <v>179</v>
      </c>
      <c r="H260" s="168">
        <v>1</v>
      </c>
      <c r="I260" s="81"/>
      <c r="J260" s="169">
        <f>ROUND(I260*H260,2)</f>
        <v>0</v>
      </c>
      <c r="K260" s="166" t="s">
        <v>1</v>
      </c>
      <c r="L260" s="92"/>
      <c r="M260" s="177" t="s">
        <v>1</v>
      </c>
      <c r="N260" s="178" t="s">
        <v>41</v>
      </c>
      <c r="O260" s="179"/>
      <c r="P260" s="180">
        <f>O260*H260</f>
        <v>0</v>
      </c>
      <c r="Q260" s="180">
        <v>0</v>
      </c>
      <c r="R260" s="180">
        <f>Q260*H260</f>
        <v>0</v>
      </c>
      <c r="S260" s="180">
        <v>0</v>
      </c>
      <c r="T260" s="181">
        <f>S260*H260</f>
        <v>0</v>
      </c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R260" s="175" t="s">
        <v>122</v>
      </c>
      <c r="AT260" s="175" t="s">
        <v>118</v>
      </c>
      <c r="AU260" s="175" t="s">
        <v>84</v>
      </c>
      <c r="AY260" s="84" t="s">
        <v>117</v>
      </c>
      <c r="BE260" s="176">
        <f>IF(N260="základní",J260,0)</f>
        <v>0</v>
      </c>
      <c r="BF260" s="176">
        <f>IF(N260="snížená",J260,0)</f>
        <v>0</v>
      </c>
      <c r="BG260" s="176">
        <f>IF(N260="zákl. přenesená",J260,0)</f>
        <v>0</v>
      </c>
      <c r="BH260" s="176">
        <f>IF(N260="sníž. přenesená",J260,0)</f>
        <v>0</v>
      </c>
      <c r="BI260" s="176">
        <f>IF(N260="nulová",J260,0)</f>
        <v>0</v>
      </c>
      <c r="BJ260" s="84" t="s">
        <v>84</v>
      </c>
      <c r="BK260" s="176">
        <f>ROUND(I260*H260,2)</f>
        <v>0</v>
      </c>
      <c r="BL260" s="84" t="s">
        <v>122</v>
      </c>
      <c r="BM260" s="175" t="s">
        <v>680</v>
      </c>
    </row>
    <row r="261" spans="1:31" s="94" customFormat="1" ht="6.95" customHeight="1">
      <c r="A261" s="91"/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92"/>
      <c r="M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</row>
  </sheetData>
  <sheetProtection password="CF32" sheet="1" objects="1" scenarios="1"/>
  <autoFilter ref="C129:K260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Uživatel systému Windows</cp:lastModifiedBy>
  <dcterms:created xsi:type="dcterms:W3CDTF">2022-01-28T09:08:05Z</dcterms:created>
  <dcterms:modified xsi:type="dcterms:W3CDTF">2022-01-28T11:38:25Z</dcterms:modified>
  <cp:category/>
  <cp:version/>
  <cp:contentType/>
  <cp:contentStatus/>
</cp:coreProperties>
</file>