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 defaultThemeVersion="166925"/>
  <workbookProtection workbookAlgorithmName="SHA-512" workbookHashValue="iZCya99Q++0aHLRrpQzjjkQtK9+ZEt5uvbYw3JM+ojaFmKf8Iaqahy6BDbYOxzdyx4QAZYdEk6BHSqDaAJsHeQ==" workbookSpinCount="100000" workbookSaltValue="FUlH3JrFFTufncBUirxdZA==" lockStructure="1"/>
  <bookViews>
    <workbookView xWindow="65416" yWindow="65416" windowWidth="29040" windowHeight="15840" tabRatio="834" activeTab="0"/>
  </bookViews>
  <sheets>
    <sheet name="titulní strana" sheetId="11" r:id="rId1"/>
    <sheet name="identifikace dodavatele (1)" sheetId="2" r:id="rId2"/>
    <sheet name="identifikace dodavatele (&gt;1)" sheetId="14" r:id="rId3"/>
    <sheet name="základní a profesní způsobilost" sheetId="16" r:id="rId4"/>
    <sheet name="referenční zakázky" sheetId="18" r:id="rId5"/>
    <sheet name="klíčový personál" sheetId="27" r:id="rId6"/>
    <sheet name="1 Projektový manažer" sheetId="30" r:id="rId7"/>
    <sheet name="2 Vývojář | implementátor CMS" sheetId="31" r:id="rId8"/>
    <sheet name="3 Technický garant | Architekt" sheetId="33" r:id="rId9"/>
    <sheet name="4 UX Designer" sheetId="34" r:id="rId10"/>
    <sheet name="přehled počtu bodů" sheetId="35" r:id="rId11"/>
    <sheet name="seznam jiných osob" sheetId="24" r:id="rId12"/>
    <sheet name="zdroj dat" sheetId="17" r:id="rId13"/>
  </sheets>
  <definedNames>
    <definedName name="_xlnm.Print_Area" localSheetId="1">'identifikace dodavatele (1)'!$A$1:$C$19</definedName>
    <definedName name="_xlnm.Print_Area" localSheetId="0">'titulní strana'!$A$1:$C$21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<sst xmlns="http://schemas.openxmlformats.org/spreadsheetml/2006/main" count="846" uniqueCount="232">
  <si>
    <t>IDENTIFIKACE VEŘEJNÉ ZAKÁZKY A ŘÍZENÍ</t>
  </si>
  <si>
    <t>název Veřejné zakázky</t>
  </si>
  <si>
    <t>druh Veřejné zakázky</t>
  </si>
  <si>
    <t>režim Veřejné zakázky</t>
  </si>
  <si>
    <t>nadlimitní</t>
  </si>
  <si>
    <t>druh Řízení</t>
  </si>
  <si>
    <t>OBECNÉ POKYNY K VYPLNĚNÍ</t>
  </si>
  <si>
    <t>Dodavatel musí na každém listu vyplnit všechny modře podbarvené buňky, pokud není výslovně stanoveno jinak.</t>
  </si>
  <si>
    <t>Dodavatel nesmí upravovat jiné než modře podbarvené buňky, pokud není výslovně stanoveno jinak.</t>
  </si>
  <si>
    <t>název</t>
  </si>
  <si>
    <t>sídlo</t>
  </si>
  <si>
    <t>IČO</t>
  </si>
  <si>
    <t>KONTAKT PRO ÚČELY ŘÍZENÍ</t>
  </si>
  <si>
    <t>kontaktní osoba</t>
  </si>
  <si>
    <t>telefon</t>
  </si>
  <si>
    <t>e-mail</t>
  </si>
  <si>
    <t>DALŠÍ POKYNY K VYPLNĚNÍ</t>
  </si>
  <si>
    <t>[doplňte označení dodavatele; např. Společník 1]</t>
  </si>
  <si>
    <t>[doplňte označení dodavatele; např. Společník 2]</t>
  </si>
  <si>
    <t xml:space="preserve"> </t>
  </si>
  <si>
    <t>jméno a příjmení kontaktní osoby</t>
  </si>
  <si>
    <t>ODPOVĚDNOST ZA PLNĚNÍ VEŘEJNÉ ZAKÁZKY</t>
  </si>
  <si>
    <t>ZÁKLADNÍ ZPŮSOBILOST</t>
  </si>
  <si>
    <t>dodavatel čestně prohlašuje, že je způsobilý v rozsahu podle § 74 ZZVZ a je schopen předložit doklady podle § 75 ZZVZ</t>
  </si>
  <si>
    <t>PROFESNÍ ZPŮSOBILOST</t>
  </si>
  <si>
    <t>dodavatel čestně prohlašuje, že je způsobilý v rozsahu § 77 odst. 1 ZZVZ a je schopen předložit doklad podle citovaného ustanovení</t>
  </si>
  <si>
    <t>PODMÍNKY PRO PŘEDLOŽENÍ ÚDAJŮ K ZÁKLADNÍ A PROFESNÍ ZPŮSOBILOSTI</t>
  </si>
  <si>
    <t>Dodavatel musí být schopen předložit doklady prokazující splnění základní a profesní způsobilosti v souladu se ZZVZ.</t>
  </si>
  <si>
    <t>TECHNICKÁ KVALIFIKACE - REFERENČNÍ ZAKÁZKY</t>
  </si>
  <si>
    <t>č.</t>
  </si>
  <si>
    <t>parametr</t>
  </si>
  <si>
    <t>1.1</t>
  </si>
  <si>
    <t>reakce dodavatele</t>
  </si>
  <si>
    <t>doplňující informace</t>
  </si>
  <si>
    <t>název zakázky</t>
  </si>
  <si>
    <t>název klienta</t>
  </si>
  <si>
    <t>2.1</t>
  </si>
  <si>
    <t>[vyberte z rozevíracího seznamu]</t>
  </si>
  <si>
    <t>2.2</t>
  </si>
  <si>
    <t>2.3</t>
  </si>
  <si>
    <t>2.4</t>
  </si>
  <si>
    <t>Případné částky v cizí měně musí dodavatel převést na Kč podle kurzu devizového trhu vydaného Českou národní bankou ke dni zahájení Řízení.</t>
  </si>
  <si>
    <t>DEFINICE</t>
  </si>
  <si>
    <t>Na tomto listu mají níže uvedené pojmy následující význam:</t>
  </si>
  <si>
    <t>jméno a příjmení</t>
  </si>
  <si>
    <t>POPIS POZICE</t>
  </si>
  <si>
    <t>ODBORNOST</t>
  </si>
  <si>
    <t>dodavatel čestně prohlašuje, že daná osoba:</t>
  </si>
  <si>
    <t>je rodilým mluvčím českého nebo slovenského jazyka, nebo má znalost některého z uvedených jazyků min. na úrovni B2 podle Společného evropského referenčního rámce</t>
  </si>
  <si>
    <t>1.2</t>
  </si>
  <si>
    <t>1.3</t>
  </si>
  <si>
    <t>1.4</t>
  </si>
  <si>
    <t>3.1</t>
  </si>
  <si>
    <t>3.2</t>
  </si>
  <si>
    <t>3.3</t>
  </si>
  <si>
    <t>4.1</t>
  </si>
  <si>
    <t>4.2</t>
  </si>
  <si>
    <t>pozice</t>
  </si>
  <si>
    <t>dotčená část kvalifikace</t>
  </si>
  <si>
    <t>rozsah závazku jiné osoby</t>
  </si>
  <si>
    <t>[doplňte specifikaci plnění určeného k plnění Veřejné zakázky, nebo věcí, k jejichž poskytnutí se jiná osoba zavázala podle § 83 odst. 1 písm. d) a odst. 2 ZZVZ]</t>
  </si>
  <si>
    <t>ano</t>
  </si>
  <si>
    <t>[doplňte označení dodavatele; např. Společník 3]</t>
  </si>
  <si>
    <t>FORMULÁŘ ŽÁDOSTI O ÚČAST</t>
  </si>
  <si>
    <t>Web Karlovarského kraje</t>
  </si>
  <si>
    <t>služby</t>
  </si>
  <si>
    <t>jednací řízení s uveřejněním</t>
  </si>
  <si>
    <t>Dodavatel musí podat žádost o účast a prokázat splnění zadávacích podmínek předložením formuláře žádosti o účast zpracovaného v souladu s touto předlohou.</t>
  </si>
  <si>
    <t>Dodavatel nemusí v žádosti o účast předkládat žádné další doklady, dokumenty nebo údaje.</t>
  </si>
  <si>
    <t>Dodavatel může předložit formulář žádosti o účast bez podpisu. Jeho autenticita a neporušitelnost bude zajištěna použitím elektronického nástroje.</t>
  </si>
  <si>
    <t>Dodavatel musí předložit alespoň čestné prohlášení o splnění základní a profesní způsobilosti ve stanoveném rozsahu.</t>
  </si>
  <si>
    <t>Dodavatel nemusí takové doklady předkládat v žádosti o účast, Zadavatel však může v průběhu řízení požádat o jejich předložení.</t>
  </si>
  <si>
    <t>Pokud dodavatel neprokazuje žádnou část kvalifikace prostřednictvím jiné osoby, ponechá tento list prázdný.</t>
  </si>
  <si>
    <t>[doplňte specifikaci části kvalifikace, která je prostřednictvím jiné osoby prokazována]</t>
  </si>
  <si>
    <t>1.5</t>
  </si>
  <si>
    <t>končená cena</t>
  </si>
  <si>
    <t>body</t>
  </si>
  <si>
    <t>měsíce</t>
  </si>
  <si>
    <t>konečná cena aplikace (referenční zakázky)</t>
  </si>
  <si>
    <t>konečná cena aplikace (zkušenosti klíčového personálu)</t>
  </si>
  <si>
    <t>doba poskytování Provozu nebo Údržby</t>
  </si>
  <si>
    <t>doba poskytování Podpory</t>
  </si>
  <si>
    <t>[zadejte konečnou cenu v Kč bez DPH]</t>
  </si>
  <si>
    <t>e-mail a/nebo tel. kontaktní osoby</t>
  </si>
  <si>
    <t>URL, na kterém lze údaje ověřit (nepovinné)</t>
  </si>
  <si>
    <r>
      <t>"</t>
    </r>
    <r>
      <rPr>
        <b/>
        <i/>
        <sz val="10"/>
        <color theme="1"/>
        <rFont val="Arial"/>
        <family val="2"/>
      </rPr>
      <t>CMS</t>
    </r>
    <r>
      <rPr>
        <i/>
        <sz val="10"/>
        <color theme="1"/>
        <rFont val="Arial"/>
        <family val="2"/>
      </rPr>
      <t>" je Content Management Systém, systém pro správu obsahu.</t>
    </r>
  </si>
  <si>
    <t>1.6</t>
  </si>
  <si>
    <t>[zadejte datum spuštění do Produkčního provozu]</t>
  </si>
  <si>
    <t>[zadejte název webové aplikace]</t>
  </si>
  <si>
    <r>
      <t>"</t>
    </r>
    <r>
      <rPr>
        <b/>
        <i/>
        <sz val="10"/>
        <color theme="1"/>
        <rFont val="Arial"/>
        <family val="2"/>
      </rPr>
      <t>Významný IS</t>
    </r>
    <r>
      <rPr>
        <i/>
        <sz val="10"/>
        <color theme="1"/>
        <rFont val="Arial"/>
        <family val="2"/>
      </rPr>
      <t>" je významný informační systém podle právních předpisů České republiky.</t>
    </r>
  </si>
  <si>
    <r>
      <t>"</t>
    </r>
    <r>
      <rPr>
        <b/>
        <i/>
        <sz val="10"/>
        <color theme="1"/>
        <rFont val="Arial"/>
        <family val="2"/>
      </rPr>
      <t>ISVS</t>
    </r>
    <r>
      <rPr>
        <i/>
        <sz val="10"/>
        <color theme="1"/>
        <rFont val="Arial"/>
        <family val="2"/>
      </rPr>
      <t>" je informační systém veřejné správy podle právních předpisů České republiky.</t>
    </r>
  </si>
  <si>
    <t>ISVS</t>
  </si>
  <si>
    <t>úroveň shody s Web Content Accessibility Guidelines 2.1</t>
  </si>
  <si>
    <t>[zadejte počet měsíců a specifikujte, zda se jedná o Provoz a/nebo Údržbu]</t>
  </si>
  <si>
    <t>[zadejte počet měsíců]</t>
  </si>
  <si>
    <r>
      <t>"</t>
    </r>
    <r>
      <rPr>
        <b/>
        <i/>
        <sz val="10"/>
        <color theme="1"/>
        <rFont val="Arial"/>
        <family val="2"/>
      </rPr>
      <t>WCAG</t>
    </r>
    <r>
      <rPr>
        <i/>
        <sz val="10"/>
        <color theme="1"/>
        <rFont val="Arial"/>
        <family val="2"/>
      </rPr>
      <t>" je Web Content Accessibility Guidelines 2.1 nebo vyšší.</t>
    </r>
  </si>
  <si>
    <t>1.7</t>
  </si>
  <si>
    <t>spokojenost klienta</t>
  </si>
  <si>
    <t>Pro účely snížení počtu účastníků Řízení nemohou být zohledněny referenční zakázky doplněné po podání žádosti o účast.</t>
  </si>
  <si>
    <t>DALŠÍ PODMÍNKY PRO PŘEDLOŽENÍ ÚDAJŮ K TECHNICKÉ KVALIFIKACI - REFEREČNÍ ZAKÁZKY</t>
  </si>
  <si>
    <t>TECHNICKÁ KVALIFIKACE - KLÍČOVÝ PERSONÁL</t>
  </si>
  <si>
    <t>IDENTIFIKACE JINÝCH OSOB</t>
  </si>
  <si>
    <t>Dodavatel musí předložit seznam jiných osob a identifikovat v něm každou jinou osobu, jejímž prostřednictvím prokazuje část kvalifikace (je-li taková), s uvedením stanovených údajů.</t>
  </si>
  <si>
    <t>Dodavatel musí být schopen předložit doklady o kvalifikaci každé jiné osoby v souladu se ZZVZ.</t>
  </si>
  <si>
    <t xml:space="preserve">Pokud je počet jiných osob vyšší než 1, dodavatel může kopírovat dotčenou část tabulky podle potřeby. </t>
  </si>
  <si>
    <t>Další podmínky a definice jsou uvedeny na konci tohoto listu pod přerušovanou čárou.</t>
  </si>
  <si>
    <t>Projektový manažer</t>
  </si>
  <si>
    <t>Vývojář / implementátor CMS</t>
  </si>
  <si>
    <t>Technický garant / Architekt</t>
  </si>
  <si>
    <t>UX Designer</t>
  </si>
  <si>
    <t>Na každou pozici můžete navrhnout pouze 1 osobu.</t>
  </si>
  <si>
    <t>Osobu navrženou na pozici Projektový manažer můžete zároveň navrhnout ještě na 1 další pozici.</t>
  </si>
  <si>
    <t>Osobu navrženou na ostatní pozice nesmíte navrhnout na žádnou další pozici (s výjimkou pozice Projektového manažera).</t>
  </si>
  <si>
    <t>PODMÍNKY PRO PŘEDLOŽENÍ ÚDAJŮ K TECHNICKÉ KVALIFIKACI - KLÍČOVÝ PERSONÁL</t>
  </si>
  <si>
    <t>Obsahová náplň pozic je uvedena na samostatných listech jednotlivých pozic.</t>
  </si>
  <si>
    <t>Dodavatel musí předložit seznam klíčového personálu s uvedením stanovených údajů a za dodržení stanovených podmínek.</t>
  </si>
  <si>
    <t>Dodavatel musí předložit seznam referenčních zakázek s uvedením stanovených údajů a za dodržení stanovených podmínek.</t>
  </si>
  <si>
    <t>vykonává veškerá práva a povinnosti Zástupce dodavatele podle Smlouvy</t>
  </si>
  <si>
    <t>REFERENČNÍ ZAKÁZKA 1</t>
  </si>
  <si>
    <t>REFERENČNÍ ZAKÁZKA 2</t>
  </si>
  <si>
    <t>REFERENČNÍ ZAKÁZKA 3</t>
  </si>
  <si>
    <t>REFERENČNÍ ZAKÁZKA 4</t>
  </si>
  <si>
    <t>Dodavatel nesmí nahradit seznam referenčních zakázek v žádosti o účast čestným prohlášením.</t>
  </si>
  <si>
    <t>Na tomto listu a listech jednotlivých pozic se použijí shodné definice jako na listu "referenční zakázky".</t>
  </si>
  <si>
    <t>Pro účely snížení počtu účastníků Řízení nemohou být zohledněny osoby ani zkušenosti doplněné po podání žádosti o účast.</t>
  </si>
  <si>
    <t>2.5</t>
  </si>
  <si>
    <t>2.6</t>
  </si>
  <si>
    <t>2.7</t>
  </si>
  <si>
    <t>3.4</t>
  </si>
  <si>
    <t>3.5</t>
  </si>
  <si>
    <t>3.6</t>
  </si>
  <si>
    <t>3.7</t>
  </si>
  <si>
    <t>4.3</t>
  </si>
  <si>
    <t>4.4</t>
  </si>
  <si>
    <t>4.5</t>
  </si>
  <si>
    <t>4.6</t>
  </si>
  <si>
    <t>4.7</t>
  </si>
  <si>
    <t>ZKUŠENOST 1</t>
  </si>
  <si>
    <t>ZKUŠENOST 2</t>
  </si>
  <si>
    <t>ZKUŠENOSTI</t>
  </si>
  <si>
    <t>Další podmínky a definice jsou uvedeny na konci listu "klíčový personál" pod přerušovanou čárou.</t>
  </si>
  <si>
    <t>K potvrzení údajů o spokojenosti klienta můžete použít předlohu dotazníku, který je součástí zadávací dokumentace.</t>
  </si>
  <si>
    <t>Pokud uvedete zakázku, kterou dodavatel plnil společně s jiným subjektem, musí se uvedené údaje týkat skutečného podílu dodavatele na realizaci takové zakázky.</t>
  </si>
  <si>
    <t>ZKUŠENOST 3</t>
  </si>
  <si>
    <t>ZKUŠENOST 4</t>
  </si>
  <si>
    <t>1.6.1</t>
  </si>
  <si>
    <t>1.6.2</t>
  </si>
  <si>
    <t>1.6.3</t>
  </si>
  <si>
    <t>2.6.1</t>
  </si>
  <si>
    <t>2.6.2</t>
  </si>
  <si>
    <t>2.6.3</t>
  </si>
  <si>
    <t>3.6.1</t>
  </si>
  <si>
    <t>3.6.2</t>
  </si>
  <si>
    <t>3.6.3</t>
  </si>
  <si>
    <t>4.6.1</t>
  </si>
  <si>
    <t>4.6.2</t>
  </si>
  <si>
    <t>4.6.3</t>
  </si>
  <si>
    <t>je odpovědný za návrh a implementaci CMS a tvorbu související dokumentace</t>
  </si>
  <si>
    <t>Ke každému parametru identifikujte hodnověrný doklad, např. referenční list, předávací protokol, dotazník apod., který bude jednoznačně potvrzovat uvedené údaje.</t>
  </si>
  <si>
    <t>Na žádost Zadavatele musíte takový doklad předložit.</t>
  </si>
  <si>
    <t>doklad potvrzující uvedené údaje</t>
  </si>
  <si>
    <t>je odpovědný za návrh řešení serverové (backend) části webové aplikace, integraci aplikace s obsahovými zdroji, programovaní, testování a tvorbu technické dokumentace</t>
  </si>
  <si>
    <t>zakázka zahrnovala vytvoření obsahové webové aplikace (nikoli e-shopu) založené na CMS</t>
  </si>
  <si>
    <t>ÚČEL A FORMA FORMULÁŘE ŽÁDOSTI O ÚČAST</t>
  </si>
  <si>
    <t>Z důvodu usnadnění posouzení podmínek účasti Zadavatel doporučuje, aby dodavatel předložil formulář žádosti o účast ve formátu *.xlsx.</t>
  </si>
  <si>
    <t>IDENTIFIKACE DODAVATELE (JEDEN DODAVATEL PODÁVAJÍCÍ ŽÁDOST O ÚČAST)</t>
  </si>
  <si>
    <t>Pokud se jedná o společnou žádost o účast více dodavatelů, dodavatelé tento list nevyplňují.</t>
  </si>
  <si>
    <t>IDENTIFIKACE DODAVATELE (VÍCE DODAVATELŮ PODÁVAJÍCÍCH SPOLEČNOU ŽÁDOST O ÚČAST)</t>
  </si>
  <si>
    <t>Všichni dodavatelé, kteří společně podali tuto žádost o účast, nesou společnou a nerozdílnou odpovědnost za plnění Veřejné zakázky.</t>
  </si>
  <si>
    <t>Pokud se jedná o žádost o účast jednoho dodavatele, dodavatel tento list nevyplňuje.</t>
  </si>
  <si>
    <t>Pokud je počet dodavatelů podávajících společnou žádost o účast menší než 3, dodavatelé mohou dotčené řádky odstranit.</t>
  </si>
  <si>
    <t>Dodavatel nesmí nahradit seznam klíčového personálu v žádosti o účast čestným prohlášením.</t>
  </si>
  <si>
    <t>referenční zakázky</t>
  </si>
  <si>
    <t>zdroj bodů</t>
  </si>
  <si>
    <t>referenční zakázka 1</t>
  </si>
  <si>
    <t>referenční zakázka 2</t>
  </si>
  <si>
    <t>referenční zakázka 3</t>
  </si>
  <si>
    <t>referenční zakázka 4</t>
  </si>
  <si>
    <t>Skutečné počty získaných bodů se mohou lišit, pokud bude zjištěn nesoulad údajů uvedených ve formuláři žádosti o účast se skutečností.</t>
  </si>
  <si>
    <t>[zadejte název dokladu]</t>
  </si>
  <si>
    <t>Součástí seznamu klíčového personálu jsou i samostatné listy jednotlivých pozic.</t>
  </si>
  <si>
    <r>
      <t>"</t>
    </r>
    <r>
      <rPr>
        <b/>
        <i/>
        <sz val="10"/>
        <color theme="1"/>
        <rFont val="Arial"/>
        <family val="2"/>
      </rPr>
      <t>Provoz</t>
    </r>
    <r>
      <rPr>
        <i/>
        <sz val="10"/>
        <color theme="1"/>
        <rFont val="Arial"/>
        <family val="2"/>
      </rPr>
      <t>" je činnost definovaná jako Provoz v předloze Smlouvy.</t>
    </r>
  </si>
  <si>
    <r>
      <t>"</t>
    </r>
    <r>
      <rPr>
        <b/>
        <i/>
        <sz val="10"/>
        <color theme="1"/>
        <rFont val="Arial"/>
        <family val="2"/>
      </rPr>
      <t>Údržba</t>
    </r>
    <r>
      <rPr>
        <i/>
        <sz val="10"/>
        <color theme="1"/>
        <rFont val="Arial"/>
        <family val="2"/>
      </rPr>
      <t>" je činnost definovaná jako Údržba v předloze Smlouvy.</t>
    </r>
  </si>
  <si>
    <t>Možnost zohlednění objasnění nebo doplnění údajů k referenčním zakázkám uvedeným v žádosti o účast nebo doplnění referenčních zakázek pouze pro účely prokázání kvalifikace tím není dotčena.</t>
  </si>
  <si>
    <t>Možnost zohlednění objasnění nebo doplnění údajů k osobám nebo zkušenostem uvedeným v žádosti o účast nebo doplnění osob nebo zkušeností pouze pro účely prokázání kvalifikace tím není dotčena.</t>
  </si>
  <si>
    <t>0</t>
  </si>
  <si>
    <t>0.1</t>
  </si>
  <si>
    <t>0.2</t>
  </si>
  <si>
    <t>počet získaných bodů</t>
  </si>
  <si>
    <t>nejvyšší počet bodů</t>
  </si>
  <si>
    <t>mezisoučet za zakázku</t>
  </si>
  <si>
    <t>CELKOVÝ POČET BODŮ ZA REFERENČNÍ ZAKÁZKY</t>
  </si>
  <si>
    <t>součet za zakázky</t>
  </si>
  <si>
    <t>mezisoučet za zkušenost</t>
  </si>
  <si>
    <t>zkušenost 1</t>
  </si>
  <si>
    <t>zkušenost 2</t>
  </si>
  <si>
    <t>zkušenost 3</t>
  </si>
  <si>
    <t>zkušenost 4</t>
  </si>
  <si>
    <t>součet za zkušenosti</t>
  </si>
  <si>
    <t>CELKOVÝ POČET BODŮ ZA ZKUŠENOSTI OSOBY</t>
  </si>
  <si>
    <t>PŘEHLED POČTU BODŮ PRO ÚČELY SNÍŽENÍ POČTU ÚČASTNÍKŮ ŘÍZENÍ</t>
  </si>
  <si>
    <t>součet za všechny zdroje bodů</t>
  </si>
  <si>
    <t>Na tomto listě jsou shrnuty počty bodů z listu "referenční zakázky" a listů jednotlivých pozic klíčového personálu.</t>
  </si>
  <si>
    <t>Veškeré počty získaných bodů jsou pouze orientační.</t>
  </si>
  <si>
    <r>
      <t>"</t>
    </r>
    <r>
      <rPr>
        <b/>
        <i/>
        <sz val="10"/>
        <color theme="1"/>
        <rFont val="Arial"/>
        <family val="2"/>
      </rPr>
      <t>Produkční provoz</t>
    </r>
    <r>
      <rPr>
        <i/>
        <sz val="10"/>
        <color theme="1"/>
        <rFont val="Arial"/>
        <family val="2"/>
      </rPr>
      <t>" je stav, kdy je webová aplikace dostupná na cílové doméně pro cílovou skupinu uživatelů, přičemž se nejedná o testovací provoz.</t>
    </r>
  </si>
  <si>
    <r>
      <t>"</t>
    </r>
    <r>
      <rPr>
        <b/>
        <i/>
        <sz val="10"/>
        <color theme="1"/>
        <rFont val="Arial"/>
        <family val="2"/>
      </rPr>
      <t>Podpora</t>
    </r>
    <r>
      <rPr>
        <i/>
        <sz val="10"/>
        <color theme="1"/>
        <rFont val="Arial"/>
        <family val="2"/>
      </rPr>
      <t>" je činnost definovaná jako Podpora v předloze Smlouvy.</t>
    </r>
  </si>
  <si>
    <t>možnost</t>
  </si>
  <si>
    <t>možnost (číselné hodnoty se doplní automaticky)</t>
  </si>
  <si>
    <t>Ke každé zakázce musíte uvést alespoň povinné (oranžové) identifikační údaje a údaje k povinným (oranžovým) parametrům.</t>
  </si>
  <si>
    <t>má zkušenosti spočívající v účasti na realizaci níže uvedených zakázek</t>
  </si>
  <si>
    <t>základní povinné parametry</t>
  </si>
  <si>
    <t>spokojenost klienta s osobou projektového manažera v následujících oblastech:</t>
  </si>
  <si>
    <t>[doplňte dobu realizace zakázky příslušnou osobou v měsících]</t>
  </si>
  <si>
    <t>Pokud je počet dodavatelů podávajících společnou žádost o účast větší než 3, dodavatelé mohou kopírovat dotčené řádky podle potřeby.</t>
  </si>
  <si>
    <t>podílí se na přípravě serverové infrastruktury pro provoz aplikace</t>
  </si>
  <si>
    <t>designerské metody</t>
  </si>
  <si>
    <t>metody</t>
  </si>
  <si>
    <t>PODMÍNKY PRO PŘEDLOŽENÍ IDENTIFIKACE JINÝCH OSOB</t>
  </si>
  <si>
    <t>4 nebo 5</t>
  </si>
  <si>
    <t>[zadejte použité metody]</t>
  </si>
  <si>
    <t>včasnost plnění
(schopnost rozvrhnout a postupně koordinovat plnění zakázky tak, aby byl její výstup předán klientovi ve sjednaném čase)</t>
  </si>
  <si>
    <t>kvalita plnění
(schopnost zajistit řádné plnění zakázky tak, aby byl její výstup předán klientovi ve sjednané kvalitě)</t>
  </si>
  <si>
    <t>projektové řízení
(schopnost aktivně, systematicky a logicky řídit plnění zakázky od začátku jejího plnění po předání jejího výstupu klientovi)</t>
  </si>
  <si>
    <t>vede, úkoluje a koordinuje ostatní členy klíčového personálu a další osoby podílející se na plnění Veřejné zakázky</t>
  </si>
  <si>
    <t>soustavně sleduje a pravidelně vyhodnocuje stav plnění Veřejné zakázky včetně souladu s aktuálním harmonogramem</t>
  </si>
  <si>
    <t>pravidelně aktivně komunikuje s příslušnými osobami na straně Zákazníka (Zadavatele) a informuje je o všech důležitých skutečnostech týkajících se plnění Veřejné zakázky</t>
  </si>
  <si>
    <t>daná osoba měla při realizaci zakázky obdobnou odpovědnost a vykonávala obdobné činnosti jako je uvedeno v popisu pozice výše, a to alespoň po dobu 6 měsíců</t>
  </si>
  <si>
    <t>daná osoba měla při realizaci zakázky obdobnou odpovědnost a vykonávala obdobné činnosti jako je uvedeno v popisu pozice výše, a to alespoň po dobu 4 měsíců</t>
  </si>
  <si>
    <t>daná osoba měla při realizaci zakázky obdobnou odpovědnost a vykonávala obdobné činnosti jako je uvedeno v popisu pozice výše, a to alespoň po dobu 2 měsíců</t>
  </si>
  <si>
    <r>
      <t xml:space="preserve">Musíte uvést alespoň </t>
    </r>
    <r>
      <rPr>
        <b/>
        <i/>
        <sz val="10"/>
        <rFont val="Arial"/>
        <family val="2"/>
      </rPr>
      <t>1</t>
    </r>
    <r>
      <rPr>
        <i/>
        <sz val="10"/>
        <rFont val="Arial"/>
        <family val="2"/>
      </rPr>
      <t xml:space="preserve"> zakázku.</t>
    </r>
  </si>
  <si>
    <r>
      <t xml:space="preserve">Můžete uvést až </t>
    </r>
    <r>
      <rPr>
        <b/>
        <i/>
        <sz val="10"/>
        <rFont val="Arial"/>
        <family val="2"/>
      </rPr>
      <t>4</t>
    </r>
    <r>
      <rPr>
        <i/>
        <sz val="10"/>
        <rFont val="Arial"/>
        <family val="2"/>
      </rPr>
      <t xml:space="preserve"> zakázky.</t>
    </r>
  </si>
  <si>
    <t>je odpovědný za návrh informační architektury, klíčových uživatelských interakcí, tvorbu drátěných modelů a prototypů, návrh a vysvětlení designových záměrů včetně přizpůsobení návrhů uživatelům se specifickými nároky, sběr a zpracování zpětné vazby uživatelů aplikace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</si>
</sst>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20">
    <font>
      <sz val="10"/>
      <color theme="1"/>
      <name val="Arial"/>
      <family val="2"/>
    </font>
    <font>
      <sz val="10"/>
      <name val="Arial"/>
      <family val="2"/>
    </font>
    <font>
      <b/>
      <sz val="30"/>
      <color rgb="FFC2616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5"/>
      <color rgb="FFC26161"/>
      <name val="Arial"/>
      <family val="2"/>
    </font>
    <font>
      <b/>
      <i/>
      <sz val="15"/>
      <color rgb="FFC26161"/>
      <name val="Arial"/>
      <family val="2"/>
    </font>
    <font>
      <b/>
      <i/>
      <sz val="10"/>
      <color theme="1"/>
      <name val="Arial"/>
      <family val="2"/>
    </font>
    <font>
      <sz val="15"/>
      <color rgb="FFC26161"/>
      <name val="Arial"/>
      <family val="2"/>
    </font>
    <font>
      <i/>
      <sz val="15"/>
      <color rgb="FFC2616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dashed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/>
      <top style="dashed"/>
      <bottom/>
    </border>
  </borders>
  <cellStyleXfs count="2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" fillId="0" borderId="0" applyNumberFormat="0" applyFill="0" applyBorder="0" applyProtection="0">
      <alignment vertical="center"/>
    </xf>
    <xf numFmtId="0" fontId="2" fillId="0" borderId="0" applyNumberFormat="0">
      <alignment horizontal="left" vertical="center"/>
      <protection/>
    </xf>
    <xf numFmtId="0" fontId="5" fillId="0" borderId="4">
      <alignment horizontal="left"/>
      <protection/>
    </xf>
    <xf numFmtId="0" fontId="6" fillId="0" borderId="4">
      <alignment horizontal="left"/>
      <protection/>
    </xf>
    <xf numFmtId="0" fontId="14" fillId="0" borderId="4" applyNumberFormat="0">
      <alignment horizontal="left" vertical="center"/>
      <protection/>
    </xf>
  </cellStyleXfs>
  <cellXfs count="175">
    <xf numFmtId="0" fontId="0" fillId="0" borderId="0" xfId="0" applyAlignment="1">
      <alignment vertical="center"/>
    </xf>
    <xf numFmtId="0" fontId="5" fillId="0" borderId="4" xfId="26" applyAlignment="1">
      <alignment horizontal="left"/>
      <protection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0" fillId="2" borderId="6" xfId="0" applyFont="1" applyFill="1" applyBorder="1" applyAlignment="1" applyProtection="1">
      <alignment horizontal="left" vertical="center" wrapText="1"/>
      <protection locked="0"/>
    </xf>
    <xf numFmtId="0" fontId="0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7" xfId="24" applyNumberForma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4" fontId="0" fillId="2" borderId="10" xfId="0" applyNumberForma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/>
      <protection locked="0"/>
    </xf>
    <xf numFmtId="0" fontId="0" fillId="2" borderId="0" xfId="0" applyFont="1" applyFill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49" fontId="0" fillId="2" borderId="10" xfId="0" applyNumberFormat="1" applyFill="1" applyBorder="1" applyAlignment="1" applyProtection="1">
      <alignment horizontal="center" vertical="center" wrapText="1"/>
      <protection locked="0"/>
    </xf>
    <xf numFmtId="0" fontId="2" fillId="0" borderId="0" xfId="25" applyNumberFormat="1" applyAlignment="1" applyProtection="1">
      <alignment horizontal="left" vertical="center"/>
      <protection/>
    </xf>
    <xf numFmtId="0" fontId="8" fillId="0" borderId="4" xfId="0" applyFont="1" applyBorder="1" applyAlignment="1" applyProtection="1">
      <alignment horizontal="center" vertical="center"/>
      <protection/>
    </xf>
    <xf numFmtId="0" fontId="5" fillId="0" borderId="4" xfId="26" applyAlignment="1" applyProtection="1">
      <alignment horizontal="left"/>
      <protection/>
    </xf>
    <xf numFmtId="0" fontId="5" fillId="0" borderId="4" xfId="0" applyFont="1" applyBorder="1" applyAlignment="1" applyProtection="1">
      <alignment horizontal="left" vertical="center" wrapText="1"/>
      <protection/>
    </xf>
    <xf numFmtId="0" fontId="0" fillId="0" borderId="4" xfId="0" applyFont="1" applyBorder="1" applyAlignment="1" applyProtection="1">
      <alignment horizontal="left" vertical="center"/>
      <protection/>
    </xf>
    <xf numFmtId="0" fontId="14" fillId="0" borderId="4" xfId="28" applyNumberFormat="1" applyAlignment="1" applyProtection="1">
      <alignment horizontal="left" vertical="center"/>
      <protection/>
    </xf>
    <xf numFmtId="0" fontId="14" fillId="0" borderId="0" xfId="28" applyNumberFormat="1" applyBorder="1" applyAlignment="1" applyProtection="1">
      <alignment horizontal="left" vertical="center"/>
      <protection/>
    </xf>
    <xf numFmtId="0" fontId="15" fillId="0" borderId="0" xfId="28" applyNumberFormat="1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49" fontId="0" fillId="0" borderId="17" xfId="0" applyNumberFormat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left" vertical="center" wrapText="1" indent="1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8" xfId="0" applyNumberFormat="1" applyBorder="1" applyAlignment="1" applyProtection="1">
      <alignment horizontal="center" vertical="center" wrapText="1"/>
      <protection/>
    </xf>
    <xf numFmtId="0" fontId="0" fillId="2" borderId="19" xfId="0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Border="1" applyAlignment="1" applyProtection="1">
      <alignment horizontal="center" vertical="center" wrapText="1"/>
      <protection/>
    </xf>
    <xf numFmtId="0" fontId="0" fillId="2" borderId="20" xfId="0" applyFill="1" applyBorder="1" applyAlignment="1" applyProtection="1">
      <alignment horizontal="center" vertical="center" wrapText="1"/>
      <protection/>
    </xf>
    <xf numFmtId="0" fontId="0" fillId="2" borderId="21" xfId="0" applyFill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0" xfId="0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4" borderId="6" xfId="0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 applyProtection="1">
      <alignment horizontal="center" vertical="center" wrapText="1"/>
      <protection/>
    </xf>
    <xf numFmtId="0" fontId="0" fillId="4" borderId="7" xfId="0" applyFill="1" applyBorder="1" applyAlignment="1" applyProtection="1">
      <alignment horizontal="center" vertical="center" wrapText="1"/>
      <protection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5" borderId="9" xfId="0" applyFill="1" applyBorder="1" applyAlignment="1" applyProtection="1">
      <alignment horizontal="left" vertical="center" wrapText="1"/>
      <protection/>
    </xf>
    <xf numFmtId="0" fontId="0" fillId="5" borderId="10" xfId="0" applyFill="1" applyBorder="1" applyAlignment="1" applyProtection="1">
      <alignment horizontal="left" vertical="center" wrapText="1"/>
      <protection/>
    </xf>
    <xf numFmtId="0" fontId="0" fillId="6" borderId="9" xfId="0" applyFill="1" applyBorder="1" applyAlignment="1" applyProtection="1">
      <alignment horizontal="left" vertical="center" wrapText="1"/>
      <protection/>
    </xf>
    <xf numFmtId="0" fontId="0" fillId="6" borderId="9" xfId="0" applyFill="1" applyBorder="1" applyAlignment="1" applyProtection="1">
      <alignment horizontal="left" vertical="center" wrapText="1" indent="1"/>
      <protection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0" fillId="3" borderId="6" xfId="0" applyFill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3" fillId="4" borderId="7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6" xfId="0" applyBorder="1" applyAlignment="1" applyProtection="1">
      <alignment horizontal="left" vertical="center" wrapText="1" indent="1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3" borderId="22" xfId="0" applyFont="1" applyFill="1" applyBorder="1" applyAlignment="1" applyProtection="1">
      <alignment horizontal="center" vertical="center" wrapText="1"/>
      <protection/>
    </xf>
    <xf numFmtId="0" fontId="0" fillId="3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horizontal="left" vertical="center" wrapText="1" indent="1"/>
      <protection/>
    </xf>
    <xf numFmtId="0" fontId="0" fillId="0" borderId="21" xfId="0" applyBorder="1" applyAlignment="1" applyProtection="1">
      <alignment horizontal="left" vertical="center" wrapText="1" indent="1"/>
      <protection/>
    </xf>
    <xf numFmtId="0" fontId="3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49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0" fillId="4" borderId="7" xfId="0" applyFont="1" applyFill="1" applyBorder="1" applyAlignment="1" applyProtection="1">
      <alignment horizontal="left" vertical="center" wrapText="1"/>
      <protection/>
    </xf>
    <xf numFmtId="0" fontId="0" fillId="0" borderId="7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4" borderId="7" xfId="0" applyFont="1" applyFill="1" applyBorder="1" applyAlignment="1" applyProtection="1">
      <alignment horizontal="center" vertical="center" wrapText="1"/>
      <protection/>
    </xf>
    <xf numFmtId="4" fontId="1" fillId="0" borderId="16" xfId="0" applyNumberFormat="1" applyFont="1" applyFill="1" applyBorder="1" applyAlignment="1">
      <alignment horizontal="left" vertical="center"/>
    </xf>
    <xf numFmtId="4" fontId="1" fillId="0" borderId="17" xfId="0" applyNumberFormat="1" applyFont="1" applyFill="1" applyBorder="1" applyAlignment="1">
      <alignment horizontal="left" vertical="center"/>
    </xf>
    <xf numFmtId="0" fontId="0" fillId="5" borderId="24" xfId="0" applyFill="1" applyBorder="1" applyAlignment="1" applyProtection="1">
      <alignment horizontal="left" vertical="center" wrapText="1"/>
      <protection/>
    </xf>
    <xf numFmtId="0" fontId="0" fillId="3" borderId="8" xfId="0" applyFill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9" xfId="0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horizontal="left" vertical="center"/>
      <protection/>
    </xf>
    <xf numFmtId="0" fontId="0" fillId="3" borderId="14" xfId="0" applyFill="1" applyBorder="1" applyAlignment="1" applyProtection="1">
      <alignment horizontal="center" vertical="center" wrapText="1"/>
      <protection/>
    </xf>
    <xf numFmtId="0" fontId="0" fillId="3" borderId="8" xfId="0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center"/>
      <protection/>
    </xf>
    <xf numFmtId="0" fontId="0" fillId="0" borderId="6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horizontal="left" vertical="center"/>
      <protection/>
    </xf>
    <xf numFmtId="0" fontId="6" fillId="0" borderId="4" xfId="27" applyAlignment="1" applyProtection="1">
      <alignment horizontal="left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horizontal="left" vertical="center" wrapText="1"/>
      <protection/>
    </xf>
    <xf numFmtId="0" fontId="6" fillId="0" borderId="4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horizontal="left" vertical="center" wrapText="1"/>
      <protection/>
    </xf>
    <xf numFmtId="0" fontId="0" fillId="0" borderId="26" xfId="0" applyFont="1" applyBorder="1" applyAlignment="1" applyProtection="1">
      <alignment horizontal="left" vertical="center"/>
      <protection/>
    </xf>
    <xf numFmtId="0" fontId="4" fillId="0" borderId="4" xfId="0" applyFont="1" applyBorder="1" applyAlignment="1" applyProtection="1">
      <alignment horizontal="left" vertical="center"/>
      <protection/>
    </xf>
    <xf numFmtId="0" fontId="9" fillId="0" borderId="4" xfId="0" applyFont="1" applyBorder="1" applyAlignment="1" applyProtection="1">
      <alignment horizontal="center" vertical="center"/>
      <protection/>
    </xf>
    <xf numFmtId="0" fontId="4" fillId="4" borderId="0" xfId="0" applyFont="1" applyFill="1" applyAlignment="1" applyProtection="1">
      <alignment horizontal="left" vertical="center"/>
      <protection/>
    </xf>
    <xf numFmtId="0" fontId="0" fillId="2" borderId="7" xfId="0" applyFill="1" applyBorder="1" applyAlignment="1" applyProtection="1">
      <alignment horizontal="left" vertical="center"/>
      <protection locked="0"/>
    </xf>
    <xf numFmtId="0" fontId="1" fillId="2" borderId="7" xfId="24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 indent="1"/>
      <protection/>
    </xf>
    <xf numFmtId="0" fontId="0" fillId="0" borderId="4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3" borderId="22" xfId="0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2" borderId="19" xfId="0" applyFill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4" borderId="0" xfId="0" applyFill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3" fontId="0" fillId="0" borderId="9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10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Hypertextový odkaz" xfId="24"/>
    <cellStyle name="Název" xfId="25"/>
    <cellStyle name="Nadpis 1" xfId="26"/>
    <cellStyle name="Nadpis 2" xfId="27"/>
    <cellStyle name="Nadpis 3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customXml" Target="../customXml/item1.xml" /><Relationship Id="rId17" Type="http://schemas.openxmlformats.org/officeDocument/2006/relationships/customXml" Target="../customXml/item2.xml" /><Relationship Id="rId18" Type="http://schemas.openxmlformats.org/officeDocument/2006/relationships/customXml" Target="../customXml/item3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05B47-0BD1-4671-8F92-769AFF0BCAA5}">
  <sheetPr>
    <pageSetUpPr fitToPage="1"/>
  </sheetPr>
  <dimension ref="A1:B18"/>
  <sheetViews>
    <sheetView showGridLines="0" tabSelected="1" workbookViewId="0" topLeftCell="A1"/>
  </sheetViews>
  <sheetFormatPr defaultColWidth="9.140625" defaultRowHeight="15" customHeight="1"/>
  <cols>
    <col min="1" max="1" width="30.7109375" style="19" customWidth="1"/>
    <col min="2" max="2" width="105.7109375" style="19" customWidth="1"/>
    <col min="3" max="16384" width="9.140625" style="19" customWidth="1"/>
  </cols>
  <sheetData>
    <row r="1" ht="45" customHeight="1">
      <c r="A1" s="32" t="s">
        <v>63</v>
      </c>
    </row>
    <row r="3" spans="1:2" ht="30" customHeight="1" thickBot="1">
      <c r="A3" s="34" t="s">
        <v>0</v>
      </c>
      <c r="B3" s="118"/>
    </row>
    <row r="4" spans="1:2" ht="15" customHeight="1">
      <c r="A4" s="119" t="s">
        <v>1</v>
      </c>
      <c r="B4" s="128" t="s">
        <v>64</v>
      </c>
    </row>
    <row r="5" spans="1:2" ht="15" customHeight="1">
      <c r="A5" s="120" t="s">
        <v>2</v>
      </c>
      <c r="B5" s="129" t="s">
        <v>65</v>
      </c>
    </row>
    <row r="6" spans="1:2" ht="15" customHeight="1">
      <c r="A6" s="120" t="s">
        <v>3</v>
      </c>
      <c r="B6" s="130" t="s">
        <v>4</v>
      </c>
    </row>
    <row r="7" spans="1:2" ht="15" customHeight="1">
      <c r="A7" s="121" t="s">
        <v>5</v>
      </c>
      <c r="B7" s="131" t="s">
        <v>66</v>
      </c>
    </row>
    <row r="8" ht="30" customHeight="1"/>
    <row r="9" spans="1:2" ht="30" customHeight="1">
      <c r="A9" s="21"/>
      <c r="B9" s="21"/>
    </row>
    <row r="10" ht="12.75">
      <c r="A10" s="18"/>
    </row>
    <row r="11" spans="1:2" ht="30" customHeight="1" thickBot="1">
      <c r="A11" s="1" t="s">
        <v>163</v>
      </c>
      <c r="B11" s="1"/>
    </row>
    <row r="12" spans="1:2" ht="15" customHeight="1">
      <c r="A12" s="18" t="s">
        <v>67</v>
      </c>
      <c r="B12" s="133"/>
    </row>
    <row r="13" spans="1:2" ht="15" customHeight="1">
      <c r="A13" s="18" t="s">
        <v>68</v>
      </c>
      <c r="B13" s="18"/>
    </row>
    <row r="14" ht="15" customHeight="1">
      <c r="A14" s="18" t="s">
        <v>69</v>
      </c>
    </row>
    <row r="15" ht="15" customHeight="1">
      <c r="A15" s="18" t="s">
        <v>164</v>
      </c>
    </row>
    <row r="16" ht="30" customHeight="1" thickBot="1">
      <c r="A16" s="1" t="s">
        <v>6</v>
      </c>
    </row>
    <row r="17" spans="1:2" ht="15" customHeight="1">
      <c r="A17" s="133" t="s">
        <v>7</v>
      </c>
      <c r="B17" s="133"/>
    </row>
    <row r="18" spans="1:2" ht="15" customHeight="1">
      <c r="A18" s="18" t="s">
        <v>8</v>
      </c>
      <c r="B18" s="18"/>
    </row>
  </sheetData>
  <sheetProtection algorithmName="SHA-512" hashValue="2+8Il9s32FgisHJ7xWpVdw4WNB/BfRtSnJapcouAWHti3fub0PEVR+pwd8YIq42dOKB04T37/CLxoG9XxJ3SXA==" saltValue="hexWFuQaLO+YrPUzTAhGog==" spinCount="100000" sheet="1" objects="1" scenarios="1"/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88293-D2FF-4C32-9D07-56E375EAEC00}">
  <sheetPr>
    <pageSetUpPr fitToPage="1"/>
  </sheetPr>
  <dimension ref="A1:I101"/>
  <sheetViews>
    <sheetView showGridLines="0" zoomScale="80" zoomScaleNormal="80" workbookViewId="0" topLeftCell="A1"/>
  </sheetViews>
  <sheetFormatPr defaultColWidth="9.140625" defaultRowHeight="15" customHeight="1"/>
  <cols>
    <col min="1" max="1" width="6.7109375" style="14" customWidth="1"/>
    <col min="2" max="2" width="75.7109375" style="15" customWidth="1"/>
    <col min="3" max="3" width="30.7109375" style="15" customWidth="1"/>
    <col min="4" max="5" width="30.7109375" style="19" customWidth="1"/>
    <col min="6" max="7" width="20.7109375" style="19" customWidth="1"/>
    <col min="8" max="8" width="9.140625" style="102" customWidth="1"/>
    <col min="9" max="16384" width="9.140625" style="19" customWidth="1"/>
  </cols>
  <sheetData>
    <row r="1" spans="1:7" ht="45" customHeight="1">
      <c r="A1" s="32" t="s">
        <v>63</v>
      </c>
      <c r="G1" s="146"/>
    </row>
    <row r="2" ht="15" customHeight="1">
      <c r="G2" s="146"/>
    </row>
    <row r="3" spans="1:8" s="74" customFormat="1" ht="30" customHeight="1" thickBot="1">
      <c r="A3" s="34"/>
      <c r="B3" s="34" t="s">
        <v>100</v>
      </c>
      <c r="C3" s="34"/>
      <c r="D3" s="34"/>
      <c r="E3" s="34"/>
      <c r="F3" s="34"/>
      <c r="G3" s="34"/>
      <c r="H3" s="103"/>
    </row>
    <row r="4" spans="2:7" ht="30" customHeight="1">
      <c r="B4" s="95"/>
      <c r="G4" s="146"/>
    </row>
    <row r="5" spans="1:8" s="74" customFormat="1" ht="30" customHeight="1" thickBot="1">
      <c r="A5" s="34"/>
      <c r="B5" s="34" t="str">
        <f>'klíčový personál'!B13</f>
        <v>UX Designer</v>
      </c>
      <c r="C5" s="34"/>
      <c r="D5" s="34"/>
      <c r="E5" s="34"/>
      <c r="F5" s="34"/>
      <c r="G5" s="34"/>
      <c r="H5" s="103"/>
    </row>
    <row r="6" spans="1:7" ht="15" customHeight="1">
      <c r="A6" s="75"/>
      <c r="B6" s="76" t="s">
        <v>44</v>
      </c>
      <c r="G6" s="146"/>
    </row>
    <row r="7" spans="1:7" ht="15" customHeight="1">
      <c r="A7" s="77"/>
      <c r="B7" s="78" t="str">
        <f>IF('klíčový personál'!C13&lt;&gt;"",'klíčový personál'!C13,"[bude doplněno po zadání na listu ""klíčový personál""]")</f>
        <v>[bude doplněno po zadání na listu "klíčový personál"]</v>
      </c>
      <c r="G7" s="146"/>
    </row>
    <row r="8" spans="2:9" ht="15" customHeight="1">
      <c r="B8" s="18"/>
      <c r="C8" s="18"/>
      <c r="D8" s="18"/>
      <c r="E8" s="18"/>
      <c r="G8" s="146"/>
      <c r="H8" s="57"/>
      <c r="I8" s="40"/>
    </row>
    <row r="9" spans="1:7" ht="15" customHeight="1" thickBot="1">
      <c r="A9" s="37"/>
      <c r="B9" s="37" t="s">
        <v>45</v>
      </c>
      <c r="C9" s="37"/>
      <c r="D9" s="37"/>
      <c r="E9" s="37"/>
      <c r="F9" s="37"/>
      <c r="G9" s="37"/>
    </row>
    <row r="10" spans="1:8" s="74" customFormat="1" ht="15" customHeight="1">
      <c r="A10" s="79"/>
      <c r="B10" s="80" t="str">
        <f>B5</f>
        <v>UX Designer</v>
      </c>
      <c r="C10" s="81"/>
      <c r="H10" s="103"/>
    </row>
    <row r="11" spans="1:8" s="74" customFormat="1" ht="51">
      <c r="A11" s="99"/>
      <c r="B11" s="46" t="s">
        <v>231</v>
      </c>
      <c r="H11" s="103"/>
    </row>
    <row r="12" spans="1:9" ht="15" customHeight="1">
      <c r="A12" s="72"/>
      <c r="B12" s="100"/>
      <c r="C12" s="18"/>
      <c r="D12" s="18"/>
      <c r="E12" s="18"/>
      <c r="G12" s="146"/>
      <c r="H12" s="57"/>
      <c r="I12" s="40"/>
    </row>
    <row r="13" spans="1:7" ht="15" customHeight="1" thickBot="1">
      <c r="A13" s="37"/>
      <c r="B13" s="37" t="s">
        <v>46</v>
      </c>
      <c r="C13" s="37"/>
      <c r="D13" s="37"/>
      <c r="E13" s="37"/>
      <c r="F13" s="37"/>
      <c r="G13" s="37"/>
    </row>
    <row r="14" spans="1:8" ht="30" customHeight="1">
      <c r="A14" s="85" t="s">
        <v>29</v>
      </c>
      <c r="B14" s="86" t="s">
        <v>30</v>
      </c>
      <c r="C14" s="81"/>
      <c r="D14" s="87"/>
      <c r="E14" s="87"/>
      <c r="F14" s="87"/>
      <c r="G14" s="150"/>
      <c r="H14" s="104"/>
    </row>
    <row r="15" spans="1:7" ht="15" customHeight="1">
      <c r="A15" s="43" t="s">
        <v>185</v>
      </c>
      <c r="B15" s="88" t="s">
        <v>47</v>
      </c>
      <c r="C15" s="74"/>
      <c r="D15" s="44"/>
      <c r="E15" s="44"/>
      <c r="F15" s="13"/>
      <c r="G15" s="151"/>
    </row>
    <row r="16" spans="1:7" ht="38.25">
      <c r="A16" s="43" t="s">
        <v>186</v>
      </c>
      <c r="B16" s="89" t="s">
        <v>48</v>
      </c>
      <c r="C16" s="74"/>
      <c r="D16" s="44"/>
      <c r="E16" s="44"/>
      <c r="F16" s="13"/>
      <c r="G16" s="151"/>
    </row>
    <row r="17" spans="1:7" ht="12.75">
      <c r="A17" s="45" t="s">
        <v>187</v>
      </c>
      <c r="B17" s="90" t="s">
        <v>209</v>
      </c>
      <c r="C17" s="74"/>
      <c r="D17" s="44"/>
      <c r="E17" s="44"/>
      <c r="F17" s="13"/>
      <c r="G17" s="151"/>
    </row>
    <row r="18" spans="2:9" ht="15" customHeight="1">
      <c r="B18" s="18"/>
      <c r="C18" s="18"/>
      <c r="D18" s="18"/>
      <c r="E18" s="18"/>
      <c r="G18" s="146"/>
      <c r="H18" s="57"/>
      <c r="I18" s="40"/>
    </row>
    <row r="19" spans="1:8" ht="15" customHeight="1" thickBot="1">
      <c r="A19" s="33"/>
      <c r="B19" s="37" t="s">
        <v>139</v>
      </c>
      <c r="C19" s="35"/>
      <c r="D19" s="36"/>
      <c r="E19" s="36"/>
      <c r="F19" s="36"/>
      <c r="G19" s="145"/>
      <c r="H19" s="57"/>
    </row>
    <row r="20" spans="1:9" ht="15" customHeight="1">
      <c r="A20" s="38"/>
      <c r="B20" s="39" t="s">
        <v>229</v>
      </c>
      <c r="C20" s="38"/>
      <c r="D20" s="38"/>
      <c r="E20" s="38"/>
      <c r="F20" s="38"/>
      <c r="G20" s="38"/>
      <c r="H20" s="38"/>
      <c r="I20" s="40"/>
    </row>
    <row r="21" spans="1:9" ht="15" customHeight="1">
      <c r="A21" s="38"/>
      <c r="B21" s="39" t="s">
        <v>230</v>
      </c>
      <c r="C21" s="38"/>
      <c r="D21" s="38"/>
      <c r="E21" s="38"/>
      <c r="F21" s="38"/>
      <c r="G21" s="38"/>
      <c r="H21" s="38"/>
      <c r="I21" s="40"/>
    </row>
    <row r="22" spans="1:9" ht="15" customHeight="1">
      <c r="A22" s="38"/>
      <c r="B22" s="39" t="s">
        <v>208</v>
      </c>
      <c r="C22" s="38"/>
      <c r="D22" s="38"/>
      <c r="E22" s="38"/>
      <c r="F22" s="38"/>
      <c r="G22" s="38"/>
      <c r="H22" s="38"/>
      <c r="I22" s="40"/>
    </row>
    <row r="23" spans="2:8" ht="15" customHeight="1">
      <c r="B23" s="18" t="s">
        <v>158</v>
      </c>
      <c r="G23" s="146"/>
      <c r="H23" s="57"/>
    </row>
    <row r="24" spans="2:8" ht="15" customHeight="1">
      <c r="B24" s="18" t="s">
        <v>159</v>
      </c>
      <c r="G24" s="146"/>
      <c r="H24" s="57"/>
    </row>
    <row r="25" spans="2:8" ht="15" customHeight="1">
      <c r="B25" s="18" t="s">
        <v>140</v>
      </c>
      <c r="G25" s="146"/>
      <c r="H25" s="57"/>
    </row>
    <row r="26" spans="2:9" ht="15" customHeight="1">
      <c r="B26" s="18"/>
      <c r="C26" s="18"/>
      <c r="D26" s="18"/>
      <c r="E26" s="18"/>
      <c r="G26" s="146"/>
      <c r="H26" s="57"/>
      <c r="I26" s="40"/>
    </row>
    <row r="27" spans="1:8" ht="15" customHeight="1" thickBot="1">
      <c r="A27" s="33"/>
      <c r="B27" s="37" t="s">
        <v>137</v>
      </c>
      <c r="C27" s="35"/>
      <c r="D27" s="36"/>
      <c r="E27" s="36"/>
      <c r="F27" s="36"/>
      <c r="G27" s="145"/>
      <c r="H27" s="57"/>
    </row>
    <row r="28" spans="1:8" ht="15" customHeight="1">
      <c r="A28" s="48"/>
      <c r="B28" s="116" t="str">
        <f>'referenční zakázky'!$B$11</f>
        <v>název zakázky</v>
      </c>
      <c r="C28" s="142"/>
      <c r="D28" s="49"/>
      <c r="E28" s="49"/>
      <c r="F28" s="49"/>
      <c r="G28" s="152"/>
      <c r="H28" s="57"/>
    </row>
    <row r="29" spans="1:8" ht="12.75">
      <c r="A29" s="50"/>
      <c r="B29" s="67" t="str">
        <f>'referenční zakázky'!$B$12</f>
        <v>název klienta</v>
      </c>
      <c r="C29" s="142"/>
      <c r="D29" s="51"/>
      <c r="E29" s="51"/>
      <c r="F29" s="51"/>
      <c r="G29" s="51"/>
      <c r="H29" s="57"/>
    </row>
    <row r="30" spans="1:8" ht="12.75">
      <c r="A30" s="50"/>
      <c r="B30" s="67" t="str">
        <f>'referenční zakázky'!$B$13</f>
        <v>jméno a příjmení kontaktní osoby</v>
      </c>
      <c r="C30" s="142"/>
      <c r="D30" s="51"/>
      <c r="E30" s="51"/>
      <c r="F30" s="51"/>
      <c r="G30" s="51"/>
      <c r="H30" s="57"/>
    </row>
    <row r="31" spans="1:8" ht="12.75">
      <c r="A31" s="50"/>
      <c r="B31" s="67" t="str">
        <f>'referenční zakázky'!$B$14</f>
        <v>e-mail a/nebo tel. kontaktní osoby</v>
      </c>
      <c r="C31" s="142"/>
      <c r="D31" s="51"/>
      <c r="E31" s="51"/>
      <c r="F31" s="51"/>
      <c r="G31" s="51"/>
      <c r="H31" s="57"/>
    </row>
    <row r="32" spans="1:8" ht="12.75">
      <c r="A32" s="50"/>
      <c r="B32" s="69" t="str">
        <f>'referenční zakázky'!$B$15</f>
        <v>URL, na kterém lze údaje ověřit (nepovinné)</v>
      </c>
      <c r="C32" s="142"/>
      <c r="D32" s="52"/>
      <c r="E32" s="52"/>
      <c r="F32" s="52"/>
      <c r="G32" s="52"/>
      <c r="H32" s="57"/>
    </row>
    <row r="33" spans="2:8" ht="15" customHeight="1">
      <c r="B33" s="47"/>
      <c r="C33" s="18"/>
      <c r="G33" s="146"/>
      <c r="H33" s="57"/>
    </row>
    <row r="34" spans="1:8" s="15" customFormat="1" ht="12.75">
      <c r="A34" s="41" t="s">
        <v>29</v>
      </c>
      <c r="B34" s="58" t="s">
        <v>30</v>
      </c>
      <c r="C34" s="58" t="s">
        <v>32</v>
      </c>
      <c r="D34" s="58" t="s">
        <v>33</v>
      </c>
      <c r="E34" s="58" t="s">
        <v>160</v>
      </c>
      <c r="F34" s="117" t="s">
        <v>188</v>
      </c>
      <c r="G34" s="117" t="s">
        <v>189</v>
      </c>
      <c r="H34" s="101"/>
    </row>
    <row r="35" spans="1:8" ht="25.5">
      <c r="A35" s="96" t="s">
        <v>31</v>
      </c>
      <c r="B35" s="68" t="s">
        <v>228</v>
      </c>
      <c r="C35" s="60" t="s">
        <v>61</v>
      </c>
      <c r="D35" s="31" t="s">
        <v>212</v>
      </c>
      <c r="E35" s="31" t="s">
        <v>179</v>
      </c>
      <c r="F35" s="61"/>
      <c r="G35" s="61"/>
      <c r="H35" s="57"/>
    </row>
    <row r="36" spans="1:8" ht="25.5">
      <c r="A36" s="96" t="s">
        <v>49</v>
      </c>
      <c r="B36" s="68" t="str">
        <f>'referenční zakázky'!$B$18</f>
        <v>zakázka zahrnovala vytvoření obsahové webové aplikace (nikoli e-shopu) založené na CMS</v>
      </c>
      <c r="C36" s="10" t="s">
        <v>37</v>
      </c>
      <c r="D36" s="31" t="s">
        <v>88</v>
      </c>
      <c r="E36" s="31" t="s">
        <v>179</v>
      </c>
      <c r="F36" s="61" t="str">
        <f>IF(C36='zdroj dat'!$A$4,'zdroj dat'!$C$4,"")</f>
        <v/>
      </c>
      <c r="G36" s="61">
        <f>MAX('zdroj dat'!$C$4)</f>
        <v>1</v>
      </c>
      <c r="H36" s="57"/>
    </row>
    <row r="37" spans="1:8" ht="25.5">
      <c r="A37" s="96" t="s">
        <v>50</v>
      </c>
      <c r="B37" s="68" t="str">
        <f>'referenční zakázky'!$B$19</f>
        <v>uvedená webová aplikace byla spuštěna do Produkčního provozu nejdéle 5 let před zahájením Řízení</v>
      </c>
      <c r="C37" s="10" t="s">
        <v>37</v>
      </c>
      <c r="D37" s="31" t="s">
        <v>87</v>
      </c>
      <c r="E37" s="31" t="s">
        <v>179</v>
      </c>
      <c r="F37" s="61" t="str">
        <f>IF(C37='zdroj dat'!$A$4,'zdroj dat'!$C$4,"")</f>
        <v/>
      </c>
      <c r="G37" s="61">
        <f>MAX('zdroj dat'!$C$4)</f>
        <v>1</v>
      </c>
      <c r="H37" s="57"/>
    </row>
    <row r="38" spans="1:8" ht="25.5">
      <c r="A38" s="96" t="s">
        <v>51</v>
      </c>
      <c r="B38" s="68" t="str">
        <f>"konečná cena uvedené webové aplikace byla alespoň "&amp;TEXT('zdroj dat'!$B$17,"# ##0")&amp;" Kč bez DPH"</f>
        <v>konečná cena uvedené webové aplikace byla alespoň 500 000 Kč bez DPH</v>
      </c>
      <c r="C38" s="10" t="s">
        <v>37</v>
      </c>
      <c r="D38" s="11" t="s">
        <v>82</v>
      </c>
      <c r="E38" s="31" t="s">
        <v>179</v>
      </c>
      <c r="F38" s="61" t="str">
        <f>IF(C38='zdroj dat'!$A$17,'zdroj dat'!$C$17,IF(C38='zdroj dat'!$A$18,'zdroj dat'!$C$18,IF(C38='zdroj dat'!$A$19,'zdroj dat'!$C$19,"")))</f>
        <v/>
      </c>
      <c r="G38" s="61">
        <f>MAX('zdroj dat'!$C$17:$C$19)</f>
        <v>3</v>
      </c>
      <c r="H38" s="57"/>
    </row>
    <row r="39" spans="1:8" ht="38.25">
      <c r="A39" s="96" t="s">
        <v>74</v>
      </c>
      <c r="B39" s="68" t="str">
        <f>"zakázka zahrnovala alespoň "&amp;TEXT('zdroj dat'!$B$60,"0")&amp;" z následujících 6 designérských metod: rozhovory s uživateli; analýza dat z Google Analytics; workshop se zástupci klienta; analýza klíčových slov; prototypování; testování použitelnosti"</f>
        <v>zakázka zahrnovala alespoň 3 z následujících 6 designérských metod: rozhovory s uživateli; analýza dat z Google Analytics; workshop se zástupci klienta; analýza klíčových slov; prototypování; testování použitelnosti</v>
      </c>
      <c r="C39" s="10" t="s">
        <v>37</v>
      </c>
      <c r="D39" s="11" t="s">
        <v>219</v>
      </c>
      <c r="E39" s="31" t="s">
        <v>179</v>
      </c>
      <c r="F39" s="63" t="str">
        <f>IF(C39='zdroj dat'!$A$60,'zdroj dat'!$C$60,IF(C39='zdroj dat'!$A$61,'zdroj dat'!$C$61,IF(C39='zdroj dat'!$A$62,'zdroj dat'!$C$62,"")))</f>
        <v/>
      </c>
      <c r="G39" s="61">
        <f>MAX('zdroj dat'!$C$60:$C$62)</f>
        <v>3</v>
      </c>
      <c r="H39" s="19"/>
    </row>
    <row r="40" spans="1:8" ht="25.5">
      <c r="A40" s="98" t="s">
        <v>86</v>
      </c>
      <c r="B40" s="69" t="str">
        <f>'referenční zakázky'!$B$24</f>
        <v>uvedená webová aplikace je veřejně přístupná a respektuje WCAG alespoň v úrovni shody A</v>
      </c>
      <c r="C40" s="9" t="s">
        <v>37</v>
      </c>
      <c r="D40" s="62"/>
      <c r="E40" s="31" t="s">
        <v>179</v>
      </c>
      <c r="F40" s="63" t="str">
        <f>IF(C40='zdroj dat'!$A$45,'zdroj dat'!$C$45,IF(C40='zdroj dat'!$A$46,'zdroj dat'!$C$46,IF(C40='zdroj dat'!$A$47,'zdroj dat'!$C$47,"")))</f>
        <v/>
      </c>
      <c r="G40" s="61">
        <f>MAX('zdroj dat'!$C$45:$C$47)</f>
        <v>2</v>
      </c>
      <c r="H40" s="19"/>
    </row>
    <row r="41" spans="1:8" ht="12.75">
      <c r="A41" s="72"/>
      <c r="B41" s="100"/>
      <c r="C41" s="100"/>
      <c r="D41" s="57"/>
      <c r="E41" s="77" t="s">
        <v>193</v>
      </c>
      <c r="F41" s="64">
        <f>SUM(F35:F40)</f>
        <v>0</v>
      </c>
      <c r="G41" s="153">
        <f>SUM(G35:G40)</f>
        <v>10</v>
      </c>
      <c r="H41" s="57"/>
    </row>
    <row r="42" spans="2:8" ht="15" customHeight="1">
      <c r="B42" s="47"/>
      <c r="C42" s="18"/>
      <c r="G42" s="146"/>
      <c r="H42" s="57"/>
    </row>
    <row r="43" spans="1:8" ht="15" customHeight="1" thickBot="1">
      <c r="A43" s="33"/>
      <c r="B43" s="37" t="s">
        <v>138</v>
      </c>
      <c r="C43" s="35"/>
      <c r="D43" s="36"/>
      <c r="E43" s="36"/>
      <c r="F43" s="36"/>
      <c r="G43" s="145"/>
      <c r="H43" s="57"/>
    </row>
    <row r="44" spans="1:8" ht="15" customHeight="1">
      <c r="A44" s="48"/>
      <c r="B44" s="116" t="str">
        <f>B$28</f>
        <v>název zakázky</v>
      </c>
      <c r="C44" s="142"/>
      <c r="D44" s="49"/>
      <c r="E44" s="49"/>
      <c r="F44" s="49"/>
      <c r="G44" s="152"/>
      <c r="H44" s="57"/>
    </row>
    <row r="45" spans="1:8" ht="12.75">
      <c r="A45" s="50"/>
      <c r="B45" s="67" t="str">
        <f>B$29</f>
        <v>název klienta</v>
      </c>
      <c r="C45" s="142"/>
      <c r="D45" s="51"/>
      <c r="E45" s="51"/>
      <c r="F45" s="51"/>
      <c r="G45" s="51"/>
      <c r="H45" s="57"/>
    </row>
    <row r="46" spans="1:8" ht="12.75">
      <c r="A46" s="50"/>
      <c r="B46" s="67" t="str">
        <f>B$30</f>
        <v>jméno a příjmení kontaktní osoby</v>
      </c>
      <c r="C46" s="142"/>
      <c r="D46" s="51"/>
      <c r="E46" s="51"/>
      <c r="F46" s="51"/>
      <c r="G46" s="51"/>
      <c r="H46" s="57"/>
    </row>
    <row r="47" spans="1:8" ht="12.75">
      <c r="A47" s="50"/>
      <c r="B47" s="67" t="str">
        <f>B$31</f>
        <v>e-mail a/nebo tel. kontaktní osoby</v>
      </c>
      <c r="C47" s="142"/>
      <c r="D47" s="51"/>
      <c r="E47" s="51"/>
      <c r="F47" s="51"/>
      <c r="G47" s="51"/>
      <c r="H47" s="57"/>
    </row>
    <row r="48" spans="1:8" ht="12.75">
      <c r="A48" s="50"/>
      <c r="B48" s="69" t="str">
        <f>B$32</f>
        <v>URL, na kterém lze údaje ověřit (nepovinné)</v>
      </c>
      <c r="C48" s="142"/>
      <c r="D48" s="52"/>
      <c r="E48" s="52"/>
      <c r="F48" s="52"/>
      <c r="G48" s="52"/>
      <c r="H48" s="57"/>
    </row>
    <row r="49" spans="1:7" s="57" customFormat="1" ht="12.75">
      <c r="A49" s="53"/>
      <c r="B49" s="54"/>
      <c r="C49" s="55"/>
      <c r="D49" s="55"/>
      <c r="E49" s="55"/>
      <c r="F49" s="56"/>
      <c r="G49" s="154"/>
    </row>
    <row r="50" spans="1:8" s="15" customFormat="1" ht="12.75">
      <c r="A50" s="41" t="str">
        <f aca="true" t="shared" si="0" ref="A50:G50">A$34</f>
        <v>č.</v>
      </c>
      <c r="B50" s="125" t="str">
        <f t="shared" si="0"/>
        <v>parametr</v>
      </c>
      <c r="C50" s="125" t="str">
        <f t="shared" si="0"/>
        <v>reakce dodavatele</v>
      </c>
      <c r="D50" s="125" t="str">
        <f t="shared" si="0"/>
        <v>doplňující informace</v>
      </c>
      <c r="E50" s="125" t="str">
        <f t="shared" si="0"/>
        <v>doklad potvrzující uvedené údaje</v>
      </c>
      <c r="F50" s="117" t="str">
        <f t="shared" si="0"/>
        <v>počet získaných bodů</v>
      </c>
      <c r="G50" s="117" t="str">
        <f t="shared" si="0"/>
        <v>nejvyšší počet bodů</v>
      </c>
      <c r="H50" s="101"/>
    </row>
    <row r="51" spans="1:8" ht="25.5">
      <c r="A51" s="96" t="s">
        <v>36</v>
      </c>
      <c r="B51" s="68" t="str">
        <f>B$35</f>
        <v>daná osoba měla při realizaci zakázky obdobnou odpovědnost a vykonávala obdobné činnosti jako je uvedeno v popisu pozice výše, a to alespoň po dobu 2 měsíců</v>
      </c>
      <c r="C51" s="60" t="s">
        <v>61</v>
      </c>
      <c r="D51" s="31" t="s">
        <v>212</v>
      </c>
      <c r="E51" s="31" t="s">
        <v>179</v>
      </c>
      <c r="F51" s="61"/>
      <c r="G51" s="61"/>
      <c r="H51" s="57"/>
    </row>
    <row r="52" spans="1:8" ht="25.5">
      <c r="A52" s="97" t="s">
        <v>38</v>
      </c>
      <c r="B52" s="68" t="str">
        <f>B$36</f>
        <v>zakázka zahrnovala vytvoření obsahové webové aplikace (nikoli e-shopu) založené na CMS</v>
      </c>
      <c r="C52" s="10" t="s">
        <v>37</v>
      </c>
      <c r="D52" s="31" t="s">
        <v>88</v>
      </c>
      <c r="E52" s="31" t="s">
        <v>179</v>
      </c>
      <c r="F52" s="61" t="str">
        <f>IF(C52='zdroj dat'!$A$4,'zdroj dat'!$C$4,"")</f>
        <v/>
      </c>
      <c r="G52" s="61">
        <f>MAX('zdroj dat'!$C$4)</f>
        <v>1</v>
      </c>
      <c r="H52" s="57"/>
    </row>
    <row r="53" spans="1:8" ht="25.5">
      <c r="A53" s="96" t="s">
        <v>39</v>
      </c>
      <c r="B53" s="68" t="str">
        <f>B$37</f>
        <v>uvedená webová aplikace byla spuštěna do Produkčního provozu nejdéle 5 let před zahájením Řízení</v>
      </c>
      <c r="C53" s="10" t="s">
        <v>37</v>
      </c>
      <c r="D53" s="31" t="s">
        <v>87</v>
      </c>
      <c r="E53" s="31" t="s">
        <v>179</v>
      </c>
      <c r="F53" s="61" t="str">
        <f>IF(C53='zdroj dat'!$A$4,'zdroj dat'!$C$4,"")</f>
        <v/>
      </c>
      <c r="G53" s="61">
        <f>MAX('zdroj dat'!$C$4)</f>
        <v>1</v>
      </c>
      <c r="H53" s="57"/>
    </row>
    <row r="54" spans="1:8" ht="25.5">
      <c r="A54" s="96" t="s">
        <v>40</v>
      </c>
      <c r="B54" s="68" t="str">
        <f>B$38</f>
        <v>konečná cena uvedené webové aplikace byla alespoň 500 000 Kč bez DPH</v>
      </c>
      <c r="C54" s="10" t="s">
        <v>37</v>
      </c>
      <c r="D54" s="11" t="s">
        <v>82</v>
      </c>
      <c r="E54" s="31" t="s">
        <v>179</v>
      </c>
      <c r="F54" s="61" t="str">
        <f>IF(C54='zdroj dat'!$A$17,'zdroj dat'!$C$17,IF(C54='zdroj dat'!$A$18,'zdroj dat'!$C$18,IF(C54='zdroj dat'!$A$19,'zdroj dat'!$C$19,"")))</f>
        <v/>
      </c>
      <c r="G54" s="61">
        <f>MAX('zdroj dat'!$C$17:$C$19)</f>
        <v>3</v>
      </c>
      <c r="H54" s="57"/>
    </row>
    <row r="55" spans="1:8" ht="38.25">
      <c r="A55" s="96" t="s">
        <v>125</v>
      </c>
      <c r="B55" s="68" t="str">
        <f>B$39</f>
        <v>zakázka zahrnovala alespoň 3 z následujících 6 designérských metod: rozhovory s uživateli; analýza dat z Google Analytics; workshop se zástupci klienta; analýza klíčových slov; prototypování; testování použitelnosti</v>
      </c>
      <c r="C55" s="10" t="s">
        <v>37</v>
      </c>
      <c r="D55" s="11" t="s">
        <v>219</v>
      </c>
      <c r="E55" s="31" t="s">
        <v>179</v>
      </c>
      <c r="F55" s="63" t="str">
        <f>IF(C55='zdroj dat'!$A$60,'zdroj dat'!$C$60,IF(C55='zdroj dat'!$A$61,'zdroj dat'!$C$61,IF(C55='zdroj dat'!$A$62,'zdroj dat'!$C$62,"")))</f>
        <v/>
      </c>
      <c r="G55" s="61">
        <f>MAX('zdroj dat'!$C$60:$C$62)</f>
        <v>3</v>
      </c>
      <c r="H55" s="19"/>
    </row>
    <row r="56" spans="1:8" ht="25.5">
      <c r="A56" s="50" t="s">
        <v>126</v>
      </c>
      <c r="B56" s="69" t="str">
        <f>B$40</f>
        <v>uvedená webová aplikace je veřejně přístupná a respektuje WCAG alespoň v úrovni shody A</v>
      </c>
      <c r="C56" s="9" t="s">
        <v>37</v>
      </c>
      <c r="D56" s="62"/>
      <c r="E56" s="31" t="s">
        <v>179</v>
      </c>
      <c r="F56" s="63" t="str">
        <f>IF(C56='zdroj dat'!$A$45,'zdroj dat'!$C$45,IF(C56='zdroj dat'!$A$46,'zdroj dat'!$C$46,IF(C56='zdroj dat'!$A$47,'zdroj dat'!$C$47,"")))</f>
        <v/>
      </c>
      <c r="G56" s="61">
        <f>MAX('zdroj dat'!$C$45:$C$47)</f>
        <v>2</v>
      </c>
      <c r="H56" s="19"/>
    </row>
    <row r="57" spans="1:8" ht="12.75">
      <c r="A57" s="72"/>
      <c r="B57" s="100"/>
      <c r="C57" s="100"/>
      <c r="D57" s="57"/>
      <c r="E57" s="77" t="str">
        <f>E$41</f>
        <v>mezisoučet za zkušenost</v>
      </c>
      <c r="F57" s="64">
        <f>SUM(F51:F56)</f>
        <v>0</v>
      </c>
      <c r="G57" s="153">
        <f>SUM(G51:G56)</f>
        <v>10</v>
      </c>
      <c r="H57" s="57"/>
    </row>
    <row r="58" spans="2:8" ht="15" customHeight="1">
      <c r="B58" s="47"/>
      <c r="C58" s="18"/>
      <c r="G58" s="146"/>
      <c r="H58" s="57"/>
    </row>
    <row r="59" spans="1:8" ht="15" customHeight="1" thickBot="1">
      <c r="A59" s="33"/>
      <c r="B59" s="37" t="s">
        <v>143</v>
      </c>
      <c r="C59" s="35"/>
      <c r="D59" s="36"/>
      <c r="E59" s="36"/>
      <c r="F59" s="36"/>
      <c r="G59" s="145"/>
      <c r="H59" s="57"/>
    </row>
    <row r="60" spans="1:8" ht="15" customHeight="1">
      <c r="A60" s="48"/>
      <c r="B60" s="116" t="str">
        <f>B$28</f>
        <v>název zakázky</v>
      </c>
      <c r="C60" s="142"/>
      <c r="D60" s="49"/>
      <c r="E60" s="49"/>
      <c r="F60" s="49"/>
      <c r="G60" s="152"/>
      <c r="H60" s="57"/>
    </row>
    <row r="61" spans="1:8" ht="12.75">
      <c r="A61" s="50"/>
      <c r="B61" s="67" t="str">
        <f>B$29</f>
        <v>název klienta</v>
      </c>
      <c r="C61" s="142"/>
      <c r="D61" s="51"/>
      <c r="E61" s="51"/>
      <c r="F61" s="51"/>
      <c r="G61" s="51"/>
      <c r="H61" s="57"/>
    </row>
    <row r="62" spans="1:8" ht="12.75">
      <c r="A62" s="50"/>
      <c r="B62" s="67" t="str">
        <f>B$30</f>
        <v>jméno a příjmení kontaktní osoby</v>
      </c>
      <c r="C62" s="142"/>
      <c r="D62" s="51"/>
      <c r="E62" s="51"/>
      <c r="F62" s="51"/>
      <c r="G62" s="51"/>
      <c r="H62" s="57"/>
    </row>
    <row r="63" spans="1:8" ht="12.75">
      <c r="A63" s="50"/>
      <c r="B63" s="67" t="str">
        <f>B$31</f>
        <v>e-mail a/nebo tel. kontaktní osoby</v>
      </c>
      <c r="C63" s="142"/>
      <c r="D63" s="51"/>
      <c r="E63" s="51"/>
      <c r="F63" s="51"/>
      <c r="G63" s="51"/>
      <c r="H63" s="57"/>
    </row>
    <row r="64" spans="1:8" ht="12.75">
      <c r="A64" s="50"/>
      <c r="B64" s="69" t="str">
        <f>B$32</f>
        <v>URL, na kterém lze údaje ověřit (nepovinné)</v>
      </c>
      <c r="C64" s="142"/>
      <c r="D64" s="52"/>
      <c r="E64" s="52"/>
      <c r="F64" s="52"/>
      <c r="G64" s="52"/>
      <c r="H64" s="57"/>
    </row>
    <row r="65" spans="1:7" s="57" customFormat="1" ht="12.75">
      <c r="A65" s="53"/>
      <c r="B65" s="54"/>
      <c r="C65" s="55"/>
      <c r="D65" s="55"/>
      <c r="E65" s="55"/>
      <c r="F65" s="56"/>
      <c r="G65" s="154"/>
    </row>
    <row r="66" spans="1:8" s="15" customFormat="1" ht="12.75">
      <c r="A66" s="41" t="str">
        <f aca="true" t="shared" si="1" ref="A66:G66">A$34</f>
        <v>č.</v>
      </c>
      <c r="B66" s="58" t="str">
        <f t="shared" si="1"/>
        <v>parametr</v>
      </c>
      <c r="C66" s="58" t="str">
        <f t="shared" si="1"/>
        <v>reakce dodavatele</v>
      </c>
      <c r="D66" s="58" t="str">
        <f t="shared" si="1"/>
        <v>doplňující informace</v>
      </c>
      <c r="E66" s="58" t="str">
        <f t="shared" si="1"/>
        <v>doklad potvrzující uvedené údaje</v>
      </c>
      <c r="F66" s="117" t="str">
        <f t="shared" si="1"/>
        <v>počet získaných bodů</v>
      </c>
      <c r="G66" s="117" t="str">
        <f t="shared" si="1"/>
        <v>nejvyšší počet bodů</v>
      </c>
      <c r="H66" s="101"/>
    </row>
    <row r="67" spans="1:8" ht="25.5">
      <c r="A67" s="96" t="s">
        <v>52</v>
      </c>
      <c r="B67" s="68" t="str">
        <f>B$35</f>
        <v>daná osoba měla při realizaci zakázky obdobnou odpovědnost a vykonávala obdobné činnosti jako je uvedeno v popisu pozice výše, a to alespoň po dobu 2 měsíců</v>
      </c>
      <c r="C67" s="60" t="s">
        <v>61</v>
      </c>
      <c r="D67" s="31" t="s">
        <v>212</v>
      </c>
      <c r="E67" s="31" t="s">
        <v>179</v>
      </c>
      <c r="F67" s="61"/>
      <c r="G67" s="61"/>
      <c r="H67" s="57"/>
    </row>
    <row r="68" spans="1:8" ht="25.5">
      <c r="A68" s="96" t="s">
        <v>53</v>
      </c>
      <c r="B68" s="68" t="str">
        <f>B$36</f>
        <v>zakázka zahrnovala vytvoření obsahové webové aplikace (nikoli e-shopu) založené na CMS</v>
      </c>
      <c r="C68" s="10" t="s">
        <v>37</v>
      </c>
      <c r="D68" s="31" t="s">
        <v>88</v>
      </c>
      <c r="E68" s="31" t="s">
        <v>179</v>
      </c>
      <c r="F68" s="61" t="str">
        <f>IF(C68='zdroj dat'!$A$4,'zdroj dat'!$C$4,"")</f>
        <v/>
      </c>
      <c r="G68" s="61">
        <f>MAX('zdroj dat'!$C$4)</f>
        <v>1</v>
      </c>
      <c r="H68" s="57"/>
    </row>
    <row r="69" spans="1:8" ht="25.5">
      <c r="A69" s="96" t="s">
        <v>54</v>
      </c>
      <c r="B69" s="68" t="str">
        <f>B$37</f>
        <v>uvedená webová aplikace byla spuštěna do Produkčního provozu nejdéle 5 let před zahájením Řízení</v>
      </c>
      <c r="C69" s="10" t="s">
        <v>37</v>
      </c>
      <c r="D69" s="31" t="s">
        <v>87</v>
      </c>
      <c r="E69" s="31" t="s">
        <v>179</v>
      </c>
      <c r="F69" s="61" t="str">
        <f>IF(C69='zdroj dat'!$A$4,'zdroj dat'!$C$4,"")</f>
        <v/>
      </c>
      <c r="G69" s="61">
        <f>MAX('zdroj dat'!$C$4)</f>
        <v>1</v>
      </c>
      <c r="H69" s="57"/>
    </row>
    <row r="70" spans="1:8" ht="25.5">
      <c r="A70" s="96" t="s">
        <v>128</v>
      </c>
      <c r="B70" s="68" t="str">
        <f>B$38</f>
        <v>konečná cena uvedené webové aplikace byla alespoň 500 000 Kč bez DPH</v>
      </c>
      <c r="C70" s="10" t="s">
        <v>37</v>
      </c>
      <c r="D70" s="11" t="s">
        <v>82</v>
      </c>
      <c r="E70" s="31" t="s">
        <v>179</v>
      </c>
      <c r="F70" s="61" t="str">
        <f>IF(C70='zdroj dat'!$A$17,'zdroj dat'!$C$17,IF(C70='zdroj dat'!$A$18,'zdroj dat'!$C$18,IF(C70='zdroj dat'!$A$19,'zdroj dat'!$C$19,"")))</f>
        <v/>
      </c>
      <c r="G70" s="61">
        <f>MAX('zdroj dat'!$C$17:$C$19)</f>
        <v>3</v>
      </c>
      <c r="H70" s="57"/>
    </row>
    <row r="71" spans="1:8" ht="38.25">
      <c r="A71" s="96" t="s">
        <v>129</v>
      </c>
      <c r="B71" s="68" t="str">
        <f>B$39</f>
        <v>zakázka zahrnovala alespoň 3 z následujících 6 designérských metod: rozhovory s uživateli; analýza dat z Google Analytics; workshop se zástupci klienta; analýza klíčových slov; prototypování; testování použitelnosti</v>
      </c>
      <c r="C71" s="10" t="s">
        <v>37</v>
      </c>
      <c r="D71" s="11" t="s">
        <v>219</v>
      </c>
      <c r="E71" s="31" t="s">
        <v>179</v>
      </c>
      <c r="F71" s="63" t="str">
        <f>IF(C71='zdroj dat'!$A$60,'zdroj dat'!$C$60,IF(C71='zdroj dat'!$A$61,'zdroj dat'!$C$61,IF(C71='zdroj dat'!$A$62,'zdroj dat'!$C$62,"")))</f>
        <v/>
      </c>
      <c r="G71" s="61">
        <f>MAX('zdroj dat'!$C$60:$C$62)</f>
        <v>3</v>
      </c>
      <c r="H71" s="19"/>
    </row>
    <row r="72" spans="1:8" ht="25.5">
      <c r="A72" s="98" t="s">
        <v>130</v>
      </c>
      <c r="B72" s="69" t="str">
        <f>B$40</f>
        <v>uvedená webová aplikace je veřejně přístupná a respektuje WCAG alespoň v úrovni shody A</v>
      </c>
      <c r="C72" s="9" t="s">
        <v>37</v>
      </c>
      <c r="D72" s="62"/>
      <c r="E72" s="31" t="s">
        <v>179</v>
      </c>
      <c r="F72" s="63" t="str">
        <f>IF(C72='zdroj dat'!$A$45,'zdroj dat'!$C$45,IF(C72='zdroj dat'!$A$46,'zdroj dat'!$C$46,IF(C72='zdroj dat'!$A$47,'zdroj dat'!$C$47,"")))</f>
        <v/>
      </c>
      <c r="G72" s="61">
        <f>MAX('zdroj dat'!$C$45:$C$47)</f>
        <v>2</v>
      </c>
      <c r="H72" s="19"/>
    </row>
    <row r="73" spans="1:8" ht="12.75">
      <c r="A73" s="72"/>
      <c r="B73" s="100"/>
      <c r="C73" s="100"/>
      <c r="D73" s="57"/>
      <c r="E73" s="77" t="str">
        <f>E$41</f>
        <v>mezisoučet za zkušenost</v>
      </c>
      <c r="F73" s="64">
        <f>SUM(F67:F72)</f>
        <v>0</v>
      </c>
      <c r="G73" s="153">
        <f>SUM(G67:G72)</f>
        <v>10</v>
      </c>
      <c r="H73" s="57"/>
    </row>
    <row r="74" spans="2:8" ht="15" customHeight="1">
      <c r="B74" s="47"/>
      <c r="C74" s="18"/>
      <c r="G74" s="146"/>
      <c r="H74" s="57"/>
    </row>
    <row r="75" spans="1:8" ht="15" customHeight="1" thickBot="1">
      <c r="A75" s="33"/>
      <c r="B75" s="37" t="s">
        <v>144</v>
      </c>
      <c r="C75" s="35"/>
      <c r="D75" s="36"/>
      <c r="E75" s="36"/>
      <c r="F75" s="36"/>
      <c r="G75" s="145"/>
      <c r="H75" s="57"/>
    </row>
    <row r="76" spans="1:8" ht="15" customHeight="1">
      <c r="A76" s="48"/>
      <c r="B76" s="116" t="str">
        <f>B$28</f>
        <v>název zakázky</v>
      </c>
      <c r="C76" s="142"/>
      <c r="D76" s="49"/>
      <c r="E76" s="49"/>
      <c r="F76" s="49"/>
      <c r="G76" s="152"/>
      <c r="H76" s="57"/>
    </row>
    <row r="77" spans="1:8" ht="12.75">
      <c r="A77" s="50"/>
      <c r="B77" s="67" t="str">
        <f>B$29</f>
        <v>název klienta</v>
      </c>
      <c r="C77" s="142"/>
      <c r="D77" s="51"/>
      <c r="E77" s="51"/>
      <c r="F77" s="51"/>
      <c r="G77" s="51"/>
      <c r="H77" s="57"/>
    </row>
    <row r="78" spans="1:8" ht="12.75">
      <c r="A78" s="50"/>
      <c r="B78" s="67" t="str">
        <f>B$30</f>
        <v>jméno a příjmení kontaktní osoby</v>
      </c>
      <c r="C78" s="142"/>
      <c r="D78" s="51"/>
      <c r="E78" s="51"/>
      <c r="F78" s="51"/>
      <c r="G78" s="51"/>
      <c r="H78" s="57"/>
    </row>
    <row r="79" spans="1:8" ht="12.75">
      <c r="A79" s="50"/>
      <c r="B79" s="67" t="str">
        <f>B$31</f>
        <v>e-mail a/nebo tel. kontaktní osoby</v>
      </c>
      <c r="C79" s="142"/>
      <c r="D79" s="51"/>
      <c r="E79" s="51"/>
      <c r="F79" s="51"/>
      <c r="G79" s="51"/>
      <c r="H79" s="57"/>
    </row>
    <row r="80" spans="1:8" ht="12.75">
      <c r="A80" s="50"/>
      <c r="B80" s="69" t="str">
        <f>B$32</f>
        <v>URL, na kterém lze údaje ověřit (nepovinné)</v>
      </c>
      <c r="C80" s="142"/>
      <c r="D80" s="52"/>
      <c r="E80" s="52"/>
      <c r="F80" s="52"/>
      <c r="G80" s="52"/>
      <c r="H80" s="57"/>
    </row>
    <row r="81" spans="1:7" s="57" customFormat="1" ht="12.75">
      <c r="A81" s="53"/>
      <c r="B81" s="54"/>
      <c r="C81" s="55"/>
      <c r="D81" s="55"/>
      <c r="E81" s="55"/>
      <c r="F81" s="56"/>
      <c r="G81" s="154"/>
    </row>
    <row r="82" spans="1:8" s="15" customFormat="1" ht="12.75">
      <c r="A82" s="41" t="str">
        <f aca="true" t="shared" si="2" ref="A82:G82">A$34</f>
        <v>č.</v>
      </c>
      <c r="B82" s="58" t="str">
        <f t="shared" si="2"/>
        <v>parametr</v>
      </c>
      <c r="C82" s="58" t="str">
        <f t="shared" si="2"/>
        <v>reakce dodavatele</v>
      </c>
      <c r="D82" s="58" t="str">
        <f t="shared" si="2"/>
        <v>doplňující informace</v>
      </c>
      <c r="E82" s="58" t="str">
        <f t="shared" si="2"/>
        <v>doklad potvrzující uvedené údaje</v>
      </c>
      <c r="F82" s="117" t="str">
        <f t="shared" si="2"/>
        <v>počet získaných bodů</v>
      </c>
      <c r="G82" s="117" t="str">
        <f t="shared" si="2"/>
        <v>nejvyšší počet bodů</v>
      </c>
      <c r="H82" s="101"/>
    </row>
    <row r="83" spans="1:8" ht="25.5">
      <c r="A83" s="96" t="s">
        <v>55</v>
      </c>
      <c r="B83" s="68" t="str">
        <f>B$35</f>
        <v>daná osoba měla při realizaci zakázky obdobnou odpovědnost a vykonávala obdobné činnosti jako je uvedeno v popisu pozice výše, a to alespoň po dobu 2 měsíců</v>
      </c>
      <c r="C83" s="60" t="s">
        <v>61</v>
      </c>
      <c r="D83" s="31" t="s">
        <v>212</v>
      </c>
      <c r="E83" s="31" t="s">
        <v>179</v>
      </c>
      <c r="F83" s="61"/>
      <c r="G83" s="61"/>
      <c r="H83" s="57"/>
    </row>
    <row r="84" spans="1:8" ht="25.5">
      <c r="A84" s="97" t="s">
        <v>56</v>
      </c>
      <c r="B84" s="68" t="str">
        <f>B$36</f>
        <v>zakázka zahrnovala vytvoření obsahové webové aplikace (nikoli e-shopu) založené na CMS</v>
      </c>
      <c r="C84" s="10" t="s">
        <v>37</v>
      </c>
      <c r="D84" s="31" t="s">
        <v>88</v>
      </c>
      <c r="E84" s="31" t="s">
        <v>179</v>
      </c>
      <c r="F84" s="61" t="str">
        <f>IF(C84='zdroj dat'!$A$4,'zdroj dat'!$C$4,"")</f>
        <v/>
      </c>
      <c r="G84" s="61">
        <f>MAX('zdroj dat'!$C$4)</f>
        <v>1</v>
      </c>
      <c r="H84" s="57"/>
    </row>
    <row r="85" spans="1:8" ht="25.5">
      <c r="A85" s="96" t="s">
        <v>132</v>
      </c>
      <c r="B85" s="68" t="str">
        <f>B$37</f>
        <v>uvedená webová aplikace byla spuštěna do Produkčního provozu nejdéle 5 let před zahájením Řízení</v>
      </c>
      <c r="C85" s="10" t="s">
        <v>37</v>
      </c>
      <c r="D85" s="31" t="s">
        <v>87</v>
      </c>
      <c r="E85" s="31" t="s">
        <v>179</v>
      </c>
      <c r="F85" s="61" t="str">
        <f>IF(C85='zdroj dat'!$A$4,'zdroj dat'!$C$4,"")</f>
        <v/>
      </c>
      <c r="G85" s="61">
        <f>MAX('zdroj dat'!$C$4)</f>
        <v>1</v>
      </c>
      <c r="H85" s="57"/>
    </row>
    <row r="86" spans="1:8" ht="25.5">
      <c r="A86" s="96" t="s">
        <v>133</v>
      </c>
      <c r="B86" s="68" t="str">
        <f>B$38</f>
        <v>konečná cena uvedené webové aplikace byla alespoň 500 000 Kč bez DPH</v>
      </c>
      <c r="C86" s="10" t="s">
        <v>37</v>
      </c>
      <c r="D86" s="11" t="s">
        <v>82</v>
      </c>
      <c r="E86" s="31" t="s">
        <v>179</v>
      </c>
      <c r="F86" s="61" t="str">
        <f>IF(C86='zdroj dat'!$A$17,'zdroj dat'!$C$17,IF(C86='zdroj dat'!$A$18,'zdroj dat'!$C$18,IF(C86='zdroj dat'!$A$19,'zdroj dat'!$C$19,"")))</f>
        <v/>
      </c>
      <c r="G86" s="61">
        <f>MAX('zdroj dat'!$C$17:$C$19)</f>
        <v>3</v>
      </c>
      <c r="H86" s="57"/>
    </row>
    <row r="87" spans="1:8" ht="38.25">
      <c r="A87" s="96" t="s">
        <v>134</v>
      </c>
      <c r="B87" s="68" t="str">
        <f>B$39</f>
        <v>zakázka zahrnovala alespoň 3 z následujících 6 designérských metod: rozhovory s uživateli; analýza dat z Google Analytics; workshop se zástupci klienta; analýza klíčových slov; prototypování; testování použitelnosti</v>
      </c>
      <c r="C87" s="10" t="s">
        <v>37</v>
      </c>
      <c r="D87" s="11" t="s">
        <v>219</v>
      </c>
      <c r="E87" s="31" t="s">
        <v>179</v>
      </c>
      <c r="F87" s="63" t="str">
        <f>IF(C87='zdroj dat'!$A$60,'zdroj dat'!$C$60,IF(C87='zdroj dat'!$A$61,'zdroj dat'!$C$61,IF(C87='zdroj dat'!$A$62,'zdroj dat'!$C$62,"")))</f>
        <v/>
      </c>
      <c r="G87" s="61">
        <f>MAX('zdroj dat'!$C$60:$C$62)</f>
        <v>3</v>
      </c>
      <c r="H87" s="19"/>
    </row>
    <row r="88" spans="1:8" ht="25.5">
      <c r="A88" s="50" t="s">
        <v>135</v>
      </c>
      <c r="B88" s="69" t="str">
        <f>B$40</f>
        <v>uvedená webová aplikace je veřejně přístupná a respektuje WCAG alespoň v úrovni shody A</v>
      </c>
      <c r="C88" s="9" t="s">
        <v>37</v>
      </c>
      <c r="D88" s="62"/>
      <c r="E88" s="31" t="s">
        <v>179</v>
      </c>
      <c r="F88" s="63" t="str">
        <f>IF(C88='zdroj dat'!$A$45,'zdroj dat'!$C$45,IF(C88='zdroj dat'!$A$46,'zdroj dat'!$C$46,IF(C88='zdroj dat'!$A$47,'zdroj dat'!$C$47,"")))</f>
        <v/>
      </c>
      <c r="G88" s="61">
        <f>MAX('zdroj dat'!$C$45:$C$47)</f>
        <v>2</v>
      </c>
      <c r="H88" s="19"/>
    </row>
    <row r="89" spans="1:8" ht="12.75">
      <c r="A89" s="72"/>
      <c r="B89" s="100"/>
      <c r="C89" s="100"/>
      <c r="D89" s="57"/>
      <c r="E89" s="77" t="str">
        <f>E$41</f>
        <v>mezisoučet za zkušenost</v>
      </c>
      <c r="F89" s="64">
        <f>SUM(F83:F88)</f>
        <v>0</v>
      </c>
      <c r="G89" s="153">
        <f>SUM(G83:G88)</f>
        <v>10</v>
      </c>
      <c r="H89" s="57"/>
    </row>
    <row r="90" spans="2:8" ht="15" customHeight="1">
      <c r="B90" s="47"/>
      <c r="C90" s="18"/>
      <c r="G90" s="146"/>
      <c r="H90" s="57"/>
    </row>
    <row r="91" spans="1:9" ht="15" customHeight="1" thickBot="1">
      <c r="A91" s="33"/>
      <c r="B91" s="37" t="s">
        <v>199</v>
      </c>
      <c r="C91" s="35"/>
      <c r="D91" s="145"/>
      <c r="E91" s="145"/>
      <c r="F91" s="37"/>
      <c r="G91" s="37"/>
      <c r="H91" s="146"/>
      <c r="I91" s="146"/>
    </row>
    <row r="92" spans="1:9" ht="15" customHeight="1">
      <c r="A92" s="147"/>
      <c r="B92" s="18"/>
      <c r="C92" s="18"/>
      <c r="D92" s="146"/>
      <c r="E92" s="148" t="s">
        <v>173</v>
      </c>
      <c r="F92" s="117" t="s">
        <v>188</v>
      </c>
      <c r="G92" s="117" t="s">
        <v>189</v>
      </c>
      <c r="H92" s="40"/>
      <c r="I92" s="146"/>
    </row>
    <row r="93" spans="2:8" ht="15" customHeight="1">
      <c r="B93" s="47"/>
      <c r="C93" s="18"/>
      <c r="E93" s="149" t="s">
        <v>194</v>
      </c>
      <c r="F93" s="64">
        <f>F41</f>
        <v>0</v>
      </c>
      <c r="G93" s="153">
        <f>G41</f>
        <v>10</v>
      </c>
      <c r="H93" s="40"/>
    </row>
    <row r="94" spans="2:8" ht="15" customHeight="1">
      <c r="B94" s="47"/>
      <c r="C94" s="18"/>
      <c r="E94" s="149" t="s">
        <v>195</v>
      </c>
      <c r="F94" s="64">
        <f>F57</f>
        <v>0</v>
      </c>
      <c r="G94" s="153">
        <f>G57</f>
        <v>10</v>
      </c>
      <c r="H94" s="40"/>
    </row>
    <row r="95" spans="2:8" ht="15" customHeight="1">
      <c r="B95" s="47"/>
      <c r="C95" s="18"/>
      <c r="E95" s="149" t="s">
        <v>196</v>
      </c>
      <c r="F95" s="64">
        <f>F73</f>
        <v>0</v>
      </c>
      <c r="G95" s="153">
        <f>G73</f>
        <v>10</v>
      </c>
      <c r="H95" s="40"/>
    </row>
    <row r="96" spans="2:8" ht="15" customHeight="1">
      <c r="B96" s="47"/>
      <c r="C96" s="18"/>
      <c r="E96" s="149" t="s">
        <v>197</v>
      </c>
      <c r="F96" s="64">
        <f>F89</f>
        <v>0</v>
      </c>
      <c r="G96" s="153">
        <f>G89</f>
        <v>10</v>
      </c>
      <c r="H96" s="40"/>
    </row>
    <row r="97" spans="2:8" ht="15" customHeight="1">
      <c r="B97" s="47"/>
      <c r="C97" s="18"/>
      <c r="E97" s="111" t="s">
        <v>198</v>
      </c>
      <c r="F97" s="107">
        <f>SUM(F93:F96)</f>
        <v>0</v>
      </c>
      <c r="G97" s="107">
        <f>SUM(G93:G96)</f>
        <v>40</v>
      </c>
      <c r="H97" s="40"/>
    </row>
    <row r="98" ht="30" customHeight="1">
      <c r="G98" s="146"/>
    </row>
    <row r="99" spans="1:7" ht="30" customHeight="1">
      <c r="A99" s="65"/>
      <c r="B99" s="22"/>
      <c r="C99" s="22"/>
      <c r="D99" s="21"/>
      <c r="E99" s="21"/>
      <c r="F99" s="21"/>
      <c r="G99" s="155"/>
    </row>
    <row r="100" spans="1:7" ht="12.75">
      <c r="A100" s="91"/>
      <c r="B100" s="18"/>
      <c r="G100" s="146"/>
    </row>
    <row r="101" spans="1:8" s="18" customFormat="1" ht="12.75">
      <c r="A101" s="92"/>
      <c r="B101" s="92"/>
      <c r="C101" s="93"/>
      <c r="D101" s="93"/>
      <c r="E101" s="93"/>
      <c r="F101" s="93"/>
      <c r="G101" s="93"/>
      <c r="H101" s="105"/>
    </row>
  </sheetData>
  <sheetProtection algorithmName="SHA-512" hashValue="YjujmdwK/ujbUumZSm18Qx0rBzO4V6by0sCRdhAzVaDWlYK/4GA9ZdBoYvs9AZb6LZEp4McEAWU5B5gQVRV6GQ==" saltValue="CHsIGxo1Y3PCHOWrWZuLNQ==" spinCount="100000" sheet="1" objects="1" scenarios="1"/>
  <dataValidations count="4">
    <dataValidation type="list" allowBlank="1" showInputMessage="1" showErrorMessage="1" sqref="C38 C54 C70 C86">
      <formula1>'zdroj dat'!$A$16:$A$19</formula1>
    </dataValidation>
    <dataValidation type="list" allowBlank="1" showInputMessage="1" showErrorMessage="1" sqref="C40 C56 C72 C88">
      <formula1>'zdroj dat'!$A$44:$A$47</formula1>
    </dataValidation>
    <dataValidation type="list" allowBlank="1" showInputMessage="1" showErrorMessage="1" sqref="C36:C37 C52:C53 C68:C69 C84:C85">
      <formula1>'zdroj dat'!$A$3:$A$4</formula1>
    </dataValidation>
    <dataValidation type="list" allowBlank="1" showInputMessage="1" showErrorMessage="1" sqref="C39 C87 C71 C55">
      <formula1>'zdroj dat'!$A$59:$A$62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9EC87-12B7-4F11-830F-EC6F8BA74893}">
  <sheetPr>
    <pageSetUpPr fitToPage="1"/>
  </sheetPr>
  <dimension ref="A1:E17"/>
  <sheetViews>
    <sheetView showGridLines="0" workbookViewId="0" topLeftCell="A1"/>
  </sheetViews>
  <sheetFormatPr defaultColWidth="9.140625" defaultRowHeight="15" customHeight="1"/>
  <cols>
    <col min="1" max="1" width="42.8515625" style="15" customWidth="1"/>
    <col min="2" max="3" width="20.7109375" style="15" customWidth="1"/>
    <col min="4" max="4" width="40.57421875" style="15" customWidth="1"/>
    <col min="5" max="5" width="9.140625" style="40" customWidth="1"/>
    <col min="6" max="16384" width="9.140625" style="19" customWidth="1"/>
  </cols>
  <sheetData>
    <row r="1" spans="1:3" ht="45" customHeight="1">
      <c r="A1" s="32" t="s">
        <v>63</v>
      </c>
      <c r="C1" s="156"/>
    </row>
    <row r="2" ht="15" customHeight="1">
      <c r="C2" s="156"/>
    </row>
    <row r="3" spans="1:5" s="74" customFormat="1" ht="30" customHeight="1" thickBot="1">
      <c r="A3" s="34" t="s">
        <v>200</v>
      </c>
      <c r="B3" s="34"/>
      <c r="C3" s="34"/>
      <c r="D3" s="34"/>
      <c r="E3" s="73"/>
    </row>
    <row r="4" spans="1:4" ht="15" customHeight="1">
      <c r="A4" s="39" t="s">
        <v>202</v>
      </c>
      <c r="B4" s="39"/>
      <c r="C4" s="39"/>
      <c r="D4" s="38"/>
    </row>
    <row r="5" spans="1:4" ht="15" customHeight="1">
      <c r="A5" s="39" t="s">
        <v>203</v>
      </c>
      <c r="B5" s="39"/>
      <c r="C5" s="39"/>
      <c r="D5" s="38"/>
    </row>
    <row r="6" spans="1:4" ht="15" customHeight="1">
      <c r="A6" s="39" t="s">
        <v>178</v>
      </c>
      <c r="B6" s="39"/>
      <c r="C6" s="39"/>
      <c r="D6" s="38"/>
    </row>
    <row r="7" spans="1:4" ht="15" customHeight="1">
      <c r="A7" s="100"/>
      <c r="B7" s="18"/>
      <c r="C7" s="18"/>
      <c r="D7" s="18"/>
    </row>
    <row r="8" spans="1:3" ht="15" customHeight="1">
      <c r="A8" s="117" t="s">
        <v>173</v>
      </c>
      <c r="B8" s="117" t="s">
        <v>188</v>
      </c>
      <c r="C8" s="117" t="s">
        <v>189</v>
      </c>
    </row>
    <row r="9" spans="1:3" ht="15" customHeight="1">
      <c r="A9" s="113" t="s">
        <v>172</v>
      </c>
      <c r="B9" s="110">
        <f>'referenční zakázky'!E84</f>
        <v>0</v>
      </c>
      <c r="C9" s="157">
        <f>'referenční zakázky'!F84</f>
        <v>60</v>
      </c>
    </row>
    <row r="10" spans="1:3" ht="15" customHeight="1">
      <c r="A10" s="113" t="str">
        <f>"zkušenosti ("&amp;'klíčový personál'!B10&amp;")"</f>
        <v>zkušenosti (Projektový manažer)</v>
      </c>
      <c r="B10" s="110">
        <f>'1 Projektový manažer'!F113</f>
        <v>0</v>
      </c>
      <c r="C10" s="157">
        <f>'1 Projektový manažer'!G113</f>
        <v>52</v>
      </c>
    </row>
    <row r="11" spans="1:3" ht="15" customHeight="1">
      <c r="A11" s="113" t="str">
        <f>"zkušenosti ("&amp;'klíčový personál'!B11&amp;")"</f>
        <v>zkušenosti (Vývojář / implementátor CMS)</v>
      </c>
      <c r="B11" s="110">
        <f>'2 Vývojář | implementátor CMS'!F93</f>
        <v>0</v>
      </c>
      <c r="C11" s="157">
        <f>'2 Vývojář | implementátor CMS'!G93</f>
        <v>32</v>
      </c>
    </row>
    <row r="12" spans="1:3" ht="15" customHeight="1">
      <c r="A12" s="113" t="str">
        <f>"zkušenosti ("&amp;'klíčový personál'!B12&amp;")"</f>
        <v>zkušenosti (Technický garant / Architekt)</v>
      </c>
      <c r="B12" s="110">
        <f>'3 Technický garant | Architekt'!F102</f>
        <v>0</v>
      </c>
      <c r="C12" s="157">
        <f>'3 Technický garant | Architekt'!G102</f>
        <v>48</v>
      </c>
    </row>
    <row r="13" spans="1:3" ht="15" customHeight="1">
      <c r="A13" s="113" t="str">
        <f>"zkušenosti ("&amp;'klíčový personál'!B13&amp;")"</f>
        <v>zkušenosti (UX Designer)</v>
      </c>
      <c r="B13" s="110">
        <f>'4 UX Designer'!F97</f>
        <v>0</v>
      </c>
      <c r="C13" s="157">
        <f>'4 UX Designer'!G97</f>
        <v>40</v>
      </c>
    </row>
    <row r="14" spans="1:3" ht="15" customHeight="1">
      <c r="A14" s="111" t="s">
        <v>201</v>
      </c>
      <c r="B14" s="108">
        <f>SUM(B9:B13)</f>
        <v>0</v>
      </c>
      <c r="C14" s="107">
        <f>SUM(C9:C13)</f>
        <v>232</v>
      </c>
    </row>
    <row r="15" ht="30" customHeight="1">
      <c r="C15" s="156"/>
    </row>
    <row r="16" spans="1:4" ht="30" customHeight="1">
      <c r="A16" s="22"/>
      <c r="B16" s="22"/>
      <c r="C16" s="158"/>
      <c r="D16" s="22"/>
    </row>
    <row r="17" spans="1:5" s="18" customFormat="1" ht="12.75">
      <c r="A17" s="92"/>
      <c r="B17" s="92"/>
      <c r="C17" s="92"/>
      <c r="D17" s="93"/>
      <c r="E17" s="94"/>
    </row>
  </sheetData>
  <sheetProtection algorithmName="SHA-512" hashValue="KxWuqCyn9FLHlDfo+9PvRSN2noXs9t9A6X8uJbtHvQ+clahSw3WGc7MEN8sMmcOxvvIGtY6dmeH/J2X8cq+TXA==" saltValue="E/Xebk4g5g/+B4cEoKiohA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72D3F-6435-4FEF-9F05-ABFA8073F547}">
  <sheetPr>
    <pageSetUpPr fitToPage="1"/>
  </sheetPr>
  <dimension ref="A1:C20"/>
  <sheetViews>
    <sheetView showGridLines="0" workbookViewId="0" topLeftCell="A1"/>
  </sheetViews>
  <sheetFormatPr defaultColWidth="9.140625" defaultRowHeight="15" customHeight="1"/>
  <cols>
    <col min="1" max="1" width="30.7109375" style="19" customWidth="1"/>
    <col min="2" max="2" width="45.7109375" style="15" customWidth="1"/>
    <col min="3" max="3" width="60.7109375" style="19" customWidth="1"/>
    <col min="4" max="16384" width="9.140625" style="19" customWidth="1"/>
  </cols>
  <sheetData>
    <row r="1" ht="45" customHeight="1">
      <c r="A1" s="32" t="s">
        <v>63</v>
      </c>
    </row>
    <row r="3" spans="1:3" ht="30" customHeight="1" thickBot="1">
      <c r="A3" s="34" t="s">
        <v>101</v>
      </c>
      <c r="B3" s="35"/>
      <c r="C3" s="118"/>
    </row>
    <row r="4" spans="1:2" s="16" customFormat="1" ht="15" customHeight="1">
      <c r="A4" s="28" t="s">
        <v>9</v>
      </c>
      <c r="B4" s="8"/>
    </row>
    <row r="5" spans="1:2" s="16" customFormat="1" ht="15" customHeight="1">
      <c r="A5" s="29" t="s">
        <v>10</v>
      </c>
      <c r="B5" s="3"/>
    </row>
    <row r="6" spans="1:2" s="16" customFormat="1" ht="15" customHeight="1">
      <c r="A6" s="30" t="s">
        <v>11</v>
      </c>
      <c r="B6" s="4"/>
    </row>
    <row r="7" spans="1:2" s="16" customFormat="1" ht="25.5">
      <c r="A7" s="30" t="s">
        <v>58</v>
      </c>
      <c r="B7" s="7" t="s">
        <v>73</v>
      </c>
    </row>
    <row r="8" spans="1:2" s="16" customFormat="1" ht="51">
      <c r="A8" s="30" t="s">
        <v>59</v>
      </c>
      <c r="B8" s="7" t="s">
        <v>60</v>
      </c>
    </row>
    <row r="9" s="16" customFormat="1" ht="15" customHeight="1">
      <c r="B9" s="17"/>
    </row>
    <row r="10" ht="30" customHeight="1"/>
    <row r="11" ht="30" customHeight="1"/>
    <row r="12" spans="1:3" ht="15" customHeight="1">
      <c r="A12" s="136"/>
      <c r="B12" s="137"/>
      <c r="C12" s="138"/>
    </row>
    <row r="13" spans="1:3" s="18" customFormat="1" ht="30" customHeight="1" thickBot="1">
      <c r="A13" s="132" t="s">
        <v>217</v>
      </c>
      <c r="B13" s="135"/>
      <c r="C13" s="132"/>
    </row>
    <row r="14" spans="1:2" ht="15" customHeight="1">
      <c r="A14" s="18" t="s">
        <v>102</v>
      </c>
      <c r="B14" s="19"/>
    </row>
    <row r="15" spans="1:2" ht="15" customHeight="1">
      <c r="A15" s="18" t="s">
        <v>103</v>
      </c>
      <c r="B15" s="20"/>
    </row>
    <row r="16" spans="1:2" ht="15" customHeight="1">
      <c r="A16" s="18" t="s">
        <v>71</v>
      </c>
      <c r="B16" s="20"/>
    </row>
    <row r="18" spans="1:3" s="18" customFormat="1" ht="30" customHeight="1" thickBot="1">
      <c r="A18" s="132" t="s">
        <v>16</v>
      </c>
      <c r="B18" s="134"/>
      <c r="C18" s="135"/>
    </row>
    <row r="19" spans="1:2" ht="15" customHeight="1">
      <c r="A19" s="18" t="s">
        <v>72</v>
      </c>
      <c r="B19" s="20"/>
    </row>
    <row r="20" spans="1:2" ht="15" customHeight="1">
      <c r="A20" s="18" t="s">
        <v>104</v>
      </c>
      <c r="B20" s="20"/>
    </row>
  </sheetData>
  <sheetProtection algorithmName="SHA-512" hashValue="sfIl76yTFYocMUR1kzwVT//kv9bvXyIGZ1fQfJkA3Ab+9mbNG36OIwbWatQAA5w7wCuPw601IqKWZL64E8MECA==" saltValue="nw2H7v2i3GZ+qzuWVSceRw==" spinCount="100000" sheet="1" objects="1" scenarios="1" insertRows="0" deleteRows="0"/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FCD96-C8A9-4FC1-9C9E-943E9BC4BF3C}">
  <dimension ref="A1:D63"/>
  <sheetViews>
    <sheetView workbookViewId="0" topLeftCell="A1"/>
  </sheetViews>
  <sheetFormatPr defaultColWidth="9.140625" defaultRowHeight="12.75"/>
  <cols>
    <col min="1" max="1" width="53.28125" style="174" bestFit="1" customWidth="1"/>
    <col min="2" max="2" width="15.7109375" style="160" customWidth="1"/>
    <col min="3" max="3" width="10.7109375" style="160" customWidth="1"/>
    <col min="4" max="16384" width="9.140625" style="160" customWidth="1"/>
  </cols>
  <sheetData>
    <row r="1" ht="12.75">
      <c r="A1" s="159" t="s">
        <v>210</v>
      </c>
    </row>
    <row r="2" spans="1:3" ht="12.75">
      <c r="A2" s="161" t="s">
        <v>206</v>
      </c>
      <c r="B2" s="162"/>
      <c r="C2" s="163" t="s">
        <v>76</v>
      </c>
    </row>
    <row r="3" spans="1:3" ht="12.75">
      <c r="A3" s="164" t="s">
        <v>37</v>
      </c>
      <c r="B3" s="165"/>
      <c r="C3" s="166"/>
    </row>
    <row r="4" spans="1:3" ht="12.75">
      <c r="A4" s="115" t="str">
        <f>IF((C4-INT(C4))&gt;0,"ano (+ "&amp;TEXT(C4,"0,0")&amp;" bodu)",IF(C4=1,"ano (+ "&amp;TEXT(C4,"0")&amp;" bod)",IF(OR(C4=2,C4=3,C4=4),"ano (+ "&amp;TEXT(C4,"0")&amp;" body)",IF(OR(C4&gt;4,C4=0),"ano (+ "&amp;TEXT(C4,"0")&amp;" bodů)","ano (+ X bodů)"))))</f>
        <v>ano (+ 1 bod)</v>
      </c>
      <c r="B4" s="167"/>
      <c r="C4" s="168">
        <v>1</v>
      </c>
    </row>
    <row r="5" ht="12.75">
      <c r="A5" s="169"/>
    </row>
    <row r="7" ht="12.75">
      <c r="A7" s="159" t="s">
        <v>78</v>
      </c>
    </row>
    <row r="8" spans="1:3" ht="12.75">
      <c r="A8" s="161" t="s">
        <v>207</v>
      </c>
      <c r="B8" s="162" t="s">
        <v>75</v>
      </c>
      <c r="C8" s="163" t="s">
        <v>76</v>
      </c>
    </row>
    <row r="9" spans="1:3" ht="12.75">
      <c r="A9" s="164" t="s">
        <v>37</v>
      </c>
      <c r="B9" s="165"/>
      <c r="C9" s="166"/>
    </row>
    <row r="10" spans="1:4" ht="12.75">
      <c r="A10" s="114" t="str">
        <f>IF((C10-INT(C10))&gt;0,"ano, alespoň "&amp;TEXT(B10,"# ##0")&amp;" Kč bez DPH (+ "&amp;TEXT(C10,"0,0")&amp;" bodu)",IF(C10=1,"ano, alespoň "&amp;TEXT(B10,"# ##0")&amp;" Kč bez DPH (+ "&amp;TEXT(C10,"0")&amp;" bod)",IF(OR(C10=2,C10=3,C10=4),"ano, alespoň "&amp;TEXT(B10,"# ##0")&amp;" Kč bez DPH (+ "&amp;TEXT(C10,"0")&amp;" body)",IF(OR(C10&gt;4,C10=0),"ano, alespoň "&amp;TEXT(B10,"# ##0")&amp;" Kč bez DPH (+ "&amp;TEXT(C10,"0")&amp;" bodů)","ano, alespoň "&amp;TEXT(B10,"# ##0")&amp;" Kč bez DPH (+ X bodů)"))))</f>
        <v>ano, alespoň 750 000 Kč bez DPH (+ 1 bod)</v>
      </c>
      <c r="B10" s="170">
        <v>750000</v>
      </c>
      <c r="C10" s="166">
        <v>1</v>
      </c>
      <c r="D10" s="171"/>
    </row>
    <row r="11" spans="1:3" ht="12.75">
      <c r="A11" s="114" t="str">
        <f aca="true" t="shared" si="0" ref="A11:A12">IF((C11-INT(C11))&gt;0,"ano, alespoň "&amp;TEXT(B11,"# ##0")&amp;" Kč bez DPH (+ "&amp;TEXT(C11,"0,0")&amp;" bodu)",IF(C11=1,"ano, alespoň "&amp;TEXT(B11,"# ##0")&amp;" Kč bez DPH (+ "&amp;TEXT(C11,"0")&amp;" bod)",IF(OR(C11=2,C11=3,C11=4),"ano, alespoň "&amp;TEXT(B11,"# ##0")&amp;" Kč bez DPH (+ "&amp;TEXT(C11,"0")&amp;" body)",IF(OR(C11&gt;4,C11=0),"ano, alespoň "&amp;TEXT(B11,"# ##0")&amp;" Kč bez DPH (+ "&amp;TEXT(C11,"0")&amp;" bodů)","ano, alespoň "&amp;TEXT(B11,"# ##0")&amp;" Kč bez DPH (+ X bodů)"))))</f>
        <v>ano, alespoň 1 500 000 Kč bez DPH (+ 2 body)</v>
      </c>
      <c r="B11" s="170">
        <v>1500000</v>
      </c>
      <c r="C11" s="166">
        <v>2</v>
      </c>
    </row>
    <row r="12" spans="1:3" ht="12.75">
      <c r="A12" s="115" t="str">
        <f t="shared" si="0"/>
        <v>ano, alespoň 2 500 000 Kč bez DPH (+ 3 body)</v>
      </c>
      <c r="B12" s="167">
        <v>2500000</v>
      </c>
      <c r="C12" s="168">
        <v>3</v>
      </c>
    </row>
    <row r="13" ht="12.75">
      <c r="A13" s="169"/>
    </row>
    <row r="14" ht="12.75">
      <c r="A14" s="159" t="s">
        <v>79</v>
      </c>
    </row>
    <row r="15" spans="1:3" ht="12.75">
      <c r="A15" s="161" t="s">
        <v>207</v>
      </c>
      <c r="B15" s="162" t="s">
        <v>75</v>
      </c>
      <c r="C15" s="163" t="s">
        <v>76</v>
      </c>
    </row>
    <row r="16" spans="1:3" ht="12.75">
      <c r="A16" s="164" t="s">
        <v>37</v>
      </c>
      <c r="B16" s="165"/>
      <c r="C16" s="166"/>
    </row>
    <row r="17" spans="1:3" ht="12.75">
      <c r="A17" s="114" t="str">
        <f>IF((C17-INT(C17))&gt;0,"ano, alespoň "&amp;TEXT(B17,"# ##0")&amp;" Kč bez DPH (+ "&amp;TEXT(C17,"0,0")&amp;" bodu)",IF(C17=1,"ano, alespoň "&amp;TEXT(B17,"# ##0")&amp;" Kč bez DPH (+ "&amp;TEXT(C17,"0")&amp;" bod)",IF(OR(C17=2,C17=3,C17=4),"ano, alespoň "&amp;TEXT(B17,"# ##0")&amp;" Kč bez DPH (+ "&amp;TEXT(C17,"0")&amp;" body)",IF(OR(C17&gt;4,C17=0),"ano, alespoň "&amp;TEXT(B17,"# ##0")&amp;" Kč bez DPH (+ "&amp;TEXT(C17,"0")&amp;" bodů)","ano, alespoň "&amp;TEXT(B17,"# ##0")&amp;" Kč bez DPH (+ X bodů)"))))</f>
        <v>ano, alespoň 500 000 Kč bez DPH (+ 1 bod)</v>
      </c>
      <c r="B17" s="170">
        <v>500000</v>
      </c>
      <c r="C17" s="166">
        <v>1</v>
      </c>
    </row>
    <row r="18" spans="1:3" ht="12.75">
      <c r="A18" s="114" t="str">
        <f aca="true" t="shared" si="1" ref="A18">IF((C18-INT(C18))&gt;0,"ano, alespoň "&amp;TEXT(B18,"# ##0")&amp;" Kč bez DPH (+ "&amp;TEXT(C18,"0,0")&amp;" bodu)",IF(C18=1,"ano, alespoň "&amp;TEXT(B18,"# ##0")&amp;" Kč bez DPH (+ "&amp;TEXT(C18,"0")&amp;" bod)",IF(OR(C18=2,C18=3,C18=4),"ano, alespoň "&amp;TEXT(B18,"# ##0")&amp;" Kč bez DPH (+ "&amp;TEXT(C18,"0")&amp;" body)",IF(OR(C18&gt;4,C18=0),"ano, alespoň "&amp;TEXT(B18,"# ##0")&amp;" Kč bez DPH (+ "&amp;TEXT(C18,"0")&amp;" bodů)","ano, alespoň "&amp;TEXT(B18,"# ##0")&amp;" Kč bez DPH (+ X bodů)"))))</f>
        <v>ano, alespoň 1 000 000 Kč bez DPH (+ 2 body)</v>
      </c>
      <c r="B18" s="170">
        <v>1000000</v>
      </c>
      <c r="C18" s="166">
        <v>2</v>
      </c>
    </row>
    <row r="19" spans="1:3" ht="12.75">
      <c r="A19" s="115" t="str">
        <f>IF((C19-INT(C19))&gt;0,"ano, alespoň "&amp;TEXT(B19,"# ##0")&amp;" Kč bez DPH (+ "&amp;TEXT(C19,"0,0")&amp;" bodu)",IF(C19=1,"ano, alespoň "&amp;TEXT(B19,"# ##0")&amp;" Kč bez DPH (+ "&amp;TEXT(C19,"0")&amp;" bod)",IF(OR(C19=2,C19=3,C19=4),"ano, alespoň "&amp;TEXT(B19,"# ##0")&amp;" Kč bez DPH (+ "&amp;TEXT(C19,"0")&amp;" body)",IF(OR(C19&gt;4,C19=0),"ano, alespoň "&amp;TEXT(B19,"# ##0")&amp;" Kč bez DPH (+ "&amp;TEXT(C19,"0")&amp;" bodů)","ano, alespoň "&amp;TEXT(B19,"# ##0")&amp;" Kč bez DPH (+ X bodů)"))))</f>
        <v>ano, alespoň 2 000 000 Kč bez DPH (+ 3 body)</v>
      </c>
      <c r="B19" s="167">
        <v>2000000</v>
      </c>
      <c r="C19" s="168">
        <v>3</v>
      </c>
    </row>
    <row r="20" ht="12.75">
      <c r="A20" s="169"/>
    </row>
    <row r="21" ht="12.75">
      <c r="A21" s="159" t="s">
        <v>80</v>
      </c>
    </row>
    <row r="22" spans="1:3" ht="12.75">
      <c r="A22" s="161" t="s">
        <v>207</v>
      </c>
      <c r="B22" s="162" t="s">
        <v>77</v>
      </c>
      <c r="C22" s="163" t="s">
        <v>76</v>
      </c>
    </row>
    <row r="23" spans="1:3" ht="12.75">
      <c r="A23" s="164" t="s">
        <v>37</v>
      </c>
      <c r="B23" s="165"/>
      <c r="C23" s="166"/>
    </row>
    <row r="24" spans="1:3" ht="12.75">
      <c r="A24" s="114" t="str">
        <f>IF((C24-INT(C24))&gt;0,"ano, alespoň "&amp;TEXT(B24,"0")&amp;" měsíců (+ "&amp;TEXT(C24,"0,0")&amp;" bodu)",IF(C24=1,"ano, alespoň "&amp;TEXT(B24,"0")&amp;" měsíců (+ "&amp;TEXT(C24,"0")&amp;" bod)",IF(OR(C24=2,C24=3,C24=4),"ano, alespoň "&amp;TEXT(B24,"0")&amp;" měsíců (+ "&amp;TEXT(C24,"0")&amp;" body)",IF(OR(C24&gt;4,C24=0),"ano, alespoň "&amp;TEXT(B24,"0")&amp;" měsíců (+ "&amp;TEXT(C24,"0")&amp;" bodů)","ano, alespoň "&amp;TEXT(B24,"0")&amp;" měsíců (+ X bodů)"))))</f>
        <v>ano, alespoň 12 měsíců (+ 1 bod)</v>
      </c>
      <c r="B24" s="170">
        <v>12</v>
      </c>
      <c r="C24" s="166">
        <v>1</v>
      </c>
    </row>
    <row r="25" spans="1:3" ht="12.75">
      <c r="A25" s="114" t="str">
        <f>IF((C25-INT(C25))&gt;0,"ano, alespoň "&amp;TEXT(B25,"0")&amp;" měsíců (+ "&amp;TEXT(C25,"0,0")&amp;" bodu)",IF(C25=1,"ano, alespoň "&amp;TEXT(B25,"0")&amp;" měsíců (+ "&amp;TEXT(C25,"0")&amp;" bod)",IF(OR(C25=2,C25=3,C25=4),"ano, alespoň "&amp;TEXT(B25,"0")&amp;" měsíců (+ "&amp;TEXT(C25,"0")&amp;" body)",IF(OR(C25&gt;4,C25=0),"ano, alespoň "&amp;TEXT(B25,"0")&amp;" měsíců (+ "&amp;TEXT(C25,"0")&amp;" bodů)","ano, alespoň "&amp;TEXT(B25,"0")&amp;" měsíců (+ X bodů)"))))</f>
        <v>ano, alespoň 24 měsíců (+ 2 body)</v>
      </c>
      <c r="B25" s="170">
        <v>24</v>
      </c>
      <c r="C25" s="166">
        <v>2</v>
      </c>
    </row>
    <row r="26" spans="1:3" ht="12.75">
      <c r="A26" s="115" t="str">
        <f>IF((C26-INT(C26))&gt;0,"ano, alespoň "&amp;TEXT(B26,"0")&amp;" měsíců (+ "&amp;TEXT(C26,"0,0")&amp;" bodu)",IF(C26=1,"ano, alespoň "&amp;TEXT(B26,"0")&amp;" měsíců (+ "&amp;TEXT(C26,"0")&amp;" bod)",IF(OR(C26=2,C26=3,C26=4),"ano, alespoň "&amp;TEXT(B26,"0")&amp;" měsíců (+ "&amp;TEXT(C26,"0")&amp;" body)",IF(OR(C26&gt;4,C26=0),"ano, alespoň "&amp;TEXT(B26,"0")&amp;" měsíců (+ "&amp;TEXT(C26,"0")&amp;" bodů)","ano, alespoň "&amp;TEXT(B26,"0")&amp;" měsíců (+ X bodů)"))))</f>
        <v>ano, alespoň 36 měsíců (+ 3 body)</v>
      </c>
      <c r="B26" s="167">
        <v>36</v>
      </c>
      <c r="C26" s="168">
        <v>3</v>
      </c>
    </row>
    <row r="27" spans="1:3" ht="12.75">
      <c r="A27" s="169"/>
      <c r="B27" s="172"/>
      <c r="C27" s="172"/>
    </row>
    <row r="28" ht="12.75">
      <c r="A28" s="159" t="s">
        <v>81</v>
      </c>
    </row>
    <row r="29" spans="1:3" ht="12.75">
      <c r="A29" s="161" t="s">
        <v>207</v>
      </c>
      <c r="B29" s="162" t="s">
        <v>77</v>
      </c>
      <c r="C29" s="163" t="s">
        <v>76</v>
      </c>
    </row>
    <row r="30" spans="1:3" ht="12.75">
      <c r="A30" s="164" t="s">
        <v>37</v>
      </c>
      <c r="B30" s="165"/>
      <c r="C30" s="166"/>
    </row>
    <row r="31" spans="1:3" ht="12.75">
      <c r="A31" s="114" t="str">
        <f>IF((C31-INT(C31))&gt;0,"ano, alespoň "&amp;TEXT(B31,"0")&amp;" měsíců (+ "&amp;TEXT(C31,"0,0")&amp;" bodu)",IF(C31=1,"ano, alespoň "&amp;TEXT(B31,"0")&amp;" měsíců (+ "&amp;TEXT(C31,"0")&amp;" bod)",IF(OR(C31=2,C31=3,C31=4),"ano, alespoň "&amp;TEXT(B31,"0")&amp;" měsíců (+ "&amp;TEXT(C31,"0")&amp;" body)",IF(OR(C31&gt;4,C31=0),"ano, alespoň "&amp;TEXT(B31,"0")&amp;" měsíců (+ "&amp;TEXT(C31,"0")&amp;" bodů)","ano, alespoň "&amp;TEXT(B31,"0")&amp;" měsíců (+ X bodů)"))))</f>
        <v>ano, alespoň 12 měsíců (+ 1 bod)</v>
      </c>
      <c r="B31" s="170">
        <v>12</v>
      </c>
      <c r="C31" s="166">
        <v>1</v>
      </c>
    </row>
    <row r="32" spans="1:3" ht="12.75">
      <c r="A32" s="114" t="str">
        <f>IF((C32-INT(C32))&gt;0,"ano, alespoň "&amp;TEXT(B32,"0")&amp;" měsíců (+ "&amp;TEXT(C32,"0,0")&amp;" bodu)",IF(C32=1,"ano, alespoň "&amp;TEXT(B32,"0")&amp;" měsíců (+ "&amp;TEXT(C32,"0")&amp;" bod)",IF(OR(C32=2,C32=3,C32=4),"ano, alespoň "&amp;TEXT(B32,"0")&amp;" měsíců (+ "&amp;TEXT(C32,"0")&amp;" body)",IF(OR(C32&gt;4,C32=0),"ano, alespoň "&amp;TEXT(B32,"0")&amp;" měsíců (+ "&amp;TEXT(C32,"0")&amp;" bodů)","ano, alespoň "&amp;TEXT(B32,"0")&amp;" měsíců (+ X bodů)"))))</f>
        <v>ano, alespoň 24 měsíců (+ 2 body)</v>
      </c>
      <c r="B32" s="170">
        <v>24</v>
      </c>
      <c r="C32" s="166">
        <v>2</v>
      </c>
    </row>
    <row r="33" spans="1:3" ht="12.75">
      <c r="A33" s="115" t="str">
        <f>IF((C33-INT(C33))&gt;0,"ano, alespoň "&amp;TEXT(B33,"0")&amp;" měsíců (+ "&amp;TEXT(C33,"0,0")&amp;" bodu)",IF(C33=1,"ano, alespoň "&amp;TEXT(B33,"0")&amp;" měsíců (+ "&amp;TEXT(C33,"0")&amp;" bod)",IF(OR(C33=2,C33=3,C33=4),"ano, alespoň "&amp;TEXT(B33,"0")&amp;" měsíců (+ "&amp;TEXT(C33,"0")&amp;" body)",IF(OR(C33&gt;4,C33=0),"ano, alespoň "&amp;TEXT(B33,"0")&amp;" měsíců (+ "&amp;TEXT(C33,"0")&amp;" bodů)","ano, alespoň "&amp;TEXT(B33,"0")&amp;" měsíců (+ X bodů)"))))</f>
        <v>ano, alespoň 36 měsíců (+ 3 body)</v>
      </c>
      <c r="B33" s="167">
        <v>36</v>
      </c>
      <c r="C33" s="168">
        <v>3</v>
      </c>
    </row>
    <row r="35" ht="12.75">
      <c r="A35" s="159" t="s">
        <v>91</v>
      </c>
    </row>
    <row r="36" spans="1:3" ht="12.75">
      <c r="A36" s="161" t="s">
        <v>207</v>
      </c>
      <c r="B36" s="162"/>
      <c r="C36" s="163" t="s">
        <v>76</v>
      </c>
    </row>
    <row r="37" spans="1:3" ht="12.75">
      <c r="A37" s="164" t="s">
        <v>37</v>
      </c>
      <c r="B37" s="165"/>
      <c r="C37" s="166"/>
    </row>
    <row r="38" spans="1:3" ht="12.75">
      <c r="A38" s="114" t="str">
        <f>IF((C38-INT(C38))&gt;0,"ne (+ "&amp;TEXT(C38,"0,0")&amp;" bodu)",IF(C38=1,"ne (+ "&amp;TEXT(C38,"0")&amp;" bod)",IF(OR(C38=2,C38=3,C38=4),"ne (+ "&amp;TEXT(C38,"0")&amp;" body)",IF(OR(C38&gt;4,C38=0),"ne (+ "&amp;TEXT(C38,"0")&amp;" bodů)","ne (+ X bodů)"))))</f>
        <v>ne (+ 0 bodů)</v>
      </c>
      <c r="B38" s="170"/>
      <c r="C38" s="166">
        <v>0</v>
      </c>
    </row>
    <row r="39" spans="1:3" ht="12.75">
      <c r="A39" s="114" t="str">
        <f>IF((C39-INT(C39))&gt;0,"ano, ISVS (+ "&amp;TEXT(C39,"0,0")&amp;" bodu)",IF(C39=1,"ano, ISVS (+ "&amp;TEXT(C39,"0")&amp;" bod)",IF(OR(C39=2,C39=3,C39=4),"ano, ISVS (+ "&amp;TEXT(C39,"0")&amp;" body)",IF(OR(C39&gt;4,C39=0),"ano, ISVS (+ "&amp;TEXT(C39,"0")&amp;" bodů)","ano, ISVS (+ X bodů)"))))</f>
        <v>ano, ISVS (+ 1 bod)</v>
      </c>
      <c r="B39" s="170"/>
      <c r="C39" s="166">
        <v>1</v>
      </c>
    </row>
    <row r="40" spans="1:3" ht="12.75">
      <c r="A40" s="115" t="str">
        <f>IF((C40-INT(C40))&gt;0,"ano, Významný IS (+ "&amp;TEXT(C40,"0,0")&amp;" bodu)",IF(C40=1,"ano, Významný IS (+ "&amp;TEXT(C40,"0")&amp;" bod)",IF(OR(C40=2,C40=3,C40=4),"ano, Významný IS (+ "&amp;TEXT(C40,"0")&amp;" body)",IF(OR(C40&gt;4,C40=0),"ano, Významný IS (+ "&amp;TEXT(C40,"0")&amp;" bodů)","ano, Významný IS (+ X bodů)"))))</f>
        <v>ano, Významný IS (+ 2 body)</v>
      </c>
      <c r="B40" s="167"/>
      <c r="C40" s="168">
        <v>2</v>
      </c>
    </row>
    <row r="41" ht="12.75">
      <c r="A41" s="169"/>
    </row>
    <row r="42" ht="12.75">
      <c r="A42" s="159" t="s">
        <v>92</v>
      </c>
    </row>
    <row r="43" spans="1:3" ht="12.75">
      <c r="A43" s="161" t="s">
        <v>207</v>
      </c>
      <c r="B43" s="162"/>
      <c r="C43" s="163" t="s">
        <v>76</v>
      </c>
    </row>
    <row r="44" spans="1:3" ht="12.75">
      <c r="A44" s="164" t="s">
        <v>37</v>
      </c>
      <c r="B44" s="165"/>
      <c r="C44" s="166"/>
    </row>
    <row r="45" spans="1:3" ht="12.75">
      <c r="A45" s="114" t="str">
        <f>IF((C45-INT(C45))&gt;0,"ne (+ "&amp;TEXT(C45,"0,0")&amp;" bodu)",IF(C45=1,"ne (+ "&amp;TEXT(C45,"0")&amp;" bod)",IF(OR(C45=2,C45=3,C45=4),"ne (+ "&amp;TEXT(C45,"0")&amp;" body)",IF(OR(C45&gt;4,C45=0),"ne (+ "&amp;TEXT(C45,"0")&amp;" bodů)","ne (+ X bodů)"))))</f>
        <v>ne (+ 0 bodů)</v>
      </c>
      <c r="B45" s="170"/>
      <c r="C45" s="166">
        <v>0</v>
      </c>
    </row>
    <row r="46" spans="1:3" ht="12.75">
      <c r="A46" s="114" t="str">
        <f>IF((C46-INT(C46))&gt;0,"ano, úroveň shody A (+ "&amp;TEXT(C46,"0,0")&amp;" bodu)",IF(C46=1,"ano, úroveň shody A (+ "&amp;TEXT(C46,"0")&amp;" bod)",IF(OR(C46=2,C46=3,C46=4),"ano, úroveň shody A (+ "&amp;TEXT(C46,"0")&amp;" body)",IF(OR(C46&gt;4,C46=0),"ano, úroveň shody A (+ "&amp;TEXT(C46,"0")&amp;" bodů)","ano, úroveň shody A (+ X bodů)"))))</f>
        <v>ano, úroveň shody A (+ 1 bod)</v>
      </c>
      <c r="B46" s="170"/>
      <c r="C46" s="166">
        <v>1</v>
      </c>
    </row>
    <row r="47" spans="1:3" ht="12.75">
      <c r="A47" s="115" t="str">
        <f>IF((C47-INT(C47))&gt;0,"ano, úrověň shody AA nebo AAA (+ "&amp;TEXT(C47,"0,0")&amp;" bodu)",IF(C47=1,"ano, úrověň shody AA nebo AAA (+ "&amp;TEXT(C47,"0")&amp;" bod)",IF(OR(C47=2,C47=3,C47=4),"ano, úrověň shody AA nebo AAA (+ "&amp;TEXT(C47,"0")&amp;" body)",IF(OR(C47&gt;4,C47=0),"ano, úrověň shody AA nebo AAA (+ "&amp;TEXT(C47,"0")&amp;" bodů)","ano, úrověň shody AA nebo AAA (+ X bodů)"))))</f>
        <v>ano, úrověň shody AA nebo AAA (+ 2 body)</v>
      </c>
      <c r="B47" s="167"/>
      <c r="C47" s="168">
        <v>2</v>
      </c>
    </row>
    <row r="48" ht="12.75">
      <c r="A48" s="169"/>
    </row>
    <row r="49" ht="12.75">
      <c r="A49" s="159" t="s">
        <v>97</v>
      </c>
    </row>
    <row r="50" spans="1:3" ht="12.75">
      <c r="A50" s="161" t="s">
        <v>207</v>
      </c>
      <c r="B50" s="162"/>
      <c r="C50" s="163" t="s">
        <v>76</v>
      </c>
    </row>
    <row r="51" spans="1:3" ht="12.75">
      <c r="A51" s="164" t="s">
        <v>37</v>
      </c>
      <c r="B51" s="165"/>
      <c r="C51" s="166"/>
    </row>
    <row r="52" spans="1:3" ht="12.75">
      <c r="A52" s="114" t="str">
        <f>IF((C52-INT(C52))&gt;0,"nedovede nebo nechce odpovědět (+ "&amp;TEXT(C52,"0,0")&amp;" bodu)",IF(C52=1,"nedovede nebo nechce odpovědět (+ "&amp;TEXT(C52,"0")&amp;" bod)",IF(OR(C52=2,C52=3,C52=4),"nedovede nebo nechce odpovědět (+ "&amp;TEXT(C52,"0")&amp;" body)",IF(OR(C52&gt;4,C52=0),"nedovede nebo nechce odpovědět (+ "&amp;TEXT(C52,"0")&amp;" bodů)","nedovede nebo nechce odpovědět (+ X bodů)"))))</f>
        <v>nedovede nebo nechce odpovědět (+ 0 bodů)</v>
      </c>
      <c r="B52" s="170"/>
      <c r="C52" s="166">
        <v>0</v>
      </c>
    </row>
    <row r="53" spans="1:3" ht="12.75">
      <c r="A53" s="114" t="str">
        <f>IF((C53-INT(C53))&gt;0,"nespokojen (- "&amp;-TEXT(C53,"0,0")&amp;" bodu)",IF(C53=-1,"nespokojen (- "&amp;-TEXT(C53,"0")&amp;" bod)",IF(OR(C53=-2,C53=-3,C53=-4),"nespokojen (- "&amp;-TEXT(C53,"0")&amp;" body)",IF(OR(C53&lt;-4,C53=0),"nespokojen (- "&amp;-TEXT(C53,"0")&amp;" bodů)","nespokojen (- X bodů)"))))</f>
        <v>nespokojen (- 2 body)</v>
      </c>
      <c r="B53" s="170"/>
      <c r="C53" s="166">
        <v>-2</v>
      </c>
    </row>
    <row r="54" spans="1:3" ht="12.75">
      <c r="A54" s="114" t="str">
        <f>IF((C54-INT(C54))&gt;0,"spokojen s výhradami (+ "&amp;TEXT(C54,"0,0")&amp;" bodu)",IF(C54=1,"spokojen s výhradami (+ "&amp;TEXT(C54,"0")&amp;" bod)",IF(OR(C54=2,C54=3,C54=4),"spokojen s výhradami (+ "&amp;TEXT(C54,"0")&amp;" body)",IF(OR(C54&gt;4,C54=0),"spokojen s výhradami (+ "&amp;TEXT(C54,"0")&amp;" bodů)","spokojen s výhradami (+ X bodů)"))))</f>
        <v>spokojen s výhradami (+ 1 bod)</v>
      </c>
      <c r="B54" s="170"/>
      <c r="C54" s="166">
        <v>1</v>
      </c>
    </row>
    <row r="55" spans="1:3" ht="12.75">
      <c r="A55" s="115" t="str">
        <f>IF((C55-INT(C55))&gt;0,"spokojen bez výhrad (+ "&amp;TEXT(C55,"0,0")&amp;" bodu)",IF(C55=1,"spokojen bez výhrad (+ "&amp;TEXT(C55,"0")&amp;" bod)",IF(OR(C55=2,C55=3,C55=4),"spokojen bez výhrad (+ "&amp;TEXT(C55,"0")&amp;" body)",IF(OR(C55&gt;4,C55=0),"spokojen bez výhrad (+ "&amp;TEXT(C55,"0")&amp;" bodů)","spokojen bez výhrad (+ X bodů)"))))</f>
        <v>spokojen bez výhrad (+ 2 body)</v>
      </c>
      <c r="B55" s="167"/>
      <c r="C55" s="168">
        <v>2</v>
      </c>
    </row>
    <row r="56" ht="12.75">
      <c r="A56" s="169"/>
    </row>
    <row r="57" ht="12.75">
      <c r="A57" s="159" t="s">
        <v>215</v>
      </c>
    </row>
    <row r="58" spans="1:3" ht="12.75">
      <c r="A58" s="161" t="s">
        <v>207</v>
      </c>
      <c r="B58" s="162" t="s">
        <v>216</v>
      </c>
      <c r="C58" s="163" t="s">
        <v>76</v>
      </c>
    </row>
    <row r="59" spans="1:3" ht="12.75">
      <c r="A59" s="164" t="s">
        <v>37</v>
      </c>
      <c r="B59" s="165"/>
      <c r="C59" s="166"/>
    </row>
    <row r="60" spans="1:3" ht="12.75">
      <c r="A60" s="114" t="str">
        <f>IF((C60-INT(C60))&gt;0,"ano, "&amp;TEXT(B60,"0")&amp;" metody (+ "&amp;TEXT(C60,"0,0")&amp;" bodu)",IF(C60=1,"ano, "&amp;TEXT(B60,"0")&amp;" metody (+ "&amp;TEXT(C60,"0")&amp;" bod)",IF(OR(C60=2,C60=3,C60=4),"ano, "&amp;TEXT(B60,"0")&amp;" metody (+ "&amp;TEXT(C60,"0")&amp;" body)",IF(OR(C60&gt;4,C60=0),"ano, "&amp;TEXT(B60,"0")&amp;" metody (+ "&amp;TEXT(C60,"0")&amp;" bodů)","ano, "&amp;TEXT(B60,"0")&amp;" metody (+ X bodů)"))))</f>
        <v>ano, 3 metody (+ 1 bod)</v>
      </c>
      <c r="B60" s="170">
        <v>3</v>
      </c>
      <c r="C60" s="166">
        <v>1</v>
      </c>
    </row>
    <row r="61" spans="1:3" ht="12.75">
      <c r="A61" s="114" t="str">
        <f>IF((C61-INT(C61))&gt;0,"ano, "&amp;TEXT(B61,"0")&amp;" metod (+ "&amp;TEXT(C61,"0,0")&amp;" bodu)",IF(C61=1,"ano, "&amp;TEXT(B61,"0")&amp;" metod (+ "&amp;TEXT(C61,"0")&amp;" bod)",IF(OR(C61=2,C61=3,C61=4),"ano, "&amp;TEXT(B61,"0")&amp;" metod (+ "&amp;TEXT(C61,"0")&amp;" body)",IF(OR(C61&gt;4,C61=0),"ano, "&amp;TEXT(B61,"0")&amp;" metod (+ "&amp;TEXT(C61,"0")&amp;" bodů)","ano, "&amp;TEXT(B61,"0")&amp;" metod (+ X bodů)"))))</f>
        <v>ano, 4 nebo 5 metod (+ 2 body)</v>
      </c>
      <c r="B61" s="173" t="s">
        <v>218</v>
      </c>
      <c r="C61" s="166">
        <v>2</v>
      </c>
    </row>
    <row r="62" spans="1:3" ht="12.75">
      <c r="A62" s="115" t="str">
        <f>IF((C62-INT(C62))&gt;0,"ano, "&amp;TEXT(B62,"0")&amp;" metod (+ "&amp;TEXT(C62,"0,0")&amp;" bodu)",IF(C62=1,"ano, "&amp;TEXT(B62,"0")&amp;" metod (+ "&amp;TEXT(C62,"0")&amp;" bod)",IF(OR(C62=2,C62=3,C62=4),"ano, "&amp;TEXT(B62,"0")&amp;" metod (+ "&amp;TEXT(C62,"0")&amp;" body)",IF(OR(C62&gt;4,C62=0),"ano, "&amp;TEXT(B62,"0")&amp;" metod (+ "&amp;TEXT(C62,"0")&amp;" bodů)","ano, "&amp;TEXT(B62,"0")&amp;" metod (+ X bodů)"))))</f>
        <v>ano, 6 metod (+ 3 body)</v>
      </c>
      <c r="B62" s="167">
        <v>6</v>
      </c>
      <c r="C62" s="168">
        <v>3</v>
      </c>
    </row>
    <row r="63" ht="12.75">
      <c r="A63" s="169"/>
    </row>
  </sheetData>
  <sheetProtection algorithmName="SHA-512" hashValue="Csz1ixrNMpOg+ZwbXHxDbAEC8I2jQhnmBaa2E0lUcAbxsE2uSptepkeRLR8mjxh3yjhvQd8DtOOnE4YnIJJceQ==" saltValue="qIwWvulhrzME9fQ99RH1pw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ED228-2BD3-4422-A9FB-B06E6CD5085B}">
  <sheetPr>
    <pageSetUpPr fitToPage="1"/>
  </sheetPr>
  <dimension ref="A1:C18"/>
  <sheetViews>
    <sheetView showGridLines="0" workbookViewId="0" topLeftCell="A1"/>
  </sheetViews>
  <sheetFormatPr defaultColWidth="9.140625" defaultRowHeight="12.75"/>
  <cols>
    <col min="1" max="1" width="30.7109375" style="19" customWidth="1"/>
    <col min="2" max="2" width="45.7109375" style="15" customWidth="1"/>
    <col min="3" max="3" width="60.7109375" style="19" customWidth="1"/>
    <col min="4" max="16384" width="9.140625" style="19" customWidth="1"/>
  </cols>
  <sheetData>
    <row r="1" ht="45" customHeight="1">
      <c r="A1" s="32" t="s">
        <v>63</v>
      </c>
    </row>
    <row r="3" spans="1:3" ht="30" customHeight="1" thickBot="1">
      <c r="A3" s="34" t="s">
        <v>165</v>
      </c>
      <c r="B3" s="35"/>
      <c r="C3" s="118"/>
    </row>
    <row r="4" spans="1:2" ht="12.75">
      <c r="A4" s="119" t="s">
        <v>9</v>
      </c>
      <c r="B4" s="2"/>
    </row>
    <row r="5" spans="1:2" ht="12.75">
      <c r="A5" s="120" t="s">
        <v>10</v>
      </c>
      <c r="B5" s="3"/>
    </row>
    <row r="6" spans="1:2" ht="12.75">
      <c r="A6" s="121" t="s">
        <v>11</v>
      </c>
      <c r="B6" s="4"/>
    </row>
    <row r="7" ht="30" customHeight="1"/>
    <row r="8" spans="1:3" ht="30" customHeight="1" thickBot="1">
      <c r="A8" s="34" t="s">
        <v>12</v>
      </c>
      <c r="B8" s="35"/>
      <c r="C8" s="118"/>
    </row>
    <row r="9" spans="1:2" ht="12.75">
      <c r="A9" s="119" t="s">
        <v>13</v>
      </c>
      <c r="B9" s="2"/>
    </row>
    <row r="10" spans="1:2" ht="12.75">
      <c r="A10" s="120" t="s">
        <v>14</v>
      </c>
      <c r="B10" s="3"/>
    </row>
    <row r="11" spans="1:2" ht="12.75">
      <c r="A11" s="121" t="s">
        <v>15</v>
      </c>
      <c r="B11" s="5"/>
    </row>
    <row r="12" ht="30" customHeight="1"/>
    <row r="13" spans="1:3" ht="30" customHeight="1">
      <c r="A13" s="21"/>
      <c r="B13" s="22"/>
      <c r="C13" s="21"/>
    </row>
    <row r="14" ht="12.75">
      <c r="A14" s="18"/>
    </row>
    <row r="15" spans="1:3" s="18" customFormat="1" ht="30" customHeight="1" thickBot="1">
      <c r="A15" s="132" t="s">
        <v>16</v>
      </c>
      <c r="B15" s="134"/>
      <c r="C15" s="135"/>
    </row>
    <row r="16" spans="1:2" ht="12.75">
      <c r="A16" s="18" t="s">
        <v>166</v>
      </c>
      <c r="B16" s="20"/>
    </row>
    <row r="17" spans="1:2" ht="12.75">
      <c r="A17" s="18"/>
      <c r="B17" s="20"/>
    </row>
    <row r="18" spans="1:2" ht="12.75">
      <c r="A18" s="18"/>
      <c r="B18" s="20"/>
    </row>
  </sheetData>
  <sheetProtection algorithmName="SHA-512" hashValue="1yHl3STmcTrP0LLd+sCS49XH52ym4F4JshSK3AeziZeTePgDPJySea1HWFqqe+pE9AVKAaNLxGbvnSQEmemLDA==" saltValue="iEfhSLYAT6oVRQhJSF9m2g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B837F-DFC9-4F59-A824-F0D5812C03E0}">
  <sheetPr>
    <pageSetUpPr fitToPage="1"/>
  </sheetPr>
  <dimension ref="A1:C35"/>
  <sheetViews>
    <sheetView showGridLines="0" zoomScale="85" zoomScaleNormal="85" workbookViewId="0" topLeftCell="A1"/>
  </sheetViews>
  <sheetFormatPr defaultColWidth="9.140625" defaultRowHeight="15" customHeight="1"/>
  <cols>
    <col min="1" max="1" width="30.7109375" style="19" customWidth="1"/>
    <col min="2" max="2" width="45.7109375" style="15" customWidth="1"/>
    <col min="3" max="3" width="60.7109375" style="19" customWidth="1"/>
    <col min="4" max="16384" width="9.140625" style="19" customWidth="1"/>
  </cols>
  <sheetData>
    <row r="1" ht="45" customHeight="1">
      <c r="A1" s="32" t="s">
        <v>63</v>
      </c>
    </row>
    <row r="3" spans="1:3" ht="30" customHeight="1" thickBot="1">
      <c r="A3" s="34" t="s">
        <v>167</v>
      </c>
      <c r="B3" s="35"/>
      <c r="C3" s="118"/>
    </row>
    <row r="4" spans="1:2" s="16" customFormat="1" ht="15" customHeight="1">
      <c r="A4" s="23" t="s">
        <v>9</v>
      </c>
      <c r="B4" s="6"/>
    </row>
    <row r="5" s="16" customFormat="1" ht="15" customHeight="1">
      <c r="B5" s="17"/>
    </row>
    <row r="6" spans="1:2" s="16" customFormat="1" ht="15" customHeight="1" thickBot="1">
      <c r="A6" s="12" t="s">
        <v>17</v>
      </c>
      <c r="B6" s="24"/>
    </row>
    <row r="7" spans="1:2" s="16" customFormat="1" ht="15" customHeight="1">
      <c r="A7" s="25" t="s">
        <v>9</v>
      </c>
      <c r="B7" s="2"/>
    </row>
    <row r="8" spans="1:2" s="16" customFormat="1" ht="15" customHeight="1">
      <c r="A8" s="26" t="s">
        <v>10</v>
      </c>
      <c r="B8" s="3"/>
    </row>
    <row r="9" spans="1:2" s="16" customFormat="1" ht="15" customHeight="1">
      <c r="A9" s="27" t="s">
        <v>11</v>
      </c>
      <c r="B9" s="4"/>
    </row>
    <row r="10" s="16" customFormat="1" ht="15" customHeight="1">
      <c r="B10" s="17"/>
    </row>
    <row r="11" spans="1:2" s="16" customFormat="1" ht="15" customHeight="1" thickBot="1">
      <c r="A11" s="12" t="s">
        <v>18</v>
      </c>
      <c r="B11" s="24"/>
    </row>
    <row r="12" spans="1:2" s="16" customFormat="1" ht="15" customHeight="1">
      <c r="A12" s="25" t="s">
        <v>9</v>
      </c>
      <c r="B12" s="2" t="s">
        <v>19</v>
      </c>
    </row>
    <row r="13" spans="1:2" s="16" customFormat="1" ht="15" customHeight="1">
      <c r="A13" s="26" t="s">
        <v>10</v>
      </c>
      <c r="B13" s="3"/>
    </row>
    <row r="14" spans="1:2" s="16" customFormat="1" ht="15" customHeight="1">
      <c r="A14" s="27" t="s">
        <v>11</v>
      </c>
      <c r="B14" s="4"/>
    </row>
    <row r="15" s="16" customFormat="1" ht="15" customHeight="1">
      <c r="B15" s="17"/>
    </row>
    <row r="16" spans="1:2" s="16" customFormat="1" ht="15" customHeight="1" thickBot="1">
      <c r="A16" s="12" t="s">
        <v>62</v>
      </c>
      <c r="B16" s="24"/>
    </row>
    <row r="17" spans="1:2" s="16" customFormat="1" ht="15" customHeight="1">
      <c r="A17" s="25" t="s">
        <v>9</v>
      </c>
      <c r="B17" s="2" t="s">
        <v>19</v>
      </c>
    </row>
    <row r="18" spans="1:2" s="16" customFormat="1" ht="15" customHeight="1">
      <c r="A18" s="26" t="s">
        <v>10</v>
      </c>
      <c r="B18" s="3"/>
    </row>
    <row r="19" spans="1:2" s="16" customFormat="1" ht="15" customHeight="1">
      <c r="A19" s="27" t="s">
        <v>11</v>
      </c>
      <c r="B19" s="4"/>
    </row>
    <row r="20" s="16" customFormat="1" ht="15" customHeight="1">
      <c r="B20" s="17"/>
    </row>
    <row r="21" ht="30" customHeight="1"/>
    <row r="22" spans="1:3" ht="30" customHeight="1" thickBot="1">
      <c r="A22" s="34" t="s">
        <v>12</v>
      </c>
      <c r="B22" s="35"/>
      <c r="C22" s="118"/>
    </row>
    <row r="23" spans="1:2" ht="15" customHeight="1">
      <c r="A23" s="119" t="s">
        <v>20</v>
      </c>
      <c r="B23" s="2"/>
    </row>
    <row r="24" spans="1:2" ht="15" customHeight="1">
      <c r="A24" s="120" t="s">
        <v>14</v>
      </c>
      <c r="B24" s="3"/>
    </row>
    <row r="25" spans="1:2" ht="15" customHeight="1">
      <c r="A25" s="121" t="s">
        <v>15</v>
      </c>
      <c r="B25" s="4"/>
    </row>
    <row r="26" ht="30" customHeight="1"/>
    <row r="27" spans="1:3" ht="30" customHeight="1" thickBot="1">
      <c r="A27" s="34" t="s">
        <v>21</v>
      </c>
      <c r="B27" s="35"/>
      <c r="C27" s="118"/>
    </row>
    <row r="28" ht="15" customHeight="1">
      <c r="A28" s="122" t="s">
        <v>168</v>
      </c>
    </row>
    <row r="29" ht="30" customHeight="1"/>
    <row r="30" ht="30" customHeight="1"/>
    <row r="31" spans="1:3" ht="15" customHeight="1">
      <c r="A31" s="136"/>
      <c r="B31" s="137"/>
      <c r="C31" s="138"/>
    </row>
    <row r="32" spans="1:3" s="18" customFormat="1" ht="30" customHeight="1" thickBot="1">
      <c r="A32" s="132" t="s">
        <v>16</v>
      </c>
      <c r="B32" s="134"/>
      <c r="C32" s="135"/>
    </row>
    <row r="33" spans="1:2" ht="15" customHeight="1">
      <c r="A33" s="18" t="s">
        <v>169</v>
      </c>
      <c r="B33" s="20"/>
    </row>
    <row r="34" spans="1:2" ht="15" customHeight="1">
      <c r="A34" s="18" t="s">
        <v>170</v>
      </c>
      <c r="B34" s="20"/>
    </row>
    <row r="35" spans="1:2" ht="15" customHeight="1">
      <c r="A35" s="18" t="s">
        <v>213</v>
      </c>
      <c r="B35" s="20"/>
    </row>
  </sheetData>
  <sheetProtection algorithmName="SHA-512" hashValue="GuN3TGfVE5YpXolNUZhhSRrlofQadbciOnnVmPs+6DUPvhJBJN2yb3SK+7E14JGKihI0tXjwVuEpiyPClw/wBg==" saltValue="mtGroCOfGxhhkdNA9eI/iQ==" spinCount="100000" sheet="1" objects="1" scenarios="1" insertRows="0" deleteRows="0"/>
  <printOptions/>
  <pageMargins left="0.7" right="0.7" top="0.787401575" bottom="0.787401575" header="0.3" footer="0.3"/>
  <pageSetup fitToHeight="0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8852D-E4DB-4731-98C8-13CE16833908}">
  <sheetPr>
    <pageSetUpPr fitToPage="1"/>
  </sheetPr>
  <dimension ref="A1:B14"/>
  <sheetViews>
    <sheetView showGridLines="0" workbookViewId="0" topLeftCell="A1"/>
  </sheetViews>
  <sheetFormatPr defaultColWidth="9.140625" defaultRowHeight="15" customHeight="1"/>
  <cols>
    <col min="1" max="1" width="30.7109375" style="19" customWidth="1"/>
    <col min="2" max="2" width="84.00390625" style="19" customWidth="1"/>
    <col min="3" max="16384" width="9.140625" style="19" customWidth="1"/>
  </cols>
  <sheetData>
    <row r="1" ht="45" customHeight="1">
      <c r="A1" s="32" t="s">
        <v>63</v>
      </c>
    </row>
    <row r="3" spans="1:2" ht="30" customHeight="1" thickBot="1">
      <c r="A3" s="34" t="s">
        <v>22</v>
      </c>
      <c r="B3" s="36"/>
    </row>
    <row r="4" ht="15" customHeight="1">
      <c r="A4" s="123" t="s">
        <v>23</v>
      </c>
    </row>
    <row r="5" ht="30" customHeight="1"/>
    <row r="6" spans="1:2" ht="30" customHeight="1" thickBot="1">
      <c r="A6" s="34" t="s">
        <v>24</v>
      </c>
      <c r="B6" s="36"/>
    </row>
    <row r="7" ht="15" customHeight="1">
      <c r="A7" s="124" t="s">
        <v>25</v>
      </c>
    </row>
    <row r="8" ht="30" customHeight="1"/>
    <row r="9" ht="30" customHeight="1"/>
    <row r="10" spans="1:2" ht="15" customHeight="1">
      <c r="A10" s="136"/>
      <c r="B10" s="137"/>
    </row>
    <row r="11" spans="1:2" s="18" customFormat="1" ht="30" customHeight="1" thickBot="1">
      <c r="A11" s="132" t="s">
        <v>26</v>
      </c>
      <c r="B11" s="139"/>
    </row>
    <row r="12" ht="15" customHeight="1">
      <c r="A12" s="18" t="s">
        <v>70</v>
      </c>
    </row>
    <row r="13" ht="15" customHeight="1">
      <c r="A13" s="18" t="s">
        <v>27</v>
      </c>
    </row>
    <row r="14" ht="15" customHeight="1">
      <c r="A14" s="18" t="s">
        <v>71</v>
      </c>
    </row>
  </sheetData>
  <sheetProtection algorithmName="SHA-512" hashValue="rkUscCqB+APx64J/YQ65T00iLgZ6Ap0jT/YCQvagt6phIrRwe1wPFbBgZecLkQcR+e8ayxCqn0ittTeTiRerXQ==" saltValue="l4uGYeIzeGz1j4b2nAmXHg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DE0B6-D04B-4218-9CAF-67F1E5D4E24F}">
  <sheetPr>
    <pageSetUpPr fitToPage="1"/>
  </sheetPr>
  <dimension ref="A1:H107"/>
  <sheetViews>
    <sheetView showGridLines="0" zoomScale="80" zoomScaleNormal="80" workbookViewId="0" topLeftCell="A1"/>
  </sheetViews>
  <sheetFormatPr defaultColWidth="9.140625" defaultRowHeight="15" customHeight="1"/>
  <cols>
    <col min="1" max="1" width="6.7109375" style="14" customWidth="1"/>
    <col min="2" max="2" width="75.7109375" style="19" customWidth="1"/>
    <col min="3" max="3" width="30.7109375" style="15" customWidth="1"/>
    <col min="4" max="4" width="30.7109375" style="19" customWidth="1"/>
    <col min="5" max="6" width="20.7109375" style="19" customWidth="1"/>
    <col min="7" max="7" width="9.140625" style="57" customWidth="1"/>
    <col min="8" max="16384" width="9.140625" style="19" customWidth="1"/>
  </cols>
  <sheetData>
    <row r="1" ht="45" customHeight="1">
      <c r="A1" s="32" t="s">
        <v>63</v>
      </c>
    </row>
    <row r="3" spans="1:6" ht="30" customHeight="1" thickBot="1">
      <c r="A3" s="33"/>
      <c r="B3" s="34" t="s">
        <v>28</v>
      </c>
      <c r="C3" s="35"/>
      <c r="D3" s="36"/>
      <c r="E3" s="36"/>
      <c r="F3" s="36"/>
    </row>
    <row r="4" spans="1:8" ht="15" customHeight="1">
      <c r="A4" s="38"/>
      <c r="B4" s="39" t="s">
        <v>229</v>
      </c>
      <c r="C4" s="38"/>
      <c r="D4" s="38"/>
      <c r="E4" s="38"/>
      <c r="F4" s="38"/>
      <c r="G4" s="38"/>
      <c r="H4" s="40"/>
    </row>
    <row r="5" spans="1:8" ht="15" customHeight="1">
      <c r="A5" s="38"/>
      <c r="B5" s="39" t="s">
        <v>230</v>
      </c>
      <c r="C5" s="38"/>
      <c r="D5" s="38"/>
      <c r="E5" s="38"/>
      <c r="F5" s="38"/>
      <c r="G5" s="38"/>
      <c r="H5" s="40"/>
    </row>
    <row r="6" spans="1:8" ht="15" customHeight="1">
      <c r="A6" s="38"/>
      <c r="B6" s="39" t="s">
        <v>208</v>
      </c>
      <c r="C6" s="38"/>
      <c r="D6" s="38"/>
      <c r="E6" s="38"/>
      <c r="F6" s="38"/>
      <c r="G6" s="38"/>
      <c r="H6" s="40"/>
    </row>
    <row r="7" ht="15" customHeight="1">
      <c r="B7" s="18" t="s">
        <v>142</v>
      </c>
    </row>
    <row r="8" ht="15" customHeight="1">
      <c r="B8" s="18" t="s">
        <v>105</v>
      </c>
    </row>
    <row r="9" spans="2:8" ht="15" customHeight="1">
      <c r="B9" s="47"/>
      <c r="C9" s="18"/>
      <c r="H9" s="40"/>
    </row>
    <row r="10" spans="1:6" ht="15" customHeight="1" thickBot="1">
      <c r="A10" s="33"/>
      <c r="B10" s="37" t="s">
        <v>118</v>
      </c>
      <c r="C10" s="35"/>
      <c r="D10" s="36"/>
      <c r="E10" s="36"/>
      <c r="F10" s="36"/>
    </row>
    <row r="11" spans="1:6" ht="15" customHeight="1">
      <c r="A11" s="48"/>
      <c r="B11" s="116" t="s">
        <v>34</v>
      </c>
      <c r="C11" s="142"/>
      <c r="D11" s="49"/>
      <c r="E11" s="49"/>
      <c r="F11" s="49"/>
    </row>
    <row r="12" spans="1:6" ht="12.75">
      <c r="A12" s="50"/>
      <c r="B12" s="67" t="s">
        <v>35</v>
      </c>
      <c r="C12" s="142"/>
      <c r="D12" s="51"/>
      <c r="E12" s="51"/>
      <c r="F12" s="51"/>
    </row>
    <row r="13" spans="1:6" ht="12.75">
      <c r="A13" s="50"/>
      <c r="B13" s="67" t="s">
        <v>20</v>
      </c>
      <c r="C13" s="142"/>
      <c r="D13" s="51"/>
      <c r="E13" s="51"/>
      <c r="F13" s="51"/>
    </row>
    <row r="14" spans="1:6" ht="12.75">
      <c r="A14" s="50"/>
      <c r="B14" s="67" t="s">
        <v>83</v>
      </c>
      <c r="C14" s="142"/>
      <c r="D14" s="51"/>
      <c r="E14" s="51"/>
      <c r="F14" s="51"/>
    </row>
    <row r="15" spans="1:6" ht="12.75">
      <c r="A15" s="50"/>
      <c r="B15" s="69" t="s">
        <v>84</v>
      </c>
      <c r="C15" s="143"/>
      <c r="D15" s="52"/>
      <c r="E15" s="52"/>
      <c r="F15" s="52"/>
    </row>
    <row r="16" spans="1:6" s="57" customFormat="1" ht="12.75">
      <c r="A16" s="53"/>
      <c r="B16" s="54"/>
      <c r="C16" s="55"/>
      <c r="D16" s="55"/>
      <c r="E16" s="56"/>
      <c r="F16" s="56"/>
    </row>
    <row r="17" spans="1:7" s="15" customFormat="1" ht="12.75">
      <c r="A17" s="41" t="s">
        <v>29</v>
      </c>
      <c r="B17" s="58" t="s">
        <v>30</v>
      </c>
      <c r="C17" s="58" t="s">
        <v>32</v>
      </c>
      <c r="D17" s="58" t="s">
        <v>33</v>
      </c>
      <c r="E17" s="112" t="s">
        <v>188</v>
      </c>
      <c r="F17" s="42" t="s">
        <v>189</v>
      </c>
      <c r="G17" s="101"/>
    </row>
    <row r="18" spans="1:6" ht="25.5">
      <c r="A18" s="59" t="s">
        <v>31</v>
      </c>
      <c r="B18" s="68" t="s">
        <v>162</v>
      </c>
      <c r="C18" s="10" t="s">
        <v>37</v>
      </c>
      <c r="D18" s="31" t="s">
        <v>88</v>
      </c>
      <c r="E18" s="61" t="str">
        <f>IF(C18='zdroj dat'!$A$4,'zdroj dat'!$C$4,"")</f>
        <v/>
      </c>
      <c r="F18" s="61">
        <f>MAX('zdroj dat'!$C$4)</f>
        <v>1</v>
      </c>
    </row>
    <row r="19" spans="1:6" ht="25.5">
      <c r="A19" s="43" t="s">
        <v>49</v>
      </c>
      <c r="B19" s="68" t="str">
        <f>"uvedená webová aplikace byla spuštěna do Produkčního provozu nejdéle 5 let před zahájením Řízení"</f>
        <v>uvedená webová aplikace byla spuštěna do Produkčního provozu nejdéle 5 let před zahájením Řízení</v>
      </c>
      <c r="C19" s="10" t="s">
        <v>37</v>
      </c>
      <c r="D19" s="31" t="s">
        <v>87</v>
      </c>
      <c r="E19" s="61" t="str">
        <f>IF(C19='zdroj dat'!$A$4,'zdroj dat'!$C$4,"")</f>
        <v/>
      </c>
      <c r="F19" s="61">
        <f>MAX('zdroj dat'!$C$4)</f>
        <v>1</v>
      </c>
    </row>
    <row r="20" spans="1:6" ht="25.5">
      <c r="A20" s="59" t="s">
        <v>50</v>
      </c>
      <c r="B20" s="68" t="str">
        <f>"konečná cena uvedené webové aplikace byla alespoň "&amp;TEXT('zdroj dat'!$B$10,"# ##0")&amp;" Kč bez DPH"</f>
        <v>konečná cena uvedené webové aplikace byla alespoň 750 000 Kč bez DPH</v>
      </c>
      <c r="C20" s="10" t="s">
        <v>37</v>
      </c>
      <c r="D20" s="11" t="s">
        <v>82</v>
      </c>
      <c r="E20" s="61" t="str">
        <f>IF(C20='zdroj dat'!$A$10,'zdroj dat'!$C$10,IF(C20='zdroj dat'!$A$11,'zdroj dat'!$C$11,IF(C20='zdroj dat'!$A$12,'zdroj dat'!$C$12,"")))</f>
        <v/>
      </c>
      <c r="F20" s="61">
        <f>MAX('zdroj dat'!$C$10:$C$12)</f>
        <v>3</v>
      </c>
    </row>
    <row r="21" spans="1:6" ht="38.25">
      <c r="A21" s="59" t="s">
        <v>51</v>
      </c>
      <c r="B21" s="68" t="str">
        <f>"zakázka zahrnuje nebo zahrnovala poskytování služeb spočívajících v Provozu nebo Údržbě k uvedené webové aplikaci po dobu alespoň "&amp;'zdroj dat'!B24&amp;" měsíců od jejího spuštění do Produkčního provozu (může být na základě samostatného smluvního vztahu)"</f>
        <v>zakázka zahrnuje nebo zahrnovala poskytování služeb spočívajících v Provozu nebo Údržbě k uvedené webové aplikaci po dobu alespoň 12 měsíců od jejího spuštění do Produkčního provozu (může být na základě samostatného smluvního vztahu)</v>
      </c>
      <c r="C21" s="10" t="s">
        <v>37</v>
      </c>
      <c r="D21" s="10" t="s">
        <v>93</v>
      </c>
      <c r="E21" s="61" t="str">
        <f>IF(C21='zdroj dat'!$A$24,'zdroj dat'!$C$24,IF(C21='zdroj dat'!$A$25,'zdroj dat'!$C$25,IF(C21='zdroj dat'!$A$26,'zdroj dat'!$C$26,"")))</f>
        <v/>
      </c>
      <c r="F21" s="61">
        <f>MAX('zdroj dat'!$C$24:$C$26)</f>
        <v>3</v>
      </c>
    </row>
    <row r="22" spans="1:6" ht="38.25">
      <c r="A22" s="59" t="s">
        <v>74</v>
      </c>
      <c r="B22" s="68" t="str">
        <f>"zakázka zahrnuje nebo zahrnovala poskytování služeb spočívajících v Podpoře k uvedené webové aplikaci po dobu alespoň "&amp;'zdroj dat'!B31&amp;" měsíců od jejího spuštění do Produkčního provozu (může být na základě samostatného smluvního vztahu)"</f>
        <v>zakázka zahrnuje nebo zahrnovala poskytování služeb spočívajících v Podpoře k uvedené webové aplikaci po dobu alespoň 12 měsíců od jejího spuštění do Produkčního provozu (může být na základě samostatného smluvního vztahu)</v>
      </c>
      <c r="C22" s="10" t="s">
        <v>37</v>
      </c>
      <c r="D22" s="10" t="s">
        <v>94</v>
      </c>
      <c r="E22" s="61" t="str">
        <f>IF(C22='zdroj dat'!$A$31,'zdroj dat'!$C$31,IF(C22='zdroj dat'!$A$32,'zdroj dat'!$C$32,IF(C22='zdroj dat'!$A$33,'zdroj dat'!$C$33,"")))</f>
        <v/>
      </c>
      <c r="F22" s="61">
        <f>MAX('zdroj dat'!$C$31:$C$33)</f>
        <v>3</v>
      </c>
    </row>
    <row r="23" spans="1:6" ht="12.75">
      <c r="A23" s="50" t="s">
        <v>86</v>
      </c>
      <c r="B23" s="69" t="str">
        <f>"uvedená webová aplikace je nebo byla ISVS nebo Významným IS"</f>
        <v>uvedená webová aplikace je nebo byla ISVS nebo Významným IS</v>
      </c>
      <c r="C23" s="9" t="s">
        <v>37</v>
      </c>
      <c r="D23" s="62"/>
      <c r="E23" s="63" t="str">
        <f>IF(C23='zdroj dat'!$A$38,'zdroj dat'!$C$38,IF(C23='zdroj dat'!$A$39,'zdroj dat'!$C$39,IF(C23='zdroj dat'!$A$40,'zdroj dat'!$C$40,"")))</f>
        <v/>
      </c>
      <c r="F23" s="61">
        <f>MAX('zdroj dat'!$C$38:$C$40)</f>
        <v>2</v>
      </c>
    </row>
    <row r="24" spans="1:6" ht="25.5">
      <c r="A24" s="50" t="s">
        <v>96</v>
      </c>
      <c r="B24" s="69" t="str">
        <f>"uvedená webová aplikace je veřejně přístupná a respektuje WCAG alespoň v úrovni shody A"</f>
        <v>uvedená webová aplikace je veřejně přístupná a respektuje WCAG alespoň v úrovni shody A</v>
      </c>
      <c r="C24" s="9" t="s">
        <v>37</v>
      </c>
      <c r="D24" s="62"/>
      <c r="E24" s="63" t="str">
        <f>IF(C24='zdroj dat'!$A$45,'zdroj dat'!$C$45,IF(C24='zdroj dat'!$A$46,'zdroj dat'!$C$46,IF(C24='zdroj dat'!$A$47,'zdroj dat'!$C$47,"")))</f>
        <v/>
      </c>
      <c r="F24" s="61">
        <f>MAX('zdroj dat'!$C$45:$C$47)</f>
        <v>2</v>
      </c>
    </row>
    <row r="25" spans="2:8" ht="12.75">
      <c r="B25" s="18"/>
      <c r="C25" s="18"/>
      <c r="D25" s="77" t="s">
        <v>190</v>
      </c>
      <c r="E25" s="64">
        <f>SUM(E18:E24)</f>
        <v>0</v>
      </c>
      <c r="F25" s="64">
        <f>SUM(F18:F24)</f>
        <v>15</v>
      </c>
      <c r="H25" s="40"/>
    </row>
    <row r="26" spans="2:8" ht="15" customHeight="1">
      <c r="B26" s="47"/>
      <c r="C26" s="18"/>
      <c r="H26" s="40"/>
    </row>
    <row r="27" spans="1:6" ht="15" customHeight="1" thickBot="1">
      <c r="A27" s="33"/>
      <c r="B27" s="37" t="s">
        <v>119</v>
      </c>
      <c r="C27" s="35"/>
      <c r="D27" s="36"/>
      <c r="E27" s="36"/>
      <c r="F27" s="36"/>
    </row>
    <row r="28" spans="1:6" ht="15" customHeight="1">
      <c r="A28" s="48"/>
      <c r="B28" s="116" t="str">
        <f>B$11</f>
        <v>název zakázky</v>
      </c>
      <c r="C28" s="142"/>
      <c r="D28" s="49"/>
      <c r="E28" s="49"/>
      <c r="F28" s="49"/>
    </row>
    <row r="29" spans="1:6" ht="12.75">
      <c r="A29" s="50"/>
      <c r="B29" s="67" t="str">
        <f>B$12</f>
        <v>název klienta</v>
      </c>
      <c r="C29" s="142"/>
      <c r="D29" s="51"/>
      <c r="E29" s="51"/>
      <c r="F29" s="51"/>
    </row>
    <row r="30" spans="1:6" ht="12.75">
      <c r="A30" s="50"/>
      <c r="B30" s="67" t="str">
        <f>B$13</f>
        <v>jméno a příjmení kontaktní osoby</v>
      </c>
      <c r="C30" s="142"/>
      <c r="D30" s="51"/>
      <c r="E30" s="51"/>
      <c r="F30" s="51"/>
    </row>
    <row r="31" spans="1:6" ht="12.75">
      <c r="A31" s="50"/>
      <c r="B31" s="67" t="str">
        <f>B$14</f>
        <v>e-mail a/nebo tel. kontaktní osoby</v>
      </c>
      <c r="C31" s="142"/>
      <c r="D31" s="51"/>
      <c r="E31" s="51"/>
      <c r="F31" s="51"/>
    </row>
    <row r="32" spans="1:6" ht="12.75">
      <c r="A32" s="50"/>
      <c r="B32" s="69" t="str">
        <f>B$15</f>
        <v>URL, na kterém lze údaje ověřit (nepovinné)</v>
      </c>
      <c r="C32" s="142"/>
      <c r="D32" s="52"/>
      <c r="E32" s="52"/>
      <c r="F32" s="52"/>
    </row>
    <row r="33" spans="1:6" s="57" customFormat="1" ht="12.75">
      <c r="A33" s="53"/>
      <c r="B33" s="54"/>
      <c r="C33" s="55"/>
      <c r="D33" s="55"/>
      <c r="E33" s="56"/>
      <c r="F33" s="56"/>
    </row>
    <row r="34" spans="1:7" s="15" customFormat="1" ht="12.75">
      <c r="A34" s="41" t="str">
        <f aca="true" t="shared" si="0" ref="A34:F34">A$17</f>
        <v>č.</v>
      </c>
      <c r="B34" s="125" t="str">
        <f t="shared" si="0"/>
        <v>parametr</v>
      </c>
      <c r="C34" s="125" t="str">
        <f t="shared" si="0"/>
        <v>reakce dodavatele</v>
      </c>
      <c r="D34" s="125" t="str">
        <f t="shared" si="0"/>
        <v>doplňující informace</v>
      </c>
      <c r="E34" s="126" t="str">
        <f t="shared" si="0"/>
        <v>počet získaných bodů</v>
      </c>
      <c r="F34" s="126" t="str">
        <f t="shared" si="0"/>
        <v>nejvyšší počet bodů</v>
      </c>
      <c r="G34" s="101"/>
    </row>
    <row r="35" spans="1:6" ht="25.5">
      <c r="A35" s="59" t="s">
        <v>36</v>
      </c>
      <c r="B35" s="68" t="str">
        <f>B$18</f>
        <v>zakázka zahrnovala vytvoření obsahové webové aplikace (nikoli e-shopu) založené na CMS</v>
      </c>
      <c r="C35" s="10" t="s">
        <v>37</v>
      </c>
      <c r="D35" s="31" t="s">
        <v>88</v>
      </c>
      <c r="E35" s="61" t="str">
        <f>IF(C35='zdroj dat'!$A$4,'zdroj dat'!$C$4,"")</f>
        <v/>
      </c>
      <c r="F35" s="61">
        <f>MAX('zdroj dat'!$C$4)</f>
        <v>1</v>
      </c>
    </row>
    <row r="36" spans="1:6" ht="25.5">
      <c r="A36" s="43" t="s">
        <v>38</v>
      </c>
      <c r="B36" s="68" t="str">
        <f>B$19</f>
        <v>uvedená webová aplikace byla spuštěna do Produkčního provozu nejdéle 5 let před zahájením Řízení</v>
      </c>
      <c r="C36" s="10" t="s">
        <v>37</v>
      </c>
      <c r="D36" s="31" t="s">
        <v>87</v>
      </c>
      <c r="E36" s="61" t="str">
        <f>IF(C36='zdroj dat'!$A$4,'zdroj dat'!$C$4,"")</f>
        <v/>
      </c>
      <c r="F36" s="61">
        <f>MAX('zdroj dat'!$C$4)</f>
        <v>1</v>
      </c>
    </row>
    <row r="37" spans="1:6" ht="25.5">
      <c r="A37" s="59" t="s">
        <v>39</v>
      </c>
      <c r="B37" s="68" t="str">
        <f>B$20</f>
        <v>konečná cena uvedené webové aplikace byla alespoň 750 000 Kč bez DPH</v>
      </c>
      <c r="C37" s="10" t="s">
        <v>37</v>
      </c>
      <c r="D37" s="11" t="s">
        <v>82</v>
      </c>
      <c r="E37" s="61" t="str">
        <f>IF(C37='zdroj dat'!$A$10,'zdroj dat'!$C$10,IF(C37='zdroj dat'!$A$11,'zdroj dat'!$C$11,IF(C37='zdroj dat'!$A$12,'zdroj dat'!$C$12,"")))</f>
        <v/>
      </c>
      <c r="F37" s="61">
        <f>MAX('zdroj dat'!$C$10:$C$12)</f>
        <v>3</v>
      </c>
    </row>
    <row r="38" spans="1:6" ht="38.25">
      <c r="A38" s="59" t="s">
        <v>40</v>
      </c>
      <c r="B38" s="68" t="str">
        <f>B$21</f>
        <v>zakázka zahrnuje nebo zahrnovala poskytování služeb spočívajících v Provozu nebo Údržbě k uvedené webové aplikaci po dobu alespoň 12 měsíců od jejího spuštění do Produkčního provozu (může být na základě samostatného smluvního vztahu)</v>
      </c>
      <c r="C38" s="10" t="s">
        <v>37</v>
      </c>
      <c r="D38" s="10" t="s">
        <v>93</v>
      </c>
      <c r="E38" s="61" t="str">
        <f>IF(C38='zdroj dat'!$A$24,'zdroj dat'!$C$24,IF(C38='zdroj dat'!$A$25,'zdroj dat'!$C$25,IF(C38='zdroj dat'!$A$26,'zdroj dat'!$C$26,"")))</f>
        <v/>
      </c>
      <c r="F38" s="61">
        <f>MAX('zdroj dat'!$C$24:$C$26)</f>
        <v>3</v>
      </c>
    </row>
    <row r="39" spans="1:6" ht="38.25">
      <c r="A39" s="59" t="s">
        <v>125</v>
      </c>
      <c r="B39" s="68" t="str">
        <f>B$22</f>
        <v>zakázka zahrnuje nebo zahrnovala poskytování služeb spočívajících v Podpoře k uvedené webové aplikaci po dobu alespoň 12 měsíců od jejího spuštění do Produkčního provozu (může být na základě samostatného smluvního vztahu)</v>
      </c>
      <c r="C39" s="10" t="s">
        <v>37</v>
      </c>
      <c r="D39" s="10" t="s">
        <v>94</v>
      </c>
      <c r="E39" s="61" t="str">
        <f>IF(C39='zdroj dat'!$A$31,'zdroj dat'!$C$31,IF(C39='zdroj dat'!$A$32,'zdroj dat'!$C$32,IF(C39='zdroj dat'!$A$33,'zdroj dat'!$C$33,"")))</f>
        <v/>
      </c>
      <c r="F39" s="61">
        <f>MAX('zdroj dat'!$C$31:$C$33)</f>
        <v>3</v>
      </c>
    </row>
    <row r="40" spans="1:6" ht="12.75">
      <c r="A40" s="59" t="s">
        <v>126</v>
      </c>
      <c r="B40" s="69" t="str">
        <f>B$23</f>
        <v>uvedená webová aplikace je nebo byla ISVS nebo Významným IS</v>
      </c>
      <c r="C40" s="9" t="s">
        <v>37</v>
      </c>
      <c r="D40" s="62"/>
      <c r="E40" s="63" t="str">
        <f>IF(C40='zdroj dat'!$A$38,'zdroj dat'!$C$38,IF(C40='zdroj dat'!$A$39,'zdroj dat'!$C$39,IF(C40='zdroj dat'!$A$40,'zdroj dat'!$C$40,"")))</f>
        <v/>
      </c>
      <c r="F40" s="61">
        <f>MAX('zdroj dat'!$C$38:$C$40)</f>
        <v>2</v>
      </c>
    </row>
    <row r="41" spans="1:6" ht="25.5">
      <c r="A41" s="50" t="s">
        <v>127</v>
      </c>
      <c r="B41" s="69" t="str">
        <f>B$24</f>
        <v>uvedená webová aplikace je veřejně přístupná a respektuje WCAG alespoň v úrovni shody A</v>
      </c>
      <c r="C41" s="9" t="s">
        <v>37</v>
      </c>
      <c r="D41" s="62"/>
      <c r="E41" s="63" t="str">
        <f>IF(C41='zdroj dat'!$A$45,'zdroj dat'!$C$45,IF(C41='zdroj dat'!$A$46,'zdroj dat'!$C$46,IF(C41='zdroj dat'!$A$47,'zdroj dat'!$C$47,"")))</f>
        <v/>
      </c>
      <c r="F41" s="61">
        <f>MAX('zdroj dat'!$C$45:$C$47)</f>
        <v>2</v>
      </c>
    </row>
    <row r="42" spans="2:8" ht="12.75">
      <c r="B42" s="18"/>
      <c r="C42" s="18"/>
      <c r="D42" s="77" t="str">
        <f>D$25</f>
        <v>mezisoučet za zakázku</v>
      </c>
      <c r="E42" s="64">
        <f>SUM(E35:E41)</f>
        <v>0</v>
      </c>
      <c r="F42" s="64">
        <f>SUM(F35:F41)</f>
        <v>15</v>
      </c>
      <c r="H42" s="40"/>
    </row>
    <row r="43" spans="2:8" ht="15" customHeight="1">
      <c r="B43" s="47"/>
      <c r="C43" s="18"/>
      <c r="H43" s="40"/>
    </row>
    <row r="44" spans="1:6" ht="15" customHeight="1" thickBot="1">
      <c r="A44" s="33"/>
      <c r="B44" s="37" t="s">
        <v>120</v>
      </c>
      <c r="C44" s="35"/>
      <c r="D44" s="36"/>
      <c r="E44" s="36"/>
      <c r="F44" s="36"/>
    </row>
    <row r="45" spans="1:6" ht="15" customHeight="1">
      <c r="A45" s="48"/>
      <c r="B45" s="116" t="str">
        <f>B$11</f>
        <v>název zakázky</v>
      </c>
      <c r="C45" s="142"/>
      <c r="D45" s="49"/>
      <c r="E45" s="49"/>
      <c r="F45" s="49"/>
    </row>
    <row r="46" spans="1:6" ht="12.75">
      <c r="A46" s="50"/>
      <c r="B46" s="67" t="str">
        <f>B$12</f>
        <v>název klienta</v>
      </c>
      <c r="C46" s="142"/>
      <c r="D46" s="51"/>
      <c r="E46" s="51"/>
      <c r="F46" s="51"/>
    </row>
    <row r="47" spans="1:6" ht="12.75">
      <c r="A47" s="50"/>
      <c r="B47" s="67" t="str">
        <f>B$13</f>
        <v>jméno a příjmení kontaktní osoby</v>
      </c>
      <c r="C47" s="142"/>
      <c r="D47" s="51"/>
      <c r="E47" s="51"/>
      <c r="F47" s="51"/>
    </row>
    <row r="48" spans="1:6" ht="12.75">
      <c r="A48" s="50"/>
      <c r="B48" s="67" t="str">
        <f>B$14</f>
        <v>e-mail a/nebo tel. kontaktní osoby</v>
      </c>
      <c r="C48" s="142"/>
      <c r="D48" s="51"/>
      <c r="E48" s="51"/>
      <c r="F48" s="51"/>
    </row>
    <row r="49" spans="1:6" ht="12.75">
      <c r="A49" s="50"/>
      <c r="B49" s="69" t="str">
        <f>B$15</f>
        <v>URL, na kterém lze údaje ověřit (nepovinné)</v>
      </c>
      <c r="C49" s="142"/>
      <c r="D49" s="52"/>
      <c r="E49" s="52"/>
      <c r="F49" s="52"/>
    </row>
    <row r="50" spans="1:6" s="57" customFormat="1" ht="12.75">
      <c r="A50" s="53"/>
      <c r="B50" s="54"/>
      <c r="C50" s="55"/>
      <c r="D50" s="55"/>
      <c r="E50" s="56"/>
      <c r="F50" s="56"/>
    </row>
    <row r="51" spans="1:7" s="15" customFormat="1" ht="12.75">
      <c r="A51" s="41" t="str">
        <f aca="true" t="shared" si="1" ref="A51:F51">A$17</f>
        <v>č.</v>
      </c>
      <c r="B51" s="58" t="str">
        <f t="shared" si="1"/>
        <v>parametr</v>
      </c>
      <c r="C51" s="58" t="str">
        <f t="shared" si="1"/>
        <v>reakce dodavatele</v>
      </c>
      <c r="D51" s="58" t="str">
        <f t="shared" si="1"/>
        <v>doplňující informace</v>
      </c>
      <c r="E51" s="42" t="str">
        <f t="shared" si="1"/>
        <v>počet získaných bodů</v>
      </c>
      <c r="F51" s="42" t="str">
        <f t="shared" si="1"/>
        <v>nejvyšší počet bodů</v>
      </c>
      <c r="G51" s="101"/>
    </row>
    <row r="52" spans="1:6" ht="25.5">
      <c r="A52" s="59" t="s">
        <v>52</v>
      </c>
      <c r="B52" s="68" t="str">
        <f>B$18</f>
        <v>zakázka zahrnovala vytvoření obsahové webové aplikace (nikoli e-shopu) založené na CMS</v>
      </c>
      <c r="C52" s="10" t="s">
        <v>37</v>
      </c>
      <c r="D52" s="31" t="s">
        <v>88</v>
      </c>
      <c r="E52" s="61" t="str">
        <f>IF(C52='zdroj dat'!$A$4,'zdroj dat'!$C$4,"")</f>
        <v/>
      </c>
      <c r="F52" s="61">
        <f>MAX('zdroj dat'!$C$4)</f>
        <v>1</v>
      </c>
    </row>
    <row r="53" spans="1:6" ht="25.5">
      <c r="A53" s="43" t="s">
        <v>53</v>
      </c>
      <c r="B53" s="68" t="str">
        <f>B$19</f>
        <v>uvedená webová aplikace byla spuštěna do Produkčního provozu nejdéle 5 let před zahájením Řízení</v>
      </c>
      <c r="C53" s="10" t="s">
        <v>37</v>
      </c>
      <c r="D53" s="31" t="s">
        <v>87</v>
      </c>
      <c r="E53" s="61" t="str">
        <f>IF(C53='zdroj dat'!$A$4,'zdroj dat'!$C$4,"")</f>
        <v/>
      </c>
      <c r="F53" s="61">
        <f>MAX('zdroj dat'!$C$4)</f>
        <v>1</v>
      </c>
    </row>
    <row r="54" spans="1:6" ht="25.5">
      <c r="A54" s="59" t="s">
        <v>54</v>
      </c>
      <c r="B54" s="68" t="str">
        <f>B$20</f>
        <v>konečná cena uvedené webové aplikace byla alespoň 750 000 Kč bez DPH</v>
      </c>
      <c r="C54" s="10" t="s">
        <v>37</v>
      </c>
      <c r="D54" s="11" t="s">
        <v>82</v>
      </c>
      <c r="E54" s="61" t="str">
        <f>IF(C54='zdroj dat'!$A$10,'zdroj dat'!$C$10,IF(C54='zdroj dat'!$A$11,'zdroj dat'!$C$11,IF(C54='zdroj dat'!$A$12,'zdroj dat'!$C$12,"")))</f>
        <v/>
      </c>
      <c r="F54" s="61">
        <f>MAX('zdroj dat'!$C$10:$C$12)</f>
        <v>3</v>
      </c>
    </row>
    <row r="55" spans="1:6" ht="38.25">
      <c r="A55" s="59" t="s">
        <v>128</v>
      </c>
      <c r="B55" s="68" t="str">
        <f>B$21</f>
        <v>zakázka zahrnuje nebo zahrnovala poskytování služeb spočívajících v Provozu nebo Údržbě k uvedené webové aplikaci po dobu alespoň 12 měsíců od jejího spuštění do Produkčního provozu (může být na základě samostatného smluvního vztahu)</v>
      </c>
      <c r="C55" s="10" t="s">
        <v>37</v>
      </c>
      <c r="D55" s="10" t="s">
        <v>93</v>
      </c>
      <c r="E55" s="61" t="str">
        <f>IF(C55='zdroj dat'!$A$24,'zdroj dat'!$C$24,IF(C55='zdroj dat'!$A$25,'zdroj dat'!$C$25,IF(C55='zdroj dat'!$A$26,'zdroj dat'!$C$26,"")))</f>
        <v/>
      </c>
      <c r="F55" s="61">
        <f>MAX('zdroj dat'!$C$24:$C$26)</f>
        <v>3</v>
      </c>
    </row>
    <row r="56" spans="1:6" ht="38.25">
      <c r="A56" s="59" t="s">
        <v>129</v>
      </c>
      <c r="B56" s="68" t="str">
        <f>B$22</f>
        <v>zakázka zahrnuje nebo zahrnovala poskytování služeb spočívajících v Podpoře k uvedené webové aplikaci po dobu alespoň 12 měsíců od jejího spuštění do Produkčního provozu (může být na základě samostatného smluvního vztahu)</v>
      </c>
      <c r="C56" s="10" t="s">
        <v>37</v>
      </c>
      <c r="D56" s="10" t="s">
        <v>94</v>
      </c>
      <c r="E56" s="61" t="str">
        <f>IF(C56='zdroj dat'!$A$31,'zdroj dat'!$C$31,IF(C56='zdroj dat'!$A$32,'zdroj dat'!$C$32,IF(C56='zdroj dat'!$A$33,'zdroj dat'!$C$33,"")))</f>
        <v/>
      </c>
      <c r="F56" s="61">
        <f>MAX('zdroj dat'!$C$31:$C$33)</f>
        <v>3</v>
      </c>
    </row>
    <row r="57" spans="1:6" ht="12.75">
      <c r="A57" s="59" t="s">
        <v>130</v>
      </c>
      <c r="B57" s="69" t="str">
        <f>B$23</f>
        <v>uvedená webová aplikace je nebo byla ISVS nebo Významným IS</v>
      </c>
      <c r="C57" s="9" t="s">
        <v>37</v>
      </c>
      <c r="D57" s="62"/>
      <c r="E57" s="63" t="str">
        <f>IF(C57='zdroj dat'!$A$38,'zdroj dat'!$C$38,IF(C57='zdroj dat'!$A$39,'zdroj dat'!$C$39,IF(C57='zdroj dat'!$A$40,'zdroj dat'!$C$40,"")))</f>
        <v/>
      </c>
      <c r="F57" s="61">
        <f>MAX('zdroj dat'!$C$38:$C$40)</f>
        <v>2</v>
      </c>
    </row>
    <row r="58" spans="1:6" ht="25.5">
      <c r="A58" s="50" t="s">
        <v>131</v>
      </c>
      <c r="B58" s="69" t="str">
        <f>B$24</f>
        <v>uvedená webová aplikace je veřejně přístupná a respektuje WCAG alespoň v úrovni shody A</v>
      </c>
      <c r="C58" s="9" t="s">
        <v>37</v>
      </c>
      <c r="D58" s="62"/>
      <c r="E58" s="63" t="str">
        <f>IF(C58='zdroj dat'!$A$45,'zdroj dat'!$C$45,IF(C58='zdroj dat'!$A$46,'zdroj dat'!$C$46,IF(C58='zdroj dat'!$A$47,'zdroj dat'!$C$47,"")))</f>
        <v/>
      </c>
      <c r="F58" s="61">
        <f>MAX('zdroj dat'!$C$45:$C$47)</f>
        <v>2</v>
      </c>
    </row>
    <row r="59" spans="2:8" ht="12.75">
      <c r="B59" s="18"/>
      <c r="C59" s="18"/>
      <c r="D59" s="77" t="str">
        <f>D$25</f>
        <v>mezisoučet za zakázku</v>
      </c>
      <c r="E59" s="64">
        <f>SUM(E52:E58)</f>
        <v>0</v>
      </c>
      <c r="F59" s="64">
        <f>SUM(F52:F58)</f>
        <v>15</v>
      </c>
      <c r="H59" s="40"/>
    </row>
    <row r="60" spans="2:8" ht="15" customHeight="1">
      <c r="B60" s="47"/>
      <c r="C60" s="18"/>
      <c r="H60" s="40"/>
    </row>
    <row r="61" spans="1:6" ht="15" customHeight="1" thickBot="1">
      <c r="A61" s="33"/>
      <c r="B61" s="37" t="s">
        <v>121</v>
      </c>
      <c r="C61" s="35"/>
      <c r="D61" s="36"/>
      <c r="E61" s="36"/>
      <c r="F61" s="36"/>
    </row>
    <row r="62" spans="1:6" ht="15" customHeight="1">
      <c r="A62" s="48"/>
      <c r="B62" s="116" t="str">
        <f>B$11</f>
        <v>název zakázky</v>
      </c>
      <c r="C62" s="142"/>
      <c r="D62" s="49"/>
      <c r="E62" s="49"/>
      <c r="F62" s="49"/>
    </row>
    <row r="63" spans="1:6" ht="12.75">
      <c r="A63" s="50"/>
      <c r="B63" s="67" t="str">
        <f>B$12</f>
        <v>název klienta</v>
      </c>
      <c r="C63" s="142"/>
      <c r="D63" s="51"/>
      <c r="E63" s="51"/>
      <c r="F63" s="51"/>
    </row>
    <row r="64" spans="1:6" ht="12.75">
      <c r="A64" s="50"/>
      <c r="B64" s="67" t="str">
        <f>B$13</f>
        <v>jméno a příjmení kontaktní osoby</v>
      </c>
      <c r="C64" s="142"/>
      <c r="D64" s="51"/>
      <c r="E64" s="51"/>
      <c r="F64" s="51"/>
    </row>
    <row r="65" spans="1:6" ht="12.75">
      <c r="A65" s="50"/>
      <c r="B65" s="67" t="str">
        <f>B$14</f>
        <v>e-mail a/nebo tel. kontaktní osoby</v>
      </c>
      <c r="C65" s="142"/>
      <c r="D65" s="51"/>
      <c r="E65" s="51"/>
      <c r="F65" s="51"/>
    </row>
    <row r="66" spans="1:6" ht="12.75">
      <c r="A66" s="50"/>
      <c r="B66" s="69" t="str">
        <f>B$15</f>
        <v>URL, na kterém lze údaje ověřit (nepovinné)</v>
      </c>
      <c r="C66" s="142"/>
      <c r="D66" s="52"/>
      <c r="E66" s="52"/>
      <c r="F66" s="52"/>
    </row>
    <row r="67" spans="1:6" s="57" customFormat="1" ht="12.75">
      <c r="A67" s="53"/>
      <c r="B67" s="54"/>
      <c r="C67" s="55"/>
      <c r="D67" s="55"/>
      <c r="E67" s="56"/>
      <c r="F67" s="56"/>
    </row>
    <row r="68" spans="1:7" s="15" customFormat="1" ht="12.75">
      <c r="A68" s="41" t="str">
        <f aca="true" t="shared" si="2" ref="A68:F68">A$17</f>
        <v>č.</v>
      </c>
      <c r="B68" s="58" t="str">
        <f t="shared" si="2"/>
        <v>parametr</v>
      </c>
      <c r="C68" s="58" t="str">
        <f t="shared" si="2"/>
        <v>reakce dodavatele</v>
      </c>
      <c r="D68" s="58" t="str">
        <f t="shared" si="2"/>
        <v>doplňující informace</v>
      </c>
      <c r="E68" s="42" t="str">
        <f t="shared" si="2"/>
        <v>počet získaných bodů</v>
      </c>
      <c r="F68" s="42" t="str">
        <f t="shared" si="2"/>
        <v>nejvyšší počet bodů</v>
      </c>
      <c r="G68" s="101"/>
    </row>
    <row r="69" spans="1:6" ht="25.5">
      <c r="A69" s="59" t="s">
        <v>55</v>
      </c>
      <c r="B69" s="68" t="str">
        <f>B$18</f>
        <v>zakázka zahrnovala vytvoření obsahové webové aplikace (nikoli e-shopu) založené na CMS</v>
      </c>
      <c r="C69" s="10" t="s">
        <v>37</v>
      </c>
      <c r="D69" s="31" t="s">
        <v>88</v>
      </c>
      <c r="E69" s="61" t="str">
        <f>IF(C69='zdroj dat'!$A$4,'zdroj dat'!$C$4,"")</f>
        <v/>
      </c>
      <c r="F69" s="61">
        <f>MAX('zdroj dat'!$C$4)</f>
        <v>1</v>
      </c>
    </row>
    <row r="70" spans="1:6" ht="25.5">
      <c r="A70" s="43" t="s">
        <v>56</v>
      </c>
      <c r="B70" s="68" t="str">
        <f>B$19</f>
        <v>uvedená webová aplikace byla spuštěna do Produkčního provozu nejdéle 5 let před zahájením Řízení</v>
      </c>
      <c r="C70" s="10" t="s">
        <v>37</v>
      </c>
      <c r="D70" s="31" t="s">
        <v>87</v>
      </c>
      <c r="E70" s="61" t="str">
        <f>IF(C70='zdroj dat'!$A$4,'zdroj dat'!$C$4,"")</f>
        <v/>
      </c>
      <c r="F70" s="61">
        <f>MAX('zdroj dat'!$C$4)</f>
        <v>1</v>
      </c>
    </row>
    <row r="71" spans="1:6" ht="25.5">
      <c r="A71" s="59" t="s">
        <v>132</v>
      </c>
      <c r="B71" s="68" t="str">
        <f>B$20</f>
        <v>konečná cena uvedené webové aplikace byla alespoň 750 000 Kč bez DPH</v>
      </c>
      <c r="C71" s="10" t="s">
        <v>37</v>
      </c>
      <c r="D71" s="11" t="s">
        <v>82</v>
      </c>
      <c r="E71" s="61" t="str">
        <f>IF(C71='zdroj dat'!$A$10,'zdroj dat'!$C$10,IF(C71='zdroj dat'!$A$11,'zdroj dat'!$C$11,IF(C71='zdroj dat'!$A$12,'zdroj dat'!$C$12,"")))</f>
        <v/>
      </c>
      <c r="F71" s="61">
        <f>MAX('zdroj dat'!$C$10:$C$12)</f>
        <v>3</v>
      </c>
    </row>
    <row r="72" spans="1:6" ht="38.25">
      <c r="A72" s="59" t="s">
        <v>133</v>
      </c>
      <c r="B72" s="68" t="str">
        <f>B$21</f>
        <v>zakázka zahrnuje nebo zahrnovala poskytování služeb spočívajících v Provozu nebo Údržbě k uvedené webové aplikaci po dobu alespoň 12 měsíců od jejího spuštění do Produkčního provozu (může být na základě samostatného smluvního vztahu)</v>
      </c>
      <c r="C72" s="10" t="s">
        <v>37</v>
      </c>
      <c r="D72" s="10" t="s">
        <v>93</v>
      </c>
      <c r="E72" s="61" t="str">
        <f>IF(C72='zdroj dat'!$A$24,'zdroj dat'!$C$24,IF(C72='zdroj dat'!$A$25,'zdroj dat'!$C$25,IF(C72='zdroj dat'!$A$26,'zdroj dat'!$C$26,"")))</f>
        <v/>
      </c>
      <c r="F72" s="61">
        <f>MAX('zdroj dat'!$C$24:$C$26)</f>
        <v>3</v>
      </c>
    </row>
    <row r="73" spans="1:6" ht="38.25">
      <c r="A73" s="59" t="s">
        <v>134</v>
      </c>
      <c r="B73" s="68" t="str">
        <f>B$22</f>
        <v>zakázka zahrnuje nebo zahrnovala poskytování služeb spočívajících v Podpoře k uvedené webové aplikaci po dobu alespoň 12 měsíců od jejího spuštění do Produkčního provozu (může být na základě samostatného smluvního vztahu)</v>
      </c>
      <c r="C73" s="10" t="s">
        <v>37</v>
      </c>
      <c r="D73" s="10" t="s">
        <v>94</v>
      </c>
      <c r="E73" s="61" t="str">
        <f>IF(C73='zdroj dat'!$A$31,'zdroj dat'!$C$31,IF(C73='zdroj dat'!$A$32,'zdroj dat'!$C$32,IF(C73='zdroj dat'!$A$33,'zdroj dat'!$C$33,"")))</f>
        <v/>
      </c>
      <c r="F73" s="61">
        <f>MAX('zdroj dat'!$C$31:$C$33)</f>
        <v>3</v>
      </c>
    </row>
    <row r="74" spans="1:6" ht="12.75">
      <c r="A74" s="50" t="s">
        <v>135</v>
      </c>
      <c r="B74" s="69" t="str">
        <f>B$23</f>
        <v>uvedená webová aplikace je nebo byla ISVS nebo Významným IS</v>
      </c>
      <c r="C74" s="9" t="s">
        <v>37</v>
      </c>
      <c r="D74" s="62"/>
      <c r="E74" s="63" t="str">
        <f>IF(C74='zdroj dat'!$A$38,'zdroj dat'!$C$38,IF(C74='zdroj dat'!$A$39,'zdroj dat'!$C$39,IF(C74='zdroj dat'!$A$40,'zdroj dat'!$C$40,"")))</f>
        <v/>
      </c>
      <c r="F74" s="61">
        <f>MAX('zdroj dat'!$C$38:$C$40)</f>
        <v>2</v>
      </c>
    </row>
    <row r="75" spans="1:6" ht="25.5">
      <c r="A75" s="50" t="s">
        <v>136</v>
      </c>
      <c r="B75" s="69" t="str">
        <f>B$24</f>
        <v>uvedená webová aplikace je veřejně přístupná a respektuje WCAG alespoň v úrovni shody A</v>
      </c>
      <c r="C75" s="9" t="s">
        <v>37</v>
      </c>
      <c r="D75" s="62"/>
      <c r="E75" s="63" t="str">
        <f>IF(C75='zdroj dat'!$A$45,'zdroj dat'!$C$45,IF(C75='zdroj dat'!$A$46,'zdroj dat'!$C$46,IF(C75='zdroj dat'!$A$47,'zdroj dat'!$C$47,"")))</f>
        <v/>
      </c>
      <c r="F75" s="61">
        <f>MAX('zdroj dat'!$C$45:$C$47)</f>
        <v>2</v>
      </c>
    </row>
    <row r="76" spans="2:8" ht="12.75">
      <c r="B76" s="18"/>
      <c r="C76" s="18"/>
      <c r="D76" s="77" t="str">
        <f>D$25</f>
        <v>mezisoučet za zakázku</v>
      </c>
      <c r="E76" s="64">
        <f>SUM(E69:E75)</f>
        <v>0</v>
      </c>
      <c r="F76" s="64">
        <f>SUM(F69:F75)</f>
        <v>15</v>
      </c>
      <c r="H76" s="40"/>
    </row>
    <row r="77" spans="2:8" ht="15" customHeight="1">
      <c r="B77" s="47"/>
      <c r="C77" s="18"/>
      <c r="H77" s="40"/>
    </row>
    <row r="78" spans="1:6" ht="15" customHeight="1" thickBot="1">
      <c r="A78" s="33"/>
      <c r="B78" s="37" t="s">
        <v>191</v>
      </c>
      <c r="C78" s="35"/>
      <c r="D78" s="36"/>
      <c r="E78" s="36"/>
      <c r="F78" s="36"/>
    </row>
    <row r="79" spans="2:8" ht="15" customHeight="1">
      <c r="B79" s="47"/>
      <c r="C79" s="18"/>
      <c r="D79" s="85" t="s">
        <v>173</v>
      </c>
      <c r="E79" s="42" t="s">
        <v>188</v>
      </c>
      <c r="F79" s="42" t="s">
        <v>189</v>
      </c>
      <c r="H79" s="40"/>
    </row>
    <row r="80" spans="2:8" ht="15" customHeight="1">
      <c r="B80" s="47"/>
      <c r="C80" s="18"/>
      <c r="D80" s="77" t="s">
        <v>174</v>
      </c>
      <c r="E80" s="64">
        <f>E25</f>
        <v>0</v>
      </c>
      <c r="F80" s="64">
        <f>F25</f>
        <v>15</v>
      </c>
      <c r="H80" s="40"/>
    </row>
    <row r="81" spans="2:8" ht="15" customHeight="1">
      <c r="B81" s="47"/>
      <c r="C81" s="18"/>
      <c r="D81" s="77" t="s">
        <v>175</v>
      </c>
      <c r="E81" s="64">
        <f>E42</f>
        <v>0</v>
      </c>
      <c r="F81" s="64">
        <f>F42</f>
        <v>15</v>
      </c>
      <c r="H81" s="40"/>
    </row>
    <row r="82" spans="2:8" ht="15" customHeight="1">
      <c r="B82" s="47"/>
      <c r="C82" s="18"/>
      <c r="D82" s="77" t="s">
        <v>176</v>
      </c>
      <c r="E82" s="64">
        <f>E59</f>
        <v>0</v>
      </c>
      <c r="F82" s="64">
        <f>F59</f>
        <v>15</v>
      </c>
      <c r="H82" s="40"/>
    </row>
    <row r="83" spans="2:8" ht="15" customHeight="1">
      <c r="B83" s="47"/>
      <c r="C83" s="18"/>
      <c r="D83" s="77" t="s">
        <v>177</v>
      </c>
      <c r="E83" s="64">
        <f>E76</f>
        <v>0</v>
      </c>
      <c r="F83" s="64">
        <f>F76</f>
        <v>15</v>
      </c>
      <c r="H83" s="40"/>
    </row>
    <row r="84" spans="2:8" ht="15" customHeight="1">
      <c r="B84" s="47"/>
      <c r="C84" s="18"/>
      <c r="D84" s="111" t="s">
        <v>192</v>
      </c>
      <c r="E84" s="107">
        <f>SUM(E80:E83)</f>
        <v>0</v>
      </c>
      <c r="F84" s="107">
        <f>SUM(F80:F83)</f>
        <v>60</v>
      </c>
      <c r="H84" s="40"/>
    </row>
    <row r="85" spans="4:6" ht="30" customHeight="1">
      <c r="D85" s="106"/>
      <c r="E85" s="72"/>
      <c r="F85" s="72"/>
    </row>
    <row r="86" spans="1:6" ht="30" customHeight="1">
      <c r="A86" s="65"/>
      <c r="B86" s="21"/>
      <c r="C86" s="22"/>
      <c r="D86" s="21"/>
      <c r="E86" s="21"/>
      <c r="F86" s="21"/>
    </row>
    <row r="87" spans="2:6" ht="15" customHeight="1">
      <c r="B87" s="18"/>
      <c r="D87" s="15"/>
      <c r="E87" s="15"/>
      <c r="F87" s="15"/>
    </row>
    <row r="88" spans="1:7" s="18" customFormat="1" ht="30" customHeight="1" thickBot="1">
      <c r="A88" s="140"/>
      <c r="B88" s="132" t="s">
        <v>99</v>
      </c>
      <c r="C88" s="134"/>
      <c r="D88" s="139"/>
      <c r="E88" s="139"/>
      <c r="F88" s="139"/>
      <c r="G88" s="100"/>
    </row>
    <row r="89" spans="2:8" ht="15" customHeight="1">
      <c r="B89" s="18" t="s">
        <v>116</v>
      </c>
      <c r="C89" s="18"/>
      <c r="H89" s="40"/>
    </row>
    <row r="90" ht="15" customHeight="1">
      <c r="B90" s="18" t="s">
        <v>122</v>
      </c>
    </row>
    <row r="91" ht="15" customHeight="1">
      <c r="B91" s="18" t="s">
        <v>41</v>
      </c>
    </row>
    <row r="92" ht="15" customHeight="1">
      <c r="B92" s="141" t="s">
        <v>98</v>
      </c>
    </row>
    <row r="93" ht="15" customHeight="1">
      <c r="B93" s="141" t="s">
        <v>183</v>
      </c>
    </row>
    <row r="94" ht="30" customHeight="1"/>
    <row r="95" spans="1:7" s="18" customFormat="1" ht="30" customHeight="1" thickBot="1">
      <c r="A95" s="140"/>
      <c r="B95" s="132" t="s">
        <v>42</v>
      </c>
      <c r="C95" s="134"/>
      <c r="D95" s="139"/>
      <c r="E95" s="139"/>
      <c r="F95" s="139"/>
      <c r="G95" s="100"/>
    </row>
    <row r="96" spans="2:3" ht="15" customHeight="1">
      <c r="B96" s="18" t="s">
        <v>43</v>
      </c>
      <c r="C96" s="20"/>
    </row>
    <row r="97" spans="2:3" ht="15" customHeight="1">
      <c r="B97" s="141" t="s">
        <v>85</v>
      </c>
      <c r="C97" s="20"/>
    </row>
    <row r="98" spans="2:3" ht="15" customHeight="1">
      <c r="B98" s="141" t="s">
        <v>90</v>
      </c>
      <c r="C98" s="20"/>
    </row>
    <row r="99" spans="2:3" ht="15" customHeight="1">
      <c r="B99" s="141" t="s">
        <v>205</v>
      </c>
      <c r="C99" s="20"/>
    </row>
    <row r="100" spans="2:3" ht="15" customHeight="1">
      <c r="B100" s="141" t="s">
        <v>204</v>
      </c>
      <c r="C100" s="20"/>
    </row>
    <row r="101" spans="2:3" ht="15" customHeight="1">
      <c r="B101" s="141" t="s">
        <v>181</v>
      </c>
      <c r="C101" s="20"/>
    </row>
    <row r="102" spans="2:3" ht="15" customHeight="1">
      <c r="B102" s="141" t="s">
        <v>182</v>
      </c>
      <c r="C102" s="20"/>
    </row>
    <row r="103" spans="2:3" ht="15" customHeight="1">
      <c r="B103" s="141" t="s">
        <v>89</v>
      </c>
      <c r="C103" s="20"/>
    </row>
    <row r="104" spans="2:3" ht="15" customHeight="1">
      <c r="B104" s="141" t="s">
        <v>95</v>
      </c>
      <c r="C104" s="20"/>
    </row>
    <row r="107" ht="15" customHeight="1">
      <c r="B107" s="66"/>
    </row>
  </sheetData>
  <sheetProtection algorithmName="SHA-512" hashValue="3hYn+wtc2IUcSZcG1RHZplO/U+0jH+148mduS6PP9/PF73uZbWvU29YQKrCXX7jq3mJvR+kzpKx731v3r1DK/A==" saltValue="IkE87X31YVeWuX99U4yZfg==" spinCount="100000" sheet="1" objects="1" scenarios="1"/>
  <dataValidations count="6">
    <dataValidation type="list" allowBlank="1" showInputMessage="1" showErrorMessage="1" sqref="C23 C40 C57 C74">
      <formula1>'zdroj dat'!$A$37:$A$40</formula1>
    </dataValidation>
    <dataValidation type="list" allowBlank="1" showInputMessage="1" showErrorMessage="1" sqref="C20 C37 C54 C71">
      <formula1>'zdroj dat'!$A$9:$A$12</formula1>
    </dataValidation>
    <dataValidation type="list" allowBlank="1" showInputMessage="1" showErrorMessage="1" sqref="C21 C38 C55 C72">
      <formula1>'zdroj dat'!$A$23:$A$26</formula1>
    </dataValidation>
    <dataValidation type="list" allowBlank="1" showInputMessage="1" showErrorMessage="1" sqref="C22 C39 C56 C73">
      <formula1>'zdroj dat'!$A$30:$A$33</formula1>
    </dataValidation>
    <dataValidation type="list" allowBlank="1" showInputMessage="1" showErrorMessage="1" sqref="C75 C24 C41 C58">
      <formula1>'zdroj dat'!$A$44:$A$47</formula1>
    </dataValidation>
    <dataValidation type="list" allowBlank="1" showInputMessage="1" showErrorMessage="1" sqref="C18:C19 C52:C53 C69:C70 C35:C36">
      <formula1>'zdroj dat'!$A$3:$A$4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DD02A-3C24-47C0-9ABC-7B7FE30E07A8}">
  <sheetPr>
    <pageSetUpPr fitToPage="1"/>
  </sheetPr>
  <dimension ref="A1:E27"/>
  <sheetViews>
    <sheetView showGridLines="0" zoomScale="85" zoomScaleNormal="85" workbookViewId="0" topLeftCell="A1"/>
  </sheetViews>
  <sheetFormatPr defaultColWidth="9.140625" defaultRowHeight="15" customHeight="1"/>
  <cols>
    <col min="1" max="1" width="6.7109375" style="14" customWidth="1"/>
    <col min="2" max="2" width="30.7109375" style="15" customWidth="1"/>
    <col min="3" max="3" width="75.7109375" style="15" customWidth="1"/>
    <col min="4" max="4" width="64.7109375" style="15" customWidth="1"/>
    <col min="5" max="5" width="9.140625" style="40" customWidth="1"/>
    <col min="6" max="16384" width="9.140625" style="19" customWidth="1"/>
  </cols>
  <sheetData>
    <row r="1" ht="45" customHeight="1">
      <c r="A1" s="32" t="s">
        <v>63</v>
      </c>
    </row>
    <row r="3" spans="1:5" s="74" customFormat="1" ht="30" customHeight="1" thickBot="1">
      <c r="A3" s="34"/>
      <c r="B3" s="34" t="s">
        <v>100</v>
      </c>
      <c r="C3" s="34"/>
      <c r="D3" s="34"/>
      <c r="E3" s="73"/>
    </row>
    <row r="4" spans="1:4" ht="15" customHeight="1">
      <c r="A4" s="38"/>
      <c r="B4" s="39" t="s">
        <v>110</v>
      </c>
      <c r="C4" s="39"/>
      <c r="D4" s="38"/>
    </row>
    <row r="5" spans="1:4" ht="15" customHeight="1">
      <c r="A5" s="38"/>
      <c r="B5" s="39" t="s">
        <v>111</v>
      </c>
      <c r="C5" s="39"/>
      <c r="D5" s="38"/>
    </row>
    <row r="6" spans="1:4" ht="15" customHeight="1">
      <c r="A6" s="38"/>
      <c r="B6" s="39" t="s">
        <v>112</v>
      </c>
      <c r="C6" s="39"/>
      <c r="D6" s="38"/>
    </row>
    <row r="7" spans="1:4" ht="15" customHeight="1">
      <c r="A7" s="38"/>
      <c r="B7" s="39" t="s">
        <v>114</v>
      </c>
      <c r="C7" s="39"/>
      <c r="D7" s="38"/>
    </row>
    <row r="8" spans="2:4" ht="15" customHeight="1">
      <c r="B8" s="18"/>
      <c r="C8" s="18"/>
      <c r="D8" s="18"/>
    </row>
    <row r="9" spans="1:3" ht="15" customHeight="1">
      <c r="A9" s="76" t="s">
        <v>29</v>
      </c>
      <c r="B9" s="76" t="s">
        <v>57</v>
      </c>
      <c r="C9" s="76" t="s">
        <v>44</v>
      </c>
    </row>
    <row r="10" spans="1:3" ht="15" customHeight="1">
      <c r="A10" s="77">
        <v>1</v>
      </c>
      <c r="B10" s="109" t="s">
        <v>106</v>
      </c>
      <c r="C10" s="71"/>
    </row>
    <row r="11" spans="1:3" ht="15" customHeight="1">
      <c r="A11" s="77">
        <v>2</v>
      </c>
      <c r="B11" s="109" t="s">
        <v>107</v>
      </c>
      <c r="C11" s="71"/>
    </row>
    <row r="12" spans="1:3" ht="15" customHeight="1">
      <c r="A12" s="77">
        <v>3</v>
      </c>
      <c r="B12" s="109" t="s">
        <v>108</v>
      </c>
      <c r="C12" s="71"/>
    </row>
    <row r="13" spans="1:3" ht="15" customHeight="1">
      <c r="A13" s="77">
        <v>4</v>
      </c>
      <c r="B13" s="109" t="s">
        <v>109</v>
      </c>
      <c r="C13" s="71"/>
    </row>
    <row r="14" ht="30" customHeight="1"/>
    <row r="15" spans="1:4" ht="30" customHeight="1">
      <c r="A15" s="65"/>
      <c r="B15" s="22"/>
      <c r="C15" s="22"/>
      <c r="D15" s="22"/>
    </row>
    <row r="16" spans="1:3" ht="12.75">
      <c r="A16" s="91"/>
      <c r="B16" s="18"/>
      <c r="C16" s="18"/>
    </row>
    <row r="17" spans="1:5" s="18" customFormat="1" ht="30" customHeight="1" thickBot="1">
      <c r="A17" s="132"/>
      <c r="B17" s="132" t="s">
        <v>113</v>
      </c>
      <c r="C17" s="132"/>
      <c r="D17" s="132"/>
      <c r="E17" s="94"/>
    </row>
    <row r="18" spans="2:4" ht="15" customHeight="1">
      <c r="B18" s="18" t="s">
        <v>115</v>
      </c>
      <c r="C18" s="18"/>
      <c r="D18" s="18"/>
    </row>
    <row r="19" spans="2:4" ht="15" customHeight="1">
      <c r="B19" s="18" t="s">
        <v>180</v>
      </c>
      <c r="C19" s="18"/>
      <c r="D19" s="18"/>
    </row>
    <row r="20" spans="2:4" ht="15" customHeight="1">
      <c r="B20" s="18" t="s">
        <v>171</v>
      </c>
      <c r="C20" s="18"/>
      <c r="D20" s="18"/>
    </row>
    <row r="21" spans="2:5" ht="15" customHeight="1">
      <c r="B21" s="18" t="s">
        <v>41</v>
      </c>
      <c r="D21" s="19"/>
      <c r="E21" s="19"/>
    </row>
    <row r="22" spans="2:5" ht="15" customHeight="1">
      <c r="B22" s="141" t="s">
        <v>124</v>
      </c>
      <c r="D22" s="19"/>
      <c r="E22" s="19"/>
    </row>
    <row r="23" spans="2:5" ht="15" customHeight="1">
      <c r="B23" s="141" t="s">
        <v>184</v>
      </c>
      <c r="D23" s="19"/>
      <c r="E23" s="19"/>
    </row>
    <row r="24" spans="2:5" s="74" customFormat="1" ht="30" customHeight="1">
      <c r="B24" s="144"/>
      <c r="C24" s="144"/>
      <c r="E24" s="73"/>
    </row>
    <row r="25" spans="1:5" s="18" customFormat="1" ht="30" customHeight="1" thickBot="1">
      <c r="A25" s="132"/>
      <c r="B25" s="132" t="s">
        <v>42</v>
      </c>
      <c r="C25" s="132"/>
      <c r="D25" s="132"/>
      <c r="E25" s="94"/>
    </row>
    <row r="26" spans="2:4" ht="15" customHeight="1">
      <c r="B26" s="18" t="s">
        <v>123</v>
      </c>
      <c r="C26" s="18"/>
      <c r="D26" s="18"/>
    </row>
    <row r="27" spans="1:5" s="18" customFormat="1" ht="12.75">
      <c r="A27" s="92"/>
      <c r="B27" s="92"/>
      <c r="C27" s="92"/>
      <c r="D27" s="93"/>
      <c r="E27" s="94"/>
    </row>
  </sheetData>
  <sheetProtection algorithmName="SHA-512" hashValue="2/hwmyeHYYJGNq/Cs6qQxe+OT/RiucqcEsQ7tDmlM4dQ64khZwhTfxo6YCoCRT7ZkO6aGmKITuzW8beq16ejcw==" saltValue="SSG9JqsLY5SVBjhVi/6stQ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56FC8-0942-4C24-BE40-9795F4E16D47}">
  <sheetPr>
    <pageSetUpPr fitToPage="1"/>
  </sheetPr>
  <dimension ref="A1:I117"/>
  <sheetViews>
    <sheetView showGridLines="0" zoomScale="80" zoomScaleNormal="80" workbookViewId="0" topLeftCell="A1"/>
  </sheetViews>
  <sheetFormatPr defaultColWidth="9.140625" defaultRowHeight="15" customHeight="1"/>
  <cols>
    <col min="1" max="1" width="6.7109375" style="14" customWidth="1"/>
    <col min="2" max="2" width="75.7109375" style="15" customWidth="1"/>
    <col min="3" max="3" width="30.7109375" style="15" customWidth="1"/>
    <col min="4" max="5" width="30.7109375" style="19" customWidth="1"/>
    <col min="6" max="7" width="20.7109375" style="19" customWidth="1"/>
    <col min="8" max="8" width="9.140625" style="102" customWidth="1"/>
    <col min="9" max="16384" width="9.140625" style="19" customWidth="1"/>
  </cols>
  <sheetData>
    <row r="1" ht="45" customHeight="1">
      <c r="A1" s="32" t="s">
        <v>63</v>
      </c>
    </row>
    <row r="3" spans="1:8" s="74" customFormat="1" ht="30" customHeight="1" thickBot="1">
      <c r="A3" s="34"/>
      <c r="B3" s="34" t="s">
        <v>100</v>
      </c>
      <c r="C3" s="34"/>
      <c r="D3" s="34"/>
      <c r="E3" s="34"/>
      <c r="F3" s="34"/>
      <c r="G3" s="34"/>
      <c r="H3" s="103"/>
    </row>
    <row r="4" ht="30" customHeight="1">
      <c r="B4" s="95"/>
    </row>
    <row r="5" spans="1:8" s="74" customFormat="1" ht="30" customHeight="1" thickBot="1">
      <c r="A5" s="34"/>
      <c r="B5" s="34" t="str">
        <f>'klíčový personál'!B10</f>
        <v>Projektový manažer</v>
      </c>
      <c r="C5" s="34"/>
      <c r="D5" s="34"/>
      <c r="E5" s="34"/>
      <c r="F5" s="34"/>
      <c r="G5" s="34"/>
      <c r="H5" s="103"/>
    </row>
    <row r="6" spans="1:2" ht="15" customHeight="1">
      <c r="A6" s="75"/>
      <c r="B6" s="76" t="s">
        <v>44</v>
      </c>
    </row>
    <row r="7" spans="1:2" ht="15" customHeight="1">
      <c r="A7" s="77"/>
      <c r="B7" s="78" t="str">
        <f>IF('klíčový personál'!C10&lt;&gt;"",'klíčový personál'!C10,"[bude doplněno po zadání na listu ""klíčový personál""]")</f>
        <v>[bude doplněno po zadání na listu "klíčový personál"]</v>
      </c>
    </row>
    <row r="8" spans="2:9" ht="15" customHeight="1">
      <c r="B8" s="18"/>
      <c r="C8" s="18"/>
      <c r="D8" s="18"/>
      <c r="E8" s="18"/>
      <c r="H8" s="57"/>
      <c r="I8" s="40"/>
    </row>
    <row r="9" spans="1:7" ht="15" customHeight="1" thickBot="1">
      <c r="A9" s="37"/>
      <c r="B9" s="37" t="s">
        <v>45</v>
      </c>
      <c r="C9" s="37"/>
      <c r="D9" s="37"/>
      <c r="E9" s="37"/>
      <c r="F9" s="37"/>
      <c r="G9" s="37"/>
    </row>
    <row r="10" spans="1:8" s="74" customFormat="1" ht="15" customHeight="1">
      <c r="A10" s="79"/>
      <c r="B10" s="80" t="str">
        <f>B5</f>
        <v>Projektový manažer</v>
      </c>
      <c r="C10" s="81"/>
      <c r="H10" s="103"/>
    </row>
    <row r="11" spans="1:8" s="74" customFormat="1" ht="25.5">
      <c r="A11" s="83"/>
      <c r="B11" s="82" t="s">
        <v>223</v>
      </c>
      <c r="H11" s="103"/>
    </row>
    <row r="12" spans="1:8" s="74" customFormat="1" ht="25.5">
      <c r="A12" s="83"/>
      <c r="B12" s="82" t="s">
        <v>224</v>
      </c>
      <c r="H12" s="103"/>
    </row>
    <row r="13" spans="1:8" s="74" customFormat="1" ht="38.25">
      <c r="A13" s="83"/>
      <c r="B13" s="82" t="s">
        <v>225</v>
      </c>
      <c r="H13" s="103"/>
    </row>
    <row r="14" spans="1:8" s="74" customFormat="1" ht="15" customHeight="1">
      <c r="A14" s="84"/>
      <c r="B14" s="46" t="s">
        <v>117</v>
      </c>
      <c r="H14" s="103"/>
    </row>
    <row r="15" spans="2:9" ht="15" customHeight="1">
      <c r="B15" s="18"/>
      <c r="C15" s="18"/>
      <c r="D15" s="18"/>
      <c r="E15" s="18"/>
      <c r="H15" s="57"/>
      <c r="I15" s="40"/>
    </row>
    <row r="16" spans="1:7" ht="15" customHeight="1" thickBot="1">
      <c r="A16" s="37"/>
      <c r="B16" s="37" t="s">
        <v>46</v>
      </c>
      <c r="C16" s="37"/>
      <c r="D16" s="37"/>
      <c r="E16" s="37"/>
      <c r="F16" s="37"/>
      <c r="G16" s="37"/>
    </row>
    <row r="17" spans="1:8" ht="30" customHeight="1">
      <c r="A17" s="85" t="s">
        <v>29</v>
      </c>
      <c r="B17" s="86" t="s">
        <v>30</v>
      </c>
      <c r="C17" s="81"/>
      <c r="D17" s="87"/>
      <c r="E17" s="87"/>
      <c r="F17" s="87"/>
      <c r="G17" s="87"/>
      <c r="H17" s="104"/>
    </row>
    <row r="18" spans="1:7" ht="15" customHeight="1">
      <c r="A18" s="43" t="s">
        <v>185</v>
      </c>
      <c r="B18" s="88" t="s">
        <v>47</v>
      </c>
      <c r="C18" s="74"/>
      <c r="D18" s="44"/>
      <c r="E18" s="44"/>
      <c r="F18" s="13"/>
      <c r="G18" s="13"/>
    </row>
    <row r="19" spans="1:7" ht="38.25">
      <c r="A19" s="43" t="s">
        <v>186</v>
      </c>
      <c r="B19" s="89" t="s">
        <v>48</v>
      </c>
      <c r="C19" s="74"/>
      <c r="D19" s="44"/>
      <c r="E19" s="44"/>
      <c r="F19" s="13"/>
      <c r="G19" s="13"/>
    </row>
    <row r="20" spans="1:7" ht="12.75">
      <c r="A20" s="45" t="s">
        <v>187</v>
      </c>
      <c r="B20" s="90" t="s">
        <v>209</v>
      </c>
      <c r="C20" s="74"/>
      <c r="D20" s="44"/>
      <c r="E20" s="44"/>
      <c r="F20" s="13"/>
      <c r="G20" s="13"/>
    </row>
    <row r="21" spans="2:9" ht="15" customHeight="1">
      <c r="B21" s="18"/>
      <c r="C21" s="18"/>
      <c r="D21" s="18"/>
      <c r="E21" s="18"/>
      <c r="H21" s="57"/>
      <c r="I21" s="40"/>
    </row>
    <row r="22" spans="1:8" ht="15" customHeight="1" thickBot="1">
      <c r="A22" s="33"/>
      <c r="B22" s="37" t="s">
        <v>139</v>
      </c>
      <c r="C22" s="35"/>
      <c r="D22" s="36"/>
      <c r="E22" s="36"/>
      <c r="F22" s="36"/>
      <c r="G22" s="36"/>
      <c r="H22" s="57"/>
    </row>
    <row r="23" spans="1:9" ht="15" customHeight="1">
      <c r="A23" s="38"/>
      <c r="B23" s="39" t="s">
        <v>229</v>
      </c>
      <c r="C23" s="38"/>
      <c r="D23" s="38"/>
      <c r="E23" s="38"/>
      <c r="F23" s="38"/>
      <c r="G23" s="38"/>
      <c r="H23" s="38"/>
      <c r="I23" s="40"/>
    </row>
    <row r="24" spans="1:9" ht="15" customHeight="1">
      <c r="A24" s="38"/>
      <c r="B24" s="39" t="s">
        <v>230</v>
      </c>
      <c r="C24" s="38"/>
      <c r="D24" s="38"/>
      <c r="E24" s="38"/>
      <c r="F24" s="38"/>
      <c r="G24" s="38"/>
      <c r="H24" s="38"/>
      <c r="I24" s="40"/>
    </row>
    <row r="25" spans="1:9" ht="15" customHeight="1">
      <c r="A25" s="38"/>
      <c r="B25" s="39" t="s">
        <v>208</v>
      </c>
      <c r="C25" s="38"/>
      <c r="D25" s="38"/>
      <c r="E25" s="38"/>
      <c r="F25" s="38"/>
      <c r="G25" s="38"/>
      <c r="H25" s="38"/>
      <c r="I25" s="40"/>
    </row>
    <row r="26" spans="2:8" ht="15" customHeight="1">
      <c r="B26" s="18" t="s">
        <v>158</v>
      </c>
      <c r="H26" s="57"/>
    </row>
    <row r="27" spans="2:8" ht="15" customHeight="1">
      <c r="B27" s="18" t="s">
        <v>159</v>
      </c>
      <c r="H27" s="57"/>
    </row>
    <row r="28" spans="2:8" ht="15" customHeight="1">
      <c r="B28" s="18" t="s">
        <v>141</v>
      </c>
      <c r="H28" s="57"/>
    </row>
    <row r="29" spans="2:8" ht="15" customHeight="1">
      <c r="B29" s="18" t="s">
        <v>140</v>
      </c>
      <c r="H29" s="57"/>
    </row>
    <row r="30" spans="2:9" ht="15" customHeight="1">
      <c r="B30" s="18"/>
      <c r="C30" s="18"/>
      <c r="D30" s="18"/>
      <c r="E30" s="18"/>
      <c r="H30" s="57"/>
      <c r="I30" s="40"/>
    </row>
    <row r="31" spans="1:8" ht="15" customHeight="1" thickBot="1">
      <c r="A31" s="33"/>
      <c r="B31" s="37" t="s">
        <v>137</v>
      </c>
      <c r="C31" s="35"/>
      <c r="D31" s="36"/>
      <c r="E31" s="36"/>
      <c r="F31" s="36"/>
      <c r="G31" s="36"/>
      <c r="H31" s="57"/>
    </row>
    <row r="32" spans="1:8" ht="15" customHeight="1">
      <c r="A32" s="48"/>
      <c r="B32" s="116" t="str">
        <f>'referenční zakázky'!$B$11</f>
        <v>název zakázky</v>
      </c>
      <c r="C32" s="142"/>
      <c r="D32" s="49"/>
      <c r="E32" s="49"/>
      <c r="F32" s="49"/>
      <c r="G32" s="49"/>
      <c r="H32" s="57"/>
    </row>
    <row r="33" spans="1:8" ht="12.75">
      <c r="A33" s="50"/>
      <c r="B33" s="67" t="str">
        <f>'referenční zakázky'!$B$12</f>
        <v>název klienta</v>
      </c>
      <c r="C33" s="142"/>
      <c r="D33" s="51"/>
      <c r="E33" s="51"/>
      <c r="F33" s="51"/>
      <c r="G33" s="51"/>
      <c r="H33" s="57"/>
    </row>
    <row r="34" spans="1:8" ht="12.75">
      <c r="A34" s="50"/>
      <c r="B34" s="67" t="str">
        <f>'referenční zakázky'!$B$13</f>
        <v>jméno a příjmení kontaktní osoby</v>
      </c>
      <c r="C34" s="142"/>
      <c r="D34" s="51"/>
      <c r="E34" s="51"/>
      <c r="F34" s="51"/>
      <c r="G34" s="51"/>
      <c r="H34" s="57"/>
    </row>
    <row r="35" spans="1:8" ht="12.75">
      <c r="A35" s="50"/>
      <c r="B35" s="67" t="str">
        <f>'referenční zakázky'!$B$14</f>
        <v>e-mail a/nebo tel. kontaktní osoby</v>
      </c>
      <c r="C35" s="142"/>
      <c r="D35" s="51"/>
      <c r="E35" s="51"/>
      <c r="F35" s="51"/>
      <c r="G35" s="51"/>
      <c r="H35" s="57"/>
    </row>
    <row r="36" spans="1:8" ht="12.75">
      <c r="A36" s="50"/>
      <c r="B36" s="69" t="str">
        <f>'referenční zakázky'!$B$15</f>
        <v>URL, na kterém lze údaje ověřit (nepovinné)</v>
      </c>
      <c r="C36" s="142"/>
      <c r="D36" s="52"/>
      <c r="E36" s="52"/>
      <c r="F36" s="52"/>
      <c r="G36" s="52"/>
      <c r="H36" s="57"/>
    </row>
    <row r="37" spans="1:7" s="57" customFormat="1" ht="12.75">
      <c r="A37" s="53"/>
      <c r="B37" s="54"/>
      <c r="C37" s="55"/>
      <c r="D37" s="55"/>
      <c r="E37" s="55"/>
      <c r="F37" s="56"/>
      <c r="G37" s="56"/>
    </row>
    <row r="38" spans="1:8" s="15" customFormat="1" ht="12.75">
      <c r="A38" s="41" t="s">
        <v>29</v>
      </c>
      <c r="B38" s="58" t="s">
        <v>30</v>
      </c>
      <c r="C38" s="58" t="s">
        <v>32</v>
      </c>
      <c r="D38" s="58" t="s">
        <v>33</v>
      </c>
      <c r="E38" s="58" t="s">
        <v>160</v>
      </c>
      <c r="F38" s="112" t="s">
        <v>188</v>
      </c>
      <c r="G38" s="112" t="s">
        <v>189</v>
      </c>
      <c r="H38" s="101"/>
    </row>
    <row r="39" spans="1:8" ht="25.5">
      <c r="A39" s="96" t="s">
        <v>31</v>
      </c>
      <c r="B39" s="68" t="s">
        <v>226</v>
      </c>
      <c r="C39" s="60" t="s">
        <v>61</v>
      </c>
      <c r="D39" s="31" t="s">
        <v>212</v>
      </c>
      <c r="E39" s="31" t="s">
        <v>179</v>
      </c>
      <c r="F39" s="61"/>
      <c r="G39" s="61"/>
      <c r="H39" s="57"/>
    </row>
    <row r="40" spans="1:8" ht="25.5">
      <c r="A40" s="97" t="s">
        <v>49</v>
      </c>
      <c r="B40" s="68" t="str">
        <f>'referenční zakázky'!$B$18</f>
        <v>zakázka zahrnovala vytvoření obsahové webové aplikace (nikoli e-shopu) založené na CMS</v>
      </c>
      <c r="C40" s="10" t="s">
        <v>37</v>
      </c>
      <c r="D40" s="31" t="s">
        <v>88</v>
      </c>
      <c r="E40" s="31" t="s">
        <v>179</v>
      </c>
      <c r="F40" s="61" t="str">
        <f>IF(C40='zdroj dat'!$A$4,'zdroj dat'!$C$4,"")</f>
        <v/>
      </c>
      <c r="G40" s="61">
        <f>MAX('zdroj dat'!$C$4)</f>
        <v>1</v>
      </c>
      <c r="H40" s="57"/>
    </row>
    <row r="41" spans="1:8" ht="25.5">
      <c r="A41" s="96" t="s">
        <v>50</v>
      </c>
      <c r="B41" s="68" t="str">
        <f>'referenční zakázky'!$B$19</f>
        <v>uvedená webová aplikace byla spuštěna do Produkčního provozu nejdéle 5 let před zahájením Řízení</v>
      </c>
      <c r="C41" s="10" t="s">
        <v>37</v>
      </c>
      <c r="D41" s="31" t="s">
        <v>87</v>
      </c>
      <c r="E41" s="31" t="s">
        <v>179</v>
      </c>
      <c r="F41" s="61" t="str">
        <f>IF(C41='zdroj dat'!$A$4,'zdroj dat'!$C$4,"")</f>
        <v/>
      </c>
      <c r="G41" s="61">
        <f>MAX('zdroj dat'!$C$4)</f>
        <v>1</v>
      </c>
      <c r="H41" s="57"/>
    </row>
    <row r="42" spans="1:8" ht="25.5">
      <c r="A42" s="96" t="s">
        <v>51</v>
      </c>
      <c r="B42" s="68" t="str">
        <f>"konečná cena uvedené webové aplikace byla alespoň "&amp;TEXT('zdroj dat'!$B$17,"# ##0")&amp;" Kč bez DPH"</f>
        <v>konečná cena uvedené webové aplikace byla alespoň 500 000 Kč bez DPH</v>
      </c>
      <c r="C42" s="10" t="s">
        <v>37</v>
      </c>
      <c r="D42" s="11" t="s">
        <v>82</v>
      </c>
      <c r="E42" s="31" t="s">
        <v>179</v>
      </c>
      <c r="F42" s="61" t="str">
        <f>IF(C42='zdroj dat'!$A$17,'zdroj dat'!$C$17,IF(C42='zdroj dat'!$A$18,'zdroj dat'!$C$18,IF(C42='zdroj dat'!$A$19,'zdroj dat'!$C$19,"")))</f>
        <v/>
      </c>
      <c r="G42" s="61">
        <f>MAX('zdroj dat'!$C$17:$C$19)</f>
        <v>3</v>
      </c>
      <c r="H42" s="57"/>
    </row>
    <row r="43" spans="1:8" ht="12.75">
      <c r="A43" s="98" t="s">
        <v>74</v>
      </c>
      <c r="B43" s="69" t="str">
        <f>'referenční zakázky'!$B$23</f>
        <v>uvedená webová aplikace je nebo byla ISVS nebo Významným IS</v>
      </c>
      <c r="C43" s="9" t="s">
        <v>37</v>
      </c>
      <c r="D43" s="62"/>
      <c r="E43" s="31" t="s">
        <v>179</v>
      </c>
      <c r="F43" s="63" t="str">
        <f>IF(C43='zdroj dat'!$A$38,'zdroj dat'!$C$38,IF(C43='zdroj dat'!$A$39,'zdroj dat'!$C$39,IF(C43='zdroj dat'!$A$40,'zdroj dat'!$C$40,"")))</f>
        <v/>
      </c>
      <c r="G43" s="61">
        <f>MAX('zdroj dat'!$C$38:$C$40)</f>
        <v>2</v>
      </c>
      <c r="H43" s="57"/>
    </row>
    <row r="44" spans="1:8" ht="12.75">
      <c r="A44" s="98" t="s">
        <v>86</v>
      </c>
      <c r="B44" s="69" t="s">
        <v>211</v>
      </c>
      <c r="C44" s="60"/>
      <c r="D44" s="62"/>
      <c r="E44" s="31" t="s">
        <v>179</v>
      </c>
      <c r="F44" s="63"/>
      <c r="G44" s="63"/>
      <c r="H44" s="57"/>
    </row>
    <row r="45" spans="1:8" ht="38.25">
      <c r="A45" s="98" t="s">
        <v>145</v>
      </c>
      <c r="B45" s="70" t="s">
        <v>220</v>
      </c>
      <c r="C45" s="9" t="s">
        <v>37</v>
      </c>
      <c r="D45" s="62"/>
      <c r="E45" s="127"/>
      <c r="F45" s="63" t="str">
        <f>IF(C45='zdroj dat'!$A$52,'zdroj dat'!$C$52,IF(C45='zdroj dat'!$A$53,'zdroj dat'!$C$53,IF(C45='zdroj dat'!$A$54,'zdroj dat'!$C$54,IF(C45='zdroj dat'!$A$55,'zdroj dat'!$C$55,""))))</f>
        <v/>
      </c>
      <c r="G45" s="61">
        <f>MAX('zdroj dat'!$C$52:$C$55)</f>
        <v>2</v>
      </c>
      <c r="H45" s="57"/>
    </row>
    <row r="46" spans="1:8" ht="38.25">
      <c r="A46" s="98" t="s">
        <v>146</v>
      </c>
      <c r="B46" s="70" t="s">
        <v>221</v>
      </c>
      <c r="C46" s="9" t="s">
        <v>37</v>
      </c>
      <c r="D46" s="62"/>
      <c r="E46" s="127"/>
      <c r="F46" s="63" t="str">
        <f>IF(C46='zdroj dat'!$A$52,'zdroj dat'!$C$52,IF(C46='zdroj dat'!$A$53,'zdroj dat'!$C$53,IF(C46='zdroj dat'!$A$54,'zdroj dat'!$C$54,IF(C46='zdroj dat'!$A$55,'zdroj dat'!$C$55,""))))</f>
        <v/>
      </c>
      <c r="G46" s="61">
        <f>MAX('zdroj dat'!$C$52:$C$55)</f>
        <v>2</v>
      </c>
      <c r="H46" s="57"/>
    </row>
    <row r="47" spans="1:8" ht="38.25">
      <c r="A47" s="98" t="s">
        <v>147</v>
      </c>
      <c r="B47" s="70" t="s">
        <v>222</v>
      </c>
      <c r="C47" s="9" t="s">
        <v>37</v>
      </c>
      <c r="D47" s="62"/>
      <c r="E47" s="127"/>
      <c r="F47" s="63" t="str">
        <f>IF(C47='zdroj dat'!$A$52,'zdroj dat'!$C$52,IF(C47='zdroj dat'!$A$53,'zdroj dat'!$C$53,IF(C47='zdroj dat'!$A$54,'zdroj dat'!$C$54,IF(C47='zdroj dat'!$A$55,'zdroj dat'!$C$55,""))))</f>
        <v/>
      </c>
      <c r="G47" s="61">
        <f>MAX('zdroj dat'!$C$52:$C$55)</f>
        <v>2</v>
      </c>
      <c r="H47" s="57"/>
    </row>
    <row r="48" spans="2:8" ht="12.75">
      <c r="B48" s="18"/>
      <c r="C48" s="18"/>
      <c r="D48" s="57"/>
      <c r="E48" s="77" t="s">
        <v>193</v>
      </c>
      <c r="F48" s="64">
        <f>SUM(F39:F47)</f>
        <v>0</v>
      </c>
      <c r="G48" s="64">
        <f>SUM(G39:G47)</f>
        <v>13</v>
      </c>
      <c r="H48" s="57"/>
    </row>
    <row r="49" spans="2:8" ht="15" customHeight="1">
      <c r="B49" s="47"/>
      <c r="C49" s="18"/>
      <c r="H49" s="57"/>
    </row>
    <row r="50" spans="1:8" ht="15" customHeight="1" thickBot="1">
      <c r="A50" s="33"/>
      <c r="B50" s="37" t="s">
        <v>138</v>
      </c>
      <c r="C50" s="35"/>
      <c r="D50" s="36"/>
      <c r="E50" s="36"/>
      <c r="F50" s="36"/>
      <c r="G50" s="36"/>
      <c r="H50" s="57"/>
    </row>
    <row r="51" spans="1:8" ht="15" customHeight="1">
      <c r="A51" s="48"/>
      <c r="B51" s="116" t="str">
        <f>B$32</f>
        <v>název zakázky</v>
      </c>
      <c r="C51" s="142"/>
      <c r="D51" s="49"/>
      <c r="E51" s="49"/>
      <c r="F51" s="49"/>
      <c r="G51" s="49"/>
      <c r="H51" s="57"/>
    </row>
    <row r="52" spans="1:8" ht="12.75">
      <c r="A52" s="50"/>
      <c r="B52" s="67" t="str">
        <f>B$33</f>
        <v>název klienta</v>
      </c>
      <c r="C52" s="142"/>
      <c r="D52" s="51"/>
      <c r="E52" s="51"/>
      <c r="F52" s="51"/>
      <c r="G52" s="51"/>
      <c r="H52" s="57"/>
    </row>
    <row r="53" spans="1:8" ht="12.75">
      <c r="A53" s="50"/>
      <c r="B53" s="67" t="str">
        <f>B$34</f>
        <v>jméno a příjmení kontaktní osoby</v>
      </c>
      <c r="C53" s="142"/>
      <c r="D53" s="51"/>
      <c r="E53" s="51"/>
      <c r="F53" s="51"/>
      <c r="G53" s="51"/>
      <c r="H53" s="57"/>
    </row>
    <row r="54" spans="1:8" ht="12.75">
      <c r="A54" s="50"/>
      <c r="B54" s="67" t="str">
        <f>B$35</f>
        <v>e-mail a/nebo tel. kontaktní osoby</v>
      </c>
      <c r="C54" s="142"/>
      <c r="D54" s="51"/>
      <c r="E54" s="51"/>
      <c r="F54" s="51"/>
      <c r="G54" s="51"/>
      <c r="H54" s="57"/>
    </row>
    <row r="55" spans="1:8" ht="12.75">
      <c r="A55" s="50"/>
      <c r="B55" s="69" t="str">
        <f>B$36</f>
        <v>URL, na kterém lze údaje ověřit (nepovinné)</v>
      </c>
      <c r="C55" s="142"/>
      <c r="D55" s="52"/>
      <c r="E55" s="52"/>
      <c r="F55" s="52"/>
      <c r="G55" s="52"/>
      <c r="H55" s="57"/>
    </row>
    <row r="56" spans="1:7" s="57" customFormat="1" ht="12.75">
      <c r="A56" s="53"/>
      <c r="B56" s="54"/>
      <c r="C56" s="55"/>
      <c r="D56" s="55"/>
      <c r="E56" s="55"/>
      <c r="F56" s="56"/>
      <c r="G56" s="56"/>
    </row>
    <row r="57" spans="1:8" s="15" customFormat="1" ht="12.75">
      <c r="A57" s="41" t="str">
        <f aca="true" t="shared" si="0" ref="A57:G57">A$38</f>
        <v>č.</v>
      </c>
      <c r="B57" s="125" t="str">
        <f t="shared" si="0"/>
        <v>parametr</v>
      </c>
      <c r="C57" s="125" t="str">
        <f t="shared" si="0"/>
        <v>reakce dodavatele</v>
      </c>
      <c r="D57" s="125" t="str">
        <f t="shared" si="0"/>
        <v>doplňující informace</v>
      </c>
      <c r="E57" s="125" t="str">
        <f t="shared" si="0"/>
        <v>doklad potvrzující uvedené údaje</v>
      </c>
      <c r="F57" s="126" t="str">
        <f t="shared" si="0"/>
        <v>počet získaných bodů</v>
      </c>
      <c r="G57" s="126" t="str">
        <f t="shared" si="0"/>
        <v>nejvyšší počet bodů</v>
      </c>
      <c r="H57" s="101"/>
    </row>
    <row r="58" spans="1:8" ht="25.5">
      <c r="A58" s="96" t="s">
        <v>36</v>
      </c>
      <c r="B58" s="68" t="str">
        <f>B$39</f>
        <v>daná osoba měla při realizaci zakázky obdobnou odpovědnost a vykonávala obdobné činnosti jako je uvedeno v popisu pozice výše, a to alespoň po dobu 6 měsíců</v>
      </c>
      <c r="C58" s="60" t="s">
        <v>61</v>
      </c>
      <c r="D58" s="31" t="s">
        <v>212</v>
      </c>
      <c r="E58" s="31" t="s">
        <v>179</v>
      </c>
      <c r="F58" s="61"/>
      <c r="G58" s="61"/>
      <c r="H58" s="57"/>
    </row>
    <row r="59" spans="1:8" ht="25.5">
      <c r="A59" s="96" t="s">
        <v>38</v>
      </c>
      <c r="B59" s="68" t="str">
        <f>B$40</f>
        <v>zakázka zahrnovala vytvoření obsahové webové aplikace (nikoli e-shopu) založené na CMS</v>
      </c>
      <c r="C59" s="10" t="s">
        <v>37</v>
      </c>
      <c r="D59" s="31" t="s">
        <v>88</v>
      </c>
      <c r="E59" s="31" t="s">
        <v>179</v>
      </c>
      <c r="F59" s="61" t="str">
        <f>IF(C59='zdroj dat'!$A$4,'zdroj dat'!$C$4,"")</f>
        <v/>
      </c>
      <c r="G59" s="61">
        <f>MAX('zdroj dat'!$C$4)</f>
        <v>1</v>
      </c>
      <c r="H59" s="57"/>
    </row>
    <row r="60" spans="1:8" ht="25.5">
      <c r="A60" s="96" t="s">
        <v>39</v>
      </c>
      <c r="B60" s="68" t="str">
        <f>B$41</f>
        <v>uvedená webová aplikace byla spuštěna do Produkčního provozu nejdéle 5 let před zahájením Řízení</v>
      </c>
      <c r="C60" s="10" t="s">
        <v>37</v>
      </c>
      <c r="D60" s="31" t="s">
        <v>87</v>
      </c>
      <c r="E60" s="31" t="s">
        <v>179</v>
      </c>
      <c r="F60" s="61" t="str">
        <f>IF(C60='zdroj dat'!$A$4,'zdroj dat'!$C$4,"")</f>
        <v/>
      </c>
      <c r="G60" s="61">
        <f>MAX('zdroj dat'!$C$4)</f>
        <v>1</v>
      </c>
      <c r="H60" s="57"/>
    </row>
    <row r="61" spans="1:8" ht="25.5">
      <c r="A61" s="96" t="s">
        <v>40</v>
      </c>
      <c r="B61" s="68" t="str">
        <f>B$42</f>
        <v>konečná cena uvedené webové aplikace byla alespoň 500 000 Kč bez DPH</v>
      </c>
      <c r="C61" s="10" t="s">
        <v>37</v>
      </c>
      <c r="D61" s="11" t="s">
        <v>82</v>
      </c>
      <c r="E61" s="31" t="s">
        <v>179</v>
      </c>
      <c r="F61" s="61" t="str">
        <f>IF(C61='zdroj dat'!$A$17,'zdroj dat'!$C$17,IF(C61='zdroj dat'!$A$18,'zdroj dat'!$C$18,IF(C61='zdroj dat'!$A$19,'zdroj dat'!$C$19,"")))</f>
        <v/>
      </c>
      <c r="G61" s="61">
        <f>MAX('zdroj dat'!$C$17:$C$19)</f>
        <v>3</v>
      </c>
      <c r="H61" s="57"/>
    </row>
    <row r="62" spans="1:8" ht="12.75">
      <c r="A62" s="96" t="s">
        <v>125</v>
      </c>
      <c r="B62" s="69" t="str">
        <f>B$43</f>
        <v>uvedená webová aplikace je nebo byla ISVS nebo Významným IS</v>
      </c>
      <c r="C62" s="9" t="s">
        <v>37</v>
      </c>
      <c r="D62" s="62"/>
      <c r="E62" s="31" t="s">
        <v>179</v>
      </c>
      <c r="F62" s="63" t="str">
        <f>IF(C62='zdroj dat'!$A$38,'zdroj dat'!$C$38,IF(C62='zdroj dat'!$A$39,'zdroj dat'!$C$39,IF(C62='zdroj dat'!$A$40,'zdroj dat'!$C$40,"")))</f>
        <v/>
      </c>
      <c r="G62" s="61">
        <f>MAX('zdroj dat'!$C$38:$C$40)</f>
        <v>2</v>
      </c>
      <c r="H62" s="57"/>
    </row>
    <row r="63" spans="1:8" ht="12.75">
      <c r="A63" s="96" t="s">
        <v>126</v>
      </c>
      <c r="B63" s="69" t="str">
        <f>B$44</f>
        <v>spokojenost klienta s osobou projektového manažera v následujících oblastech:</v>
      </c>
      <c r="C63" s="60"/>
      <c r="D63" s="62"/>
      <c r="E63" s="31" t="s">
        <v>179</v>
      </c>
      <c r="F63" s="63"/>
      <c r="G63" s="63"/>
      <c r="H63" s="57"/>
    </row>
    <row r="64" spans="1:8" ht="38.25">
      <c r="A64" s="96" t="s">
        <v>148</v>
      </c>
      <c r="B64" s="70" t="str">
        <f>B$45</f>
        <v>včasnost plnění
(schopnost rozvrhnout a postupně koordinovat plnění zakázky tak, aby byl její výstup předán klientovi ve sjednaném čase)</v>
      </c>
      <c r="C64" s="9" t="s">
        <v>37</v>
      </c>
      <c r="D64" s="62"/>
      <c r="E64" s="62"/>
      <c r="F64" s="63" t="str">
        <f>IF(C64='zdroj dat'!$A$52,'zdroj dat'!$C$52,IF(C64='zdroj dat'!$A$53,'zdroj dat'!$C$53,IF(C64='zdroj dat'!$A$54,'zdroj dat'!$C$54,IF(C64='zdroj dat'!$A$55,'zdroj dat'!$C$55,""))))</f>
        <v/>
      </c>
      <c r="G64" s="61">
        <f>MAX('zdroj dat'!$C$52:$C$55)</f>
        <v>2</v>
      </c>
      <c r="H64" s="57"/>
    </row>
    <row r="65" spans="1:8" ht="38.25">
      <c r="A65" s="96" t="s">
        <v>149</v>
      </c>
      <c r="B65" s="70" t="str">
        <f>B$46</f>
        <v>kvalita plnění
(schopnost zajistit řádné plnění zakázky tak, aby byl její výstup předán klientovi ve sjednané kvalitě)</v>
      </c>
      <c r="C65" s="9" t="s">
        <v>37</v>
      </c>
      <c r="D65" s="62"/>
      <c r="E65" s="62"/>
      <c r="F65" s="63" t="str">
        <f>IF(C65='zdroj dat'!$A$52,'zdroj dat'!$C$52,IF(C65='zdroj dat'!$A$53,'zdroj dat'!$C$53,IF(C65='zdroj dat'!$A$54,'zdroj dat'!$C$54,IF(C65='zdroj dat'!$A$55,'zdroj dat'!$C$55,""))))</f>
        <v/>
      </c>
      <c r="G65" s="61">
        <f>MAX('zdroj dat'!$C$52:$C$55)</f>
        <v>2</v>
      </c>
      <c r="H65" s="57"/>
    </row>
    <row r="66" spans="1:8" ht="38.25">
      <c r="A66" s="98" t="s">
        <v>150</v>
      </c>
      <c r="B66" s="70" t="str">
        <f>B$47</f>
        <v>projektové řízení
(schopnost aktivně, systematicky a logicky řídit plnění zakázky od začátku jejího plnění po předání jejího výstupu klientovi)</v>
      </c>
      <c r="C66" s="9" t="s">
        <v>37</v>
      </c>
      <c r="D66" s="62"/>
      <c r="E66" s="62"/>
      <c r="F66" s="63" t="str">
        <f>IF(C66='zdroj dat'!$A$52,'zdroj dat'!$C$52,IF(C66='zdroj dat'!$A$53,'zdroj dat'!$C$53,IF(C66='zdroj dat'!$A$54,'zdroj dat'!$C$54,IF(C66='zdroj dat'!$A$55,'zdroj dat'!$C$55,""))))</f>
        <v/>
      </c>
      <c r="G66" s="61">
        <f>MAX('zdroj dat'!$C$52:$C$55)</f>
        <v>2</v>
      </c>
      <c r="H66" s="57"/>
    </row>
    <row r="67" spans="2:8" ht="12.75">
      <c r="B67" s="18"/>
      <c r="C67" s="18"/>
      <c r="D67" s="57"/>
      <c r="E67" s="77" t="str">
        <f>E$48</f>
        <v>mezisoučet za zkušenost</v>
      </c>
      <c r="F67" s="64">
        <f>SUM(F58:F66)</f>
        <v>0</v>
      </c>
      <c r="G67" s="64">
        <f>SUM(G58:G66)</f>
        <v>13</v>
      </c>
      <c r="H67" s="57"/>
    </row>
    <row r="68" spans="2:8" ht="15" customHeight="1">
      <c r="B68" s="47"/>
      <c r="C68" s="18"/>
      <c r="H68" s="57"/>
    </row>
    <row r="69" spans="1:8" ht="15" customHeight="1" thickBot="1">
      <c r="A69" s="33"/>
      <c r="B69" s="37" t="s">
        <v>143</v>
      </c>
      <c r="C69" s="35"/>
      <c r="D69" s="36"/>
      <c r="E69" s="36"/>
      <c r="F69" s="36"/>
      <c r="G69" s="36"/>
      <c r="H69" s="57"/>
    </row>
    <row r="70" spans="1:8" ht="15" customHeight="1">
      <c r="A70" s="48"/>
      <c r="B70" s="116" t="str">
        <f>B$32</f>
        <v>název zakázky</v>
      </c>
      <c r="C70" s="142"/>
      <c r="D70" s="49"/>
      <c r="E70" s="49"/>
      <c r="F70" s="49"/>
      <c r="G70" s="49"/>
      <c r="H70" s="57"/>
    </row>
    <row r="71" spans="1:8" ht="12.75">
      <c r="A71" s="50"/>
      <c r="B71" s="67" t="str">
        <f>B$33</f>
        <v>název klienta</v>
      </c>
      <c r="C71" s="142"/>
      <c r="D71" s="51"/>
      <c r="E71" s="51"/>
      <c r="F71" s="51"/>
      <c r="G71" s="51"/>
      <c r="H71" s="57"/>
    </row>
    <row r="72" spans="1:8" ht="12.75">
      <c r="A72" s="50"/>
      <c r="B72" s="67" t="str">
        <f>B$34</f>
        <v>jméno a příjmení kontaktní osoby</v>
      </c>
      <c r="C72" s="142"/>
      <c r="D72" s="51"/>
      <c r="E72" s="51"/>
      <c r="F72" s="51"/>
      <c r="G72" s="51"/>
      <c r="H72" s="57"/>
    </row>
    <row r="73" spans="1:8" ht="12.75">
      <c r="A73" s="50"/>
      <c r="B73" s="67" t="str">
        <f>B$35</f>
        <v>e-mail a/nebo tel. kontaktní osoby</v>
      </c>
      <c r="C73" s="142"/>
      <c r="D73" s="51"/>
      <c r="E73" s="51"/>
      <c r="F73" s="51"/>
      <c r="G73" s="51"/>
      <c r="H73" s="57"/>
    </row>
    <row r="74" spans="1:8" ht="12.75">
      <c r="A74" s="50"/>
      <c r="B74" s="69" t="str">
        <f>B$36</f>
        <v>URL, na kterém lze údaje ověřit (nepovinné)</v>
      </c>
      <c r="C74" s="142"/>
      <c r="D74" s="52"/>
      <c r="E74" s="52"/>
      <c r="F74" s="52"/>
      <c r="G74" s="52"/>
      <c r="H74" s="57"/>
    </row>
    <row r="75" spans="1:7" s="57" customFormat="1" ht="12.75">
      <c r="A75" s="53"/>
      <c r="B75" s="54"/>
      <c r="C75" s="55"/>
      <c r="D75" s="55"/>
      <c r="E75" s="55"/>
      <c r="F75" s="56"/>
      <c r="G75" s="56"/>
    </row>
    <row r="76" spans="1:8" s="15" customFormat="1" ht="12.75">
      <c r="A76" s="41" t="str">
        <f aca="true" t="shared" si="1" ref="A76:G76">A$38</f>
        <v>č.</v>
      </c>
      <c r="B76" s="58" t="str">
        <f t="shared" si="1"/>
        <v>parametr</v>
      </c>
      <c r="C76" s="58" t="str">
        <f t="shared" si="1"/>
        <v>reakce dodavatele</v>
      </c>
      <c r="D76" s="58" t="str">
        <f t="shared" si="1"/>
        <v>doplňující informace</v>
      </c>
      <c r="E76" s="58" t="str">
        <f t="shared" si="1"/>
        <v>doklad potvrzující uvedené údaje</v>
      </c>
      <c r="F76" s="42" t="str">
        <f t="shared" si="1"/>
        <v>počet získaných bodů</v>
      </c>
      <c r="G76" s="42" t="str">
        <f t="shared" si="1"/>
        <v>nejvyšší počet bodů</v>
      </c>
      <c r="H76" s="101"/>
    </row>
    <row r="77" spans="1:8" ht="25.5">
      <c r="A77" s="96" t="s">
        <v>52</v>
      </c>
      <c r="B77" s="68" t="str">
        <f>B$39</f>
        <v>daná osoba měla při realizaci zakázky obdobnou odpovědnost a vykonávala obdobné činnosti jako je uvedeno v popisu pozice výše, a to alespoň po dobu 6 měsíců</v>
      </c>
      <c r="C77" s="60" t="s">
        <v>61</v>
      </c>
      <c r="D77" s="31" t="s">
        <v>212</v>
      </c>
      <c r="E77" s="31" t="s">
        <v>179</v>
      </c>
      <c r="F77" s="61"/>
      <c r="G77" s="61"/>
      <c r="H77" s="57"/>
    </row>
    <row r="78" spans="1:8" ht="25.5">
      <c r="A78" s="96" t="s">
        <v>53</v>
      </c>
      <c r="B78" s="68" t="str">
        <f>B$40</f>
        <v>zakázka zahrnovala vytvoření obsahové webové aplikace (nikoli e-shopu) založené na CMS</v>
      </c>
      <c r="C78" s="10" t="s">
        <v>37</v>
      </c>
      <c r="D78" s="31" t="s">
        <v>88</v>
      </c>
      <c r="E78" s="31" t="s">
        <v>179</v>
      </c>
      <c r="F78" s="61" t="str">
        <f>IF(C78='zdroj dat'!$A$4,'zdroj dat'!$C$4,"")</f>
        <v/>
      </c>
      <c r="G78" s="61">
        <f>MAX('zdroj dat'!$C$4)</f>
        <v>1</v>
      </c>
      <c r="H78" s="57"/>
    </row>
    <row r="79" spans="1:8" ht="25.5">
      <c r="A79" s="96" t="s">
        <v>54</v>
      </c>
      <c r="B79" s="68" t="str">
        <f>B$41</f>
        <v>uvedená webová aplikace byla spuštěna do Produkčního provozu nejdéle 5 let před zahájením Řízení</v>
      </c>
      <c r="C79" s="10" t="s">
        <v>37</v>
      </c>
      <c r="D79" s="31" t="s">
        <v>87</v>
      </c>
      <c r="E79" s="31" t="s">
        <v>179</v>
      </c>
      <c r="F79" s="61" t="str">
        <f>IF(C79='zdroj dat'!$A$4,'zdroj dat'!$C$4,"")</f>
        <v/>
      </c>
      <c r="G79" s="61">
        <f>MAX('zdroj dat'!$C$4)</f>
        <v>1</v>
      </c>
      <c r="H79" s="57"/>
    </row>
    <row r="80" spans="1:8" ht="25.5">
      <c r="A80" s="96" t="s">
        <v>128</v>
      </c>
      <c r="B80" s="68" t="str">
        <f>B$42</f>
        <v>konečná cena uvedené webové aplikace byla alespoň 500 000 Kč bez DPH</v>
      </c>
      <c r="C80" s="10" t="s">
        <v>37</v>
      </c>
      <c r="D80" s="11" t="s">
        <v>82</v>
      </c>
      <c r="E80" s="31" t="s">
        <v>179</v>
      </c>
      <c r="F80" s="61" t="str">
        <f>IF(C80='zdroj dat'!$A$17,'zdroj dat'!$C$17,IF(C80='zdroj dat'!$A$18,'zdroj dat'!$C$18,IF(C80='zdroj dat'!$A$19,'zdroj dat'!$C$19,"")))</f>
        <v/>
      </c>
      <c r="G80" s="61">
        <f>MAX('zdroj dat'!$C$17:$C$19)</f>
        <v>3</v>
      </c>
      <c r="H80" s="57"/>
    </row>
    <row r="81" spans="1:8" ht="12.75">
      <c r="A81" s="96" t="s">
        <v>129</v>
      </c>
      <c r="B81" s="69" t="str">
        <f>B$43</f>
        <v>uvedená webová aplikace je nebo byla ISVS nebo Významným IS</v>
      </c>
      <c r="C81" s="9" t="s">
        <v>37</v>
      </c>
      <c r="D81" s="62"/>
      <c r="E81" s="31" t="s">
        <v>179</v>
      </c>
      <c r="F81" s="63" t="str">
        <f>IF(C81='zdroj dat'!$A$38,'zdroj dat'!$C$38,IF(C81='zdroj dat'!$A$39,'zdroj dat'!$C$39,IF(C81='zdroj dat'!$A$40,'zdroj dat'!$C$40,"")))</f>
        <v/>
      </c>
      <c r="G81" s="61">
        <f>MAX('zdroj dat'!$C$38:$C$40)</f>
        <v>2</v>
      </c>
      <c r="H81" s="57"/>
    </row>
    <row r="82" spans="1:8" ht="12.75">
      <c r="A82" s="96" t="s">
        <v>130</v>
      </c>
      <c r="B82" s="69" t="str">
        <f>B$44</f>
        <v>spokojenost klienta s osobou projektového manažera v následujících oblastech:</v>
      </c>
      <c r="C82" s="60"/>
      <c r="D82" s="62"/>
      <c r="E82" s="31" t="s">
        <v>179</v>
      </c>
      <c r="F82" s="63"/>
      <c r="G82" s="63"/>
      <c r="H82" s="57"/>
    </row>
    <row r="83" spans="1:8" ht="38.25">
      <c r="A83" s="98" t="s">
        <v>151</v>
      </c>
      <c r="B83" s="70" t="str">
        <f>B$45</f>
        <v>včasnost plnění
(schopnost rozvrhnout a postupně koordinovat plnění zakázky tak, aby byl její výstup předán klientovi ve sjednaném čase)</v>
      </c>
      <c r="C83" s="9" t="s">
        <v>37</v>
      </c>
      <c r="D83" s="62"/>
      <c r="E83" s="62"/>
      <c r="F83" s="63" t="str">
        <f>IF(C83='zdroj dat'!$A$52,'zdroj dat'!$C$52,IF(C83='zdroj dat'!$A$53,'zdroj dat'!$C$53,IF(C83='zdroj dat'!$A$54,'zdroj dat'!$C$54,IF(C83='zdroj dat'!$A$55,'zdroj dat'!$C$55,""))))</f>
        <v/>
      </c>
      <c r="G83" s="61">
        <f>MAX('zdroj dat'!$C$52:$C$55)</f>
        <v>2</v>
      </c>
      <c r="H83" s="57"/>
    </row>
    <row r="84" spans="1:8" ht="38.25">
      <c r="A84" s="98" t="s">
        <v>152</v>
      </c>
      <c r="B84" s="70" t="str">
        <f>B$46</f>
        <v>kvalita plnění
(schopnost zajistit řádné plnění zakázky tak, aby byl její výstup předán klientovi ve sjednané kvalitě)</v>
      </c>
      <c r="C84" s="9" t="s">
        <v>37</v>
      </c>
      <c r="D84" s="62"/>
      <c r="E84" s="62"/>
      <c r="F84" s="63" t="str">
        <f>IF(C84='zdroj dat'!$A$52,'zdroj dat'!$C$52,IF(C84='zdroj dat'!$A$53,'zdroj dat'!$C$53,IF(C84='zdroj dat'!$A$54,'zdroj dat'!$C$54,IF(C84='zdroj dat'!$A$55,'zdroj dat'!$C$55,""))))</f>
        <v/>
      </c>
      <c r="G84" s="61">
        <f>MAX('zdroj dat'!$C$52:$C$55)</f>
        <v>2</v>
      </c>
      <c r="H84" s="57"/>
    </row>
    <row r="85" spans="1:8" ht="38.25">
      <c r="A85" s="98" t="s">
        <v>153</v>
      </c>
      <c r="B85" s="70" t="str">
        <f>B$47</f>
        <v>projektové řízení
(schopnost aktivně, systematicky a logicky řídit plnění zakázky od začátku jejího plnění po předání jejího výstupu klientovi)</v>
      </c>
      <c r="C85" s="9" t="s">
        <v>37</v>
      </c>
      <c r="D85" s="62"/>
      <c r="E85" s="62"/>
      <c r="F85" s="63" t="str">
        <f>IF(C85='zdroj dat'!$A$52,'zdroj dat'!$C$52,IF(C85='zdroj dat'!$A$53,'zdroj dat'!$C$53,IF(C85='zdroj dat'!$A$54,'zdroj dat'!$C$54,IF(C85='zdroj dat'!$A$55,'zdroj dat'!$C$55,""))))</f>
        <v/>
      </c>
      <c r="G85" s="61">
        <f>MAX('zdroj dat'!$C$52:$C$55)</f>
        <v>2</v>
      </c>
      <c r="H85" s="57"/>
    </row>
    <row r="86" spans="2:8" ht="12.75">
      <c r="B86" s="18"/>
      <c r="C86" s="18"/>
      <c r="D86" s="57"/>
      <c r="E86" s="77" t="str">
        <f>E$48</f>
        <v>mezisoučet za zkušenost</v>
      </c>
      <c r="F86" s="64">
        <f>SUM(F77:F85)</f>
        <v>0</v>
      </c>
      <c r="G86" s="64">
        <f>SUM(G77:G85)</f>
        <v>13</v>
      </c>
      <c r="H86" s="57"/>
    </row>
    <row r="87" spans="2:8" ht="15" customHeight="1">
      <c r="B87" s="47"/>
      <c r="C87" s="18"/>
      <c r="H87" s="57"/>
    </row>
    <row r="88" spans="1:8" ht="15" customHeight="1" thickBot="1">
      <c r="A88" s="33"/>
      <c r="B88" s="37" t="s">
        <v>144</v>
      </c>
      <c r="C88" s="35"/>
      <c r="D88" s="36"/>
      <c r="E88" s="36"/>
      <c r="F88" s="36"/>
      <c r="G88" s="36"/>
      <c r="H88" s="57"/>
    </row>
    <row r="89" spans="1:8" ht="15" customHeight="1">
      <c r="A89" s="48"/>
      <c r="B89" s="116" t="str">
        <f>B$32</f>
        <v>název zakázky</v>
      </c>
      <c r="C89" s="142"/>
      <c r="D89" s="49"/>
      <c r="E89" s="49"/>
      <c r="F89" s="49"/>
      <c r="G89" s="49"/>
      <c r="H89" s="57"/>
    </row>
    <row r="90" spans="1:8" ht="12.75">
      <c r="A90" s="50"/>
      <c r="B90" s="67" t="str">
        <f>B$33</f>
        <v>název klienta</v>
      </c>
      <c r="C90" s="142"/>
      <c r="D90" s="51"/>
      <c r="E90" s="51"/>
      <c r="F90" s="51"/>
      <c r="G90" s="51"/>
      <c r="H90" s="57"/>
    </row>
    <row r="91" spans="1:8" ht="12.75">
      <c r="A91" s="50"/>
      <c r="B91" s="67" t="str">
        <f>B$34</f>
        <v>jméno a příjmení kontaktní osoby</v>
      </c>
      <c r="C91" s="142"/>
      <c r="D91" s="51"/>
      <c r="E91" s="51"/>
      <c r="F91" s="51"/>
      <c r="G91" s="51"/>
      <c r="H91" s="57"/>
    </row>
    <row r="92" spans="1:8" ht="12.75">
      <c r="A92" s="50"/>
      <c r="B92" s="67" t="str">
        <f>B$35</f>
        <v>e-mail a/nebo tel. kontaktní osoby</v>
      </c>
      <c r="C92" s="142"/>
      <c r="D92" s="51"/>
      <c r="E92" s="51"/>
      <c r="F92" s="51"/>
      <c r="G92" s="51"/>
      <c r="H92" s="57"/>
    </row>
    <row r="93" spans="1:8" ht="12.75">
      <c r="A93" s="50"/>
      <c r="B93" s="69" t="str">
        <f>B$36</f>
        <v>URL, na kterém lze údaje ověřit (nepovinné)</v>
      </c>
      <c r="C93" s="142"/>
      <c r="D93" s="52"/>
      <c r="E93" s="52"/>
      <c r="F93" s="52"/>
      <c r="G93" s="52"/>
      <c r="H93" s="57"/>
    </row>
    <row r="94" spans="1:7" s="57" customFormat="1" ht="12.75">
      <c r="A94" s="53"/>
      <c r="B94" s="54"/>
      <c r="C94" s="55"/>
      <c r="D94" s="55"/>
      <c r="E94" s="55"/>
      <c r="F94" s="56"/>
      <c r="G94" s="56"/>
    </row>
    <row r="95" spans="1:8" s="15" customFormat="1" ht="12.75">
      <c r="A95" s="41" t="str">
        <f aca="true" t="shared" si="2" ref="A95:G95">A$38</f>
        <v>č.</v>
      </c>
      <c r="B95" s="58" t="str">
        <f t="shared" si="2"/>
        <v>parametr</v>
      </c>
      <c r="C95" s="58" t="str">
        <f t="shared" si="2"/>
        <v>reakce dodavatele</v>
      </c>
      <c r="D95" s="58" t="str">
        <f t="shared" si="2"/>
        <v>doplňující informace</v>
      </c>
      <c r="E95" s="58" t="str">
        <f t="shared" si="2"/>
        <v>doklad potvrzující uvedené údaje</v>
      </c>
      <c r="F95" s="42" t="str">
        <f t="shared" si="2"/>
        <v>počet získaných bodů</v>
      </c>
      <c r="G95" s="42" t="str">
        <f t="shared" si="2"/>
        <v>nejvyšší počet bodů</v>
      </c>
      <c r="H95" s="101"/>
    </row>
    <row r="96" spans="1:8" ht="25.5">
      <c r="A96" s="96" t="s">
        <v>55</v>
      </c>
      <c r="B96" s="68" t="str">
        <f>B$39</f>
        <v>daná osoba měla při realizaci zakázky obdobnou odpovědnost a vykonávala obdobné činnosti jako je uvedeno v popisu pozice výše, a to alespoň po dobu 6 měsíců</v>
      </c>
      <c r="C96" s="60" t="s">
        <v>61</v>
      </c>
      <c r="D96" s="31" t="s">
        <v>212</v>
      </c>
      <c r="E96" s="31" t="s">
        <v>179</v>
      </c>
      <c r="F96" s="61"/>
      <c r="G96" s="61"/>
      <c r="H96" s="57"/>
    </row>
    <row r="97" spans="1:8" ht="25.5">
      <c r="A97" s="97" t="s">
        <v>56</v>
      </c>
      <c r="B97" s="68" t="str">
        <f>B$40</f>
        <v>zakázka zahrnovala vytvoření obsahové webové aplikace (nikoli e-shopu) založené na CMS</v>
      </c>
      <c r="C97" s="10" t="s">
        <v>37</v>
      </c>
      <c r="D97" s="31" t="s">
        <v>88</v>
      </c>
      <c r="E97" s="31" t="s">
        <v>179</v>
      </c>
      <c r="F97" s="61" t="str">
        <f>IF(C97='zdroj dat'!$A$4,'zdroj dat'!$C$4,"")</f>
        <v/>
      </c>
      <c r="G97" s="61">
        <f>MAX('zdroj dat'!$C$4)</f>
        <v>1</v>
      </c>
      <c r="H97" s="57"/>
    </row>
    <row r="98" spans="1:8" ht="25.5">
      <c r="A98" s="96" t="s">
        <v>132</v>
      </c>
      <c r="B98" s="68" t="str">
        <f>B$41</f>
        <v>uvedená webová aplikace byla spuštěna do Produkčního provozu nejdéle 5 let před zahájením Řízení</v>
      </c>
      <c r="C98" s="10" t="s">
        <v>37</v>
      </c>
      <c r="D98" s="31" t="s">
        <v>87</v>
      </c>
      <c r="E98" s="31" t="s">
        <v>179</v>
      </c>
      <c r="F98" s="61" t="str">
        <f>IF(C98='zdroj dat'!$A$4,'zdroj dat'!$C$4,"")</f>
        <v/>
      </c>
      <c r="G98" s="61">
        <f>MAX('zdroj dat'!$C$4)</f>
        <v>1</v>
      </c>
      <c r="H98" s="57"/>
    </row>
    <row r="99" spans="1:8" ht="25.5">
      <c r="A99" s="96" t="s">
        <v>133</v>
      </c>
      <c r="B99" s="68" t="str">
        <f>B$42</f>
        <v>konečná cena uvedené webové aplikace byla alespoň 500 000 Kč bez DPH</v>
      </c>
      <c r="C99" s="10" t="s">
        <v>37</v>
      </c>
      <c r="D99" s="11" t="s">
        <v>82</v>
      </c>
      <c r="E99" s="31" t="s">
        <v>179</v>
      </c>
      <c r="F99" s="61" t="str">
        <f>IF(C99='zdroj dat'!$A$17,'zdroj dat'!$C$17,IF(C99='zdroj dat'!$A$18,'zdroj dat'!$C$18,IF(C99='zdroj dat'!$A$19,'zdroj dat'!$C$19,"")))</f>
        <v/>
      </c>
      <c r="G99" s="61">
        <f>MAX('zdroj dat'!$C$17:$C$19)</f>
        <v>3</v>
      </c>
      <c r="H99" s="57"/>
    </row>
    <row r="100" spans="1:8" ht="12.75">
      <c r="A100" s="98" t="s">
        <v>134</v>
      </c>
      <c r="B100" s="69" t="str">
        <f>B$43</f>
        <v>uvedená webová aplikace je nebo byla ISVS nebo Významným IS</v>
      </c>
      <c r="C100" s="9" t="s">
        <v>37</v>
      </c>
      <c r="D100" s="62"/>
      <c r="E100" s="31" t="s">
        <v>179</v>
      </c>
      <c r="F100" s="63" t="str">
        <f>IF(C100='zdroj dat'!$A$38,'zdroj dat'!$C$38,IF(C100='zdroj dat'!$A$39,'zdroj dat'!$C$39,IF(C100='zdroj dat'!$A$40,'zdroj dat'!$C$40,"")))</f>
        <v/>
      </c>
      <c r="G100" s="61">
        <f>MAX('zdroj dat'!$C$38:$C$40)</f>
        <v>2</v>
      </c>
      <c r="H100" s="57"/>
    </row>
    <row r="101" spans="1:8" ht="12.75">
      <c r="A101" s="98" t="s">
        <v>135</v>
      </c>
      <c r="B101" s="69" t="str">
        <f>B$44</f>
        <v>spokojenost klienta s osobou projektového manažera v následujících oblastech:</v>
      </c>
      <c r="C101" s="60"/>
      <c r="D101" s="62"/>
      <c r="E101" s="31" t="s">
        <v>179</v>
      </c>
      <c r="F101" s="63"/>
      <c r="G101" s="63"/>
      <c r="H101" s="57"/>
    </row>
    <row r="102" spans="1:8" ht="38.25">
      <c r="A102" s="98" t="s">
        <v>154</v>
      </c>
      <c r="B102" s="70" t="str">
        <f>B$45</f>
        <v>včasnost plnění
(schopnost rozvrhnout a postupně koordinovat plnění zakázky tak, aby byl její výstup předán klientovi ve sjednaném čase)</v>
      </c>
      <c r="C102" s="9" t="s">
        <v>37</v>
      </c>
      <c r="D102" s="62"/>
      <c r="E102" s="62"/>
      <c r="F102" s="63" t="str">
        <f>IF(C102='zdroj dat'!$A$52,'zdroj dat'!$C$52,IF(C102='zdroj dat'!$A$53,'zdroj dat'!$C$53,IF(C102='zdroj dat'!$A$54,'zdroj dat'!$C$54,IF(C102='zdroj dat'!$A$55,'zdroj dat'!$C$55,""))))</f>
        <v/>
      </c>
      <c r="G102" s="61">
        <f>MAX('zdroj dat'!$C$52:$C$55)</f>
        <v>2</v>
      </c>
      <c r="H102" s="57"/>
    </row>
    <row r="103" spans="1:8" ht="38.25">
      <c r="A103" s="98" t="s">
        <v>155</v>
      </c>
      <c r="B103" s="70" t="str">
        <f>B$46</f>
        <v>kvalita plnění
(schopnost zajistit řádné plnění zakázky tak, aby byl její výstup předán klientovi ve sjednané kvalitě)</v>
      </c>
      <c r="C103" s="9" t="s">
        <v>37</v>
      </c>
      <c r="D103" s="62"/>
      <c r="E103" s="62"/>
      <c r="F103" s="63" t="str">
        <f>IF(C103='zdroj dat'!$A$52,'zdroj dat'!$C$52,IF(C103='zdroj dat'!$A$53,'zdroj dat'!$C$53,IF(C103='zdroj dat'!$A$54,'zdroj dat'!$C$54,IF(C103='zdroj dat'!$A$55,'zdroj dat'!$C$55,""))))</f>
        <v/>
      </c>
      <c r="G103" s="61">
        <f>MAX('zdroj dat'!$C$52:$C$55)</f>
        <v>2</v>
      </c>
      <c r="H103" s="57"/>
    </row>
    <row r="104" spans="1:8" ht="38.25">
      <c r="A104" s="98" t="s">
        <v>156</v>
      </c>
      <c r="B104" s="70" t="str">
        <f>B$47</f>
        <v>projektové řízení
(schopnost aktivně, systematicky a logicky řídit plnění zakázky od začátku jejího plnění po předání jejího výstupu klientovi)</v>
      </c>
      <c r="C104" s="9" t="s">
        <v>37</v>
      </c>
      <c r="D104" s="62"/>
      <c r="E104" s="62"/>
      <c r="F104" s="63" t="str">
        <f>IF(C104='zdroj dat'!$A$52,'zdroj dat'!$C$52,IF(C104='zdroj dat'!$A$53,'zdroj dat'!$C$53,IF(C104='zdroj dat'!$A$54,'zdroj dat'!$C$54,IF(C104='zdroj dat'!$A$55,'zdroj dat'!$C$55,""))))</f>
        <v/>
      </c>
      <c r="G104" s="61">
        <f>MAX('zdroj dat'!$C$52:$C$55)</f>
        <v>2</v>
      </c>
      <c r="H104" s="57"/>
    </row>
    <row r="105" spans="2:8" ht="12.75">
      <c r="B105" s="18"/>
      <c r="C105" s="18"/>
      <c r="D105" s="57"/>
      <c r="E105" s="77" t="str">
        <f>E$48</f>
        <v>mezisoučet za zkušenost</v>
      </c>
      <c r="F105" s="64">
        <f>SUM(F96:F104)</f>
        <v>0</v>
      </c>
      <c r="G105" s="64">
        <f>SUM(G96:G104)</f>
        <v>13</v>
      </c>
      <c r="H105" s="57"/>
    </row>
    <row r="106" spans="2:8" ht="15" customHeight="1">
      <c r="B106" s="47"/>
      <c r="C106" s="18"/>
      <c r="H106" s="57"/>
    </row>
    <row r="107" spans="1:8" ht="15" customHeight="1" thickBot="1">
      <c r="A107" s="33"/>
      <c r="B107" s="37" t="s">
        <v>199</v>
      </c>
      <c r="C107" s="35"/>
      <c r="D107" s="36"/>
      <c r="E107" s="36"/>
      <c r="F107" s="37"/>
      <c r="G107" s="37"/>
      <c r="H107" s="19"/>
    </row>
    <row r="108" spans="2:8" ht="15" customHeight="1">
      <c r="B108" s="47"/>
      <c r="C108" s="18"/>
      <c r="E108" s="85" t="s">
        <v>173</v>
      </c>
      <c r="F108" s="42" t="s">
        <v>188</v>
      </c>
      <c r="G108" s="42" t="s">
        <v>189</v>
      </c>
      <c r="H108" s="40"/>
    </row>
    <row r="109" spans="2:8" ht="15" customHeight="1">
      <c r="B109" s="47"/>
      <c r="C109" s="18"/>
      <c r="E109" s="77" t="s">
        <v>194</v>
      </c>
      <c r="F109" s="64">
        <f>F48</f>
        <v>0</v>
      </c>
      <c r="G109" s="64">
        <f>G48</f>
        <v>13</v>
      </c>
      <c r="H109" s="40"/>
    </row>
    <row r="110" spans="2:8" ht="15" customHeight="1">
      <c r="B110" s="47"/>
      <c r="C110" s="18"/>
      <c r="E110" s="77" t="s">
        <v>195</v>
      </c>
      <c r="F110" s="64">
        <f>F67</f>
        <v>0</v>
      </c>
      <c r="G110" s="64">
        <f>G67</f>
        <v>13</v>
      </c>
      <c r="H110" s="40"/>
    </row>
    <row r="111" spans="2:8" ht="15" customHeight="1">
      <c r="B111" s="47"/>
      <c r="C111" s="18"/>
      <c r="E111" s="77" t="s">
        <v>196</v>
      </c>
      <c r="F111" s="64">
        <f>F86</f>
        <v>0</v>
      </c>
      <c r="G111" s="64">
        <f>G86</f>
        <v>13</v>
      </c>
      <c r="H111" s="40"/>
    </row>
    <row r="112" spans="2:8" ht="15" customHeight="1">
      <c r="B112" s="47"/>
      <c r="C112" s="18"/>
      <c r="E112" s="77" t="s">
        <v>197</v>
      </c>
      <c r="F112" s="64">
        <f>F105</f>
        <v>0</v>
      </c>
      <c r="G112" s="64">
        <f>G105</f>
        <v>13</v>
      </c>
      <c r="H112" s="40"/>
    </row>
    <row r="113" spans="2:8" ht="15" customHeight="1">
      <c r="B113" s="47"/>
      <c r="C113" s="18"/>
      <c r="E113" s="111" t="s">
        <v>198</v>
      </c>
      <c r="F113" s="107">
        <f>SUM(F109:F112)</f>
        <v>0</v>
      </c>
      <c r="G113" s="107">
        <f>SUM(G109:G112)</f>
        <v>52</v>
      </c>
      <c r="H113" s="40"/>
    </row>
    <row r="114" ht="30" customHeight="1"/>
    <row r="115" spans="1:7" ht="30" customHeight="1">
      <c r="A115" s="65"/>
      <c r="B115" s="22"/>
      <c r="C115" s="22"/>
      <c r="D115" s="21"/>
      <c r="E115" s="21"/>
      <c r="F115" s="21"/>
      <c r="G115" s="21"/>
    </row>
    <row r="116" spans="1:2" ht="12.75">
      <c r="A116" s="91"/>
      <c r="B116" s="18"/>
    </row>
    <row r="117" spans="1:8" s="18" customFormat="1" ht="12.75">
      <c r="A117" s="92"/>
      <c r="B117" s="92"/>
      <c r="C117" s="93"/>
      <c r="D117" s="93"/>
      <c r="E117" s="93"/>
      <c r="F117" s="93"/>
      <c r="G117" s="93"/>
      <c r="H117" s="105"/>
    </row>
  </sheetData>
  <sheetProtection algorithmName="SHA-512" hashValue="nZN2AxQMQYclP6BxK9id4t52DrLyclCRpc5HKcseVCaFVUZy8/OkZIkfZcEzOArCiq0lJfrv4YbLA4ddTAvWEw==" saltValue="zIz0OE0X7NvJDRVoZT7tdg==" spinCount="100000" sheet="1" objects="1" scenarios="1"/>
  <dataValidations count="4">
    <dataValidation type="list" allowBlank="1" showInputMessage="1" showErrorMessage="1" sqref="C45:C47 C64:C66 C83:C85 C102:C104">
      <formula1>'zdroj dat'!$A$51:$A$55</formula1>
    </dataValidation>
    <dataValidation type="list" allowBlank="1" showInputMessage="1" showErrorMessage="1" sqref="C43 C62 C81 C100">
      <formula1>'zdroj dat'!$A$37:$A$40</formula1>
    </dataValidation>
    <dataValidation type="list" allowBlank="1" showInputMessage="1" showErrorMessage="1" sqref="C61 C42 C80 C99">
      <formula1>'zdroj dat'!$A$16:$A$19</formula1>
    </dataValidation>
    <dataValidation type="list" allowBlank="1" showInputMessage="1" showErrorMessage="1" sqref="C40:C41 C59:C60 C78:C79 C97:C98">
      <formula1>'zdroj dat'!$A$3:$A$4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19673-48A0-4EC4-8B72-32A3514D87C1}">
  <sheetPr>
    <pageSetUpPr fitToPage="1"/>
  </sheetPr>
  <dimension ref="A1:I97"/>
  <sheetViews>
    <sheetView showGridLines="0" zoomScale="80" zoomScaleNormal="80" workbookViewId="0" topLeftCell="A1"/>
  </sheetViews>
  <sheetFormatPr defaultColWidth="9.140625" defaultRowHeight="15" customHeight="1"/>
  <cols>
    <col min="1" max="1" width="6.7109375" style="14" customWidth="1"/>
    <col min="2" max="2" width="75.7109375" style="15" customWidth="1"/>
    <col min="3" max="3" width="30.7109375" style="15" customWidth="1"/>
    <col min="4" max="5" width="30.7109375" style="19" customWidth="1"/>
    <col min="6" max="7" width="20.7109375" style="19" customWidth="1"/>
    <col min="8" max="8" width="9.140625" style="102" customWidth="1"/>
    <col min="9" max="16384" width="9.140625" style="19" customWidth="1"/>
  </cols>
  <sheetData>
    <row r="1" ht="45" customHeight="1">
      <c r="A1" s="32" t="s">
        <v>63</v>
      </c>
    </row>
    <row r="3" spans="1:8" s="74" customFormat="1" ht="30" customHeight="1" thickBot="1">
      <c r="A3" s="34"/>
      <c r="B3" s="34" t="s">
        <v>100</v>
      </c>
      <c r="C3" s="34"/>
      <c r="D3" s="34"/>
      <c r="E3" s="34"/>
      <c r="F3" s="34"/>
      <c r="G3" s="34"/>
      <c r="H3" s="103"/>
    </row>
    <row r="4" ht="30" customHeight="1">
      <c r="B4" s="95"/>
    </row>
    <row r="5" spans="1:8" s="74" customFormat="1" ht="30" customHeight="1" thickBot="1">
      <c r="A5" s="34"/>
      <c r="B5" s="34" t="str">
        <f>'klíčový personál'!B11</f>
        <v>Vývojář / implementátor CMS</v>
      </c>
      <c r="C5" s="34"/>
      <c r="D5" s="34"/>
      <c r="E5" s="34"/>
      <c r="F5" s="34"/>
      <c r="G5" s="34"/>
      <c r="H5" s="103"/>
    </row>
    <row r="6" spans="1:2" ht="15" customHeight="1">
      <c r="A6" s="75"/>
      <c r="B6" s="76" t="s">
        <v>44</v>
      </c>
    </row>
    <row r="7" spans="1:2" ht="15" customHeight="1">
      <c r="A7" s="77"/>
      <c r="B7" s="78" t="str">
        <f>IF('klíčový personál'!C11&lt;&gt;"",'klíčový personál'!C11,"[bude doplněno po zadání na listu ""klíčový personál""]")</f>
        <v>[bude doplněno po zadání na listu "klíčový personál"]</v>
      </c>
    </row>
    <row r="8" spans="2:9" ht="15" customHeight="1">
      <c r="B8" s="18"/>
      <c r="C8" s="18"/>
      <c r="D8" s="18"/>
      <c r="E8" s="18"/>
      <c r="H8" s="57"/>
      <c r="I8" s="40"/>
    </row>
    <row r="9" spans="1:7" ht="15" customHeight="1" thickBot="1">
      <c r="A9" s="37"/>
      <c r="B9" s="37" t="s">
        <v>45</v>
      </c>
      <c r="C9" s="37"/>
      <c r="D9" s="37"/>
      <c r="E9" s="37"/>
      <c r="F9" s="37"/>
      <c r="G9" s="37"/>
    </row>
    <row r="10" spans="1:8" s="74" customFormat="1" ht="15" customHeight="1">
      <c r="A10" s="79"/>
      <c r="B10" s="80" t="str">
        <f>B5</f>
        <v>Vývojář / implementátor CMS</v>
      </c>
      <c r="C10" s="81"/>
      <c r="H10" s="103"/>
    </row>
    <row r="11" spans="1:8" s="74" customFormat="1" ht="12.75">
      <c r="A11" s="99"/>
      <c r="B11" s="46" t="s">
        <v>157</v>
      </c>
      <c r="H11" s="103"/>
    </row>
    <row r="12" spans="1:9" ht="15" customHeight="1">
      <c r="A12" s="72"/>
      <c r="B12" s="100"/>
      <c r="C12" s="18"/>
      <c r="D12" s="18"/>
      <c r="E12" s="18"/>
      <c r="H12" s="57"/>
      <c r="I12" s="40"/>
    </row>
    <row r="13" spans="1:7" ht="15" customHeight="1" thickBot="1">
      <c r="A13" s="37"/>
      <c r="B13" s="37" t="s">
        <v>46</v>
      </c>
      <c r="C13" s="37"/>
      <c r="D13" s="37"/>
      <c r="E13" s="37"/>
      <c r="F13" s="37"/>
      <c r="G13" s="37"/>
    </row>
    <row r="14" spans="1:8" ht="30" customHeight="1">
      <c r="A14" s="85" t="s">
        <v>29</v>
      </c>
      <c r="B14" s="86" t="s">
        <v>30</v>
      </c>
      <c r="C14" s="81"/>
      <c r="D14" s="87"/>
      <c r="E14" s="87"/>
      <c r="F14" s="87"/>
      <c r="G14" s="87"/>
      <c r="H14" s="104"/>
    </row>
    <row r="15" spans="1:7" ht="15" customHeight="1">
      <c r="A15" s="43" t="s">
        <v>185</v>
      </c>
      <c r="B15" s="88" t="s">
        <v>47</v>
      </c>
      <c r="C15" s="74"/>
      <c r="D15" s="44"/>
      <c r="E15" s="44"/>
      <c r="F15" s="13"/>
      <c r="G15" s="13"/>
    </row>
    <row r="16" spans="1:7" ht="38.25">
      <c r="A16" s="43" t="s">
        <v>186</v>
      </c>
      <c r="B16" s="89" t="s">
        <v>48</v>
      </c>
      <c r="C16" s="74"/>
      <c r="D16" s="44"/>
      <c r="E16" s="44"/>
      <c r="F16" s="13"/>
      <c r="G16" s="13"/>
    </row>
    <row r="17" spans="1:7" ht="12.75">
      <c r="A17" s="45" t="s">
        <v>187</v>
      </c>
      <c r="B17" s="90" t="s">
        <v>209</v>
      </c>
      <c r="C17" s="74"/>
      <c r="D17" s="44"/>
      <c r="E17" s="44"/>
      <c r="F17" s="13"/>
      <c r="G17" s="13"/>
    </row>
    <row r="18" spans="2:9" ht="15" customHeight="1">
      <c r="B18" s="18"/>
      <c r="C18" s="18"/>
      <c r="D18" s="18"/>
      <c r="E18" s="18"/>
      <c r="H18" s="57"/>
      <c r="I18" s="40"/>
    </row>
    <row r="19" spans="1:8" ht="15" customHeight="1" thickBot="1">
      <c r="A19" s="33"/>
      <c r="B19" s="37" t="s">
        <v>139</v>
      </c>
      <c r="C19" s="35"/>
      <c r="D19" s="36"/>
      <c r="E19" s="36"/>
      <c r="F19" s="36"/>
      <c r="G19" s="36"/>
      <c r="H19" s="57"/>
    </row>
    <row r="20" spans="1:9" ht="15" customHeight="1">
      <c r="A20" s="38"/>
      <c r="B20" s="39" t="s">
        <v>229</v>
      </c>
      <c r="C20" s="38"/>
      <c r="D20" s="38"/>
      <c r="E20" s="38"/>
      <c r="F20" s="38"/>
      <c r="G20" s="38"/>
      <c r="H20" s="38"/>
      <c r="I20" s="40"/>
    </row>
    <row r="21" spans="1:9" ht="15" customHeight="1">
      <c r="A21" s="38"/>
      <c r="B21" s="39" t="s">
        <v>230</v>
      </c>
      <c r="C21" s="38"/>
      <c r="D21" s="38"/>
      <c r="E21" s="38"/>
      <c r="F21" s="38"/>
      <c r="G21" s="38"/>
      <c r="H21" s="38"/>
      <c r="I21" s="40"/>
    </row>
    <row r="22" spans="1:9" ht="15" customHeight="1">
      <c r="A22" s="38"/>
      <c r="B22" s="39" t="s">
        <v>208</v>
      </c>
      <c r="C22" s="38"/>
      <c r="D22" s="38"/>
      <c r="E22" s="38"/>
      <c r="F22" s="38"/>
      <c r="G22" s="38"/>
      <c r="H22" s="38"/>
      <c r="I22" s="40"/>
    </row>
    <row r="23" spans="2:8" ht="15" customHeight="1">
      <c r="B23" s="18" t="s">
        <v>158</v>
      </c>
      <c r="H23" s="57"/>
    </row>
    <row r="24" spans="2:8" ht="15" customHeight="1">
      <c r="B24" s="18" t="s">
        <v>159</v>
      </c>
      <c r="H24" s="57"/>
    </row>
    <row r="25" spans="2:8" ht="15" customHeight="1">
      <c r="B25" s="18" t="s">
        <v>140</v>
      </c>
      <c r="H25" s="57"/>
    </row>
    <row r="26" spans="2:9" ht="15" customHeight="1">
      <c r="B26" s="18"/>
      <c r="C26" s="18"/>
      <c r="D26" s="18"/>
      <c r="E26" s="18"/>
      <c r="H26" s="57"/>
      <c r="I26" s="40"/>
    </row>
    <row r="27" spans="1:8" ht="15" customHeight="1" thickBot="1">
      <c r="A27" s="33"/>
      <c r="B27" s="37" t="s">
        <v>137</v>
      </c>
      <c r="C27" s="35"/>
      <c r="D27" s="36"/>
      <c r="E27" s="36"/>
      <c r="F27" s="36"/>
      <c r="G27" s="36"/>
      <c r="H27" s="57"/>
    </row>
    <row r="28" spans="1:8" ht="15" customHeight="1">
      <c r="A28" s="48"/>
      <c r="B28" s="116" t="str">
        <f>'referenční zakázky'!$B$11</f>
        <v>název zakázky</v>
      </c>
      <c r="C28" s="142"/>
      <c r="D28" s="49"/>
      <c r="E28" s="49"/>
      <c r="F28" s="49"/>
      <c r="G28" s="49"/>
      <c r="H28" s="57"/>
    </row>
    <row r="29" spans="1:8" ht="12.75">
      <c r="A29" s="50"/>
      <c r="B29" s="67" t="str">
        <f>'referenční zakázky'!$B$12</f>
        <v>název klienta</v>
      </c>
      <c r="C29" s="142"/>
      <c r="D29" s="51"/>
      <c r="E29" s="51"/>
      <c r="F29" s="51"/>
      <c r="G29" s="51"/>
      <c r="H29" s="57"/>
    </row>
    <row r="30" spans="1:8" ht="12.75">
      <c r="A30" s="50"/>
      <c r="B30" s="67" t="str">
        <f>'referenční zakázky'!$B$13</f>
        <v>jméno a příjmení kontaktní osoby</v>
      </c>
      <c r="C30" s="142"/>
      <c r="D30" s="51"/>
      <c r="E30" s="51"/>
      <c r="F30" s="51"/>
      <c r="G30" s="51"/>
      <c r="H30" s="57"/>
    </row>
    <row r="31" spans="1:8" ht="12.75">
      <c r="A31" s="50"/>
      <c r="B31" s="67" t="str">
        <f>'referenční zakázky'!$B$14</f>
        <v>e-mail a/nebo tel. kontaktní osoby</v>
      </c>
      <c r="C31" s="142"/>
      <c r="D31" s="51"/>
      <c r="E31" s="51"/>
      <c r="F31" s="51"/>
      <c r="G31" s="51"/>
      <c r="H31" s="57"/>
    </row>
    <row r="32" spans="1:8" ht="12.75">
      <c r="A32" s="50"/>
      <c r="B32" s="69" t="str">
        <f>'referenční zakázky'!$B$15</f>
        <v>URL, na kterém lze údaje ověřit (nepovinné)</v>
      </c>
      <c r="C32" s="142"/>
      <c r="D32" s="52"/>
      <c r="E32" s="52"/>
      <c r="F32" s="52"/>
      <c r="G32" s="52"/>
      <c r="H32" s="57"/>
    </row>
    <row r="33" spans="2:8" ht="15" customHeight="1">
      <c r="B33" s="47"/>
      <c r="C33" s="18"/>
      <c r="H33" s="57"/>
    </row>
    <row r="34" spans="1:8" s="15" customFormat="1" ht="12.75">
      <c r="A34" s="41" t="s">
        <v>29</v>
      </c>
      <c r="B34" s="58" t="s">
        <v>30</v>
      </c>
      <c r="C34" s="58" t="s">
        <v>32</v>
      </c>
      <c r="D34" s="58" t="s">
        <v>33</v>
      </c>
      <c r="E34" s="58" t="s">
        <v>160</v>
      </c>
      <c r="F34" s="117" t="s">
        <v>188</v>
      </c>
      <c r="G34" s="117" t="s">
        <v>189</v>
      </c>
      <c r="H34" s="101"/>
    </row>
    <row r="35" spans="1:8" ht="25.5">
      <c r="A35" s="96" t="s">
        <v>31</v>
      </c>
      <c r="B35" s="68" t="s">
        <v>227</v>
      </c>
      <c r="C35" s="60" t="s">
        <v>61</v>
      </c>
      <c r="D35" s="31" t="s">
        <v>212</v>
      </c>
      <c r="E35" s="31" t="s">
        <v>179</v>
      </c>
      <c r="F35" s="61"/>
      <c r="G35" s="61"/>
      <c r="H35" s="57"/>
    </row>
    <row r="36" spans="1:8" ht="25.5">
      <c r="A36" s="97" t="s">
        <v>49</v>
      </c>
      <c r="B36" s="68" t="str">
        <f>'referenční zakázky'!$B$18</f>
        <v>zakázka zahrnovala vytvoření obsahové webové aplikace (nikoli e-shopu) založené na CMS</v>
      </c>
      <c r="C36" s="10" t="s">
        <v>37</v>
      </c>
      <c r="D36" s="31" t="s">
        <v>88</v>
      </c>
      <c r="E36" s="31" t="s">
        <v>179</v>
      </c>
      <c r="F36" s="61" t="str">
        <f>IF(C36='zdroj dat'!$A$4,'zdroj dat'!$C$4,"")</f>
        <v/>
      </c>
      <c r="G36" s="61">
        <f>MAX('zdroj dat'!$C$4)</f>
        <v>1</v>
      </c>
      <c r="H36" s="57"/>
    </row>
    <row r="37" spans="1:8" ht="25.5">
      <c r="A37" s="96" t="s">
        <v>50</v>
      </c>
      <c r="B37" s="68" t="str">
        <f>'referenční zakázky'!$B$19</f>
        <v>uvedená webová aplikace byla spuštěna do Produkčního provozu nejdéle 5 let před zahájením Řízení</v>
      </c>
      <c r="C37" s="10" t="s">
        <v>37</v>
      </c>
      <c r="D37" s="31" t="s">
        <v>87</v>
      </c>
      <c r="E37" s="31" t="s">
        <v>179</v>
      </c>
      <c r="F37" s="61" t="str">
        <f>IF(C37='zdroj dat'!$A$4,'zdroj dat'!$C$4,"")</f>
        <v/>
      </c>
      <c r="G37" s="61">
        <f>MAX('zdroj dat'!$C$4)</f>
        <v>1</v>
      </c>
      <c r="H37" s="57"/>
    </row>
    <row r="38" spans="1:8" ht="25.5">
      <c r="A38" s="96" t="s">
        <v>51</v>
      </c>
      <c r="B38" s="68" t="str">
        <f>"konečná cena uvedené webové aplikace byla alespoň "&amp;TEXT('zdroj dat'!$B$17,"# ##0")&amp;" Kč bez DPH"</f>
        <v>konečná cena uvedené webové aplikace byla alespoň 500 000 Kč bez DPH</v>
      </c>
      <c r="C38" s="10" t="s">
        <v>37</v>
      </c>
      <c r="D38" s="11" t="s">
        <v>82</v>
      </c>
      <c r="E38" s="31" t="s">
        <v>179</v>
      </c>
      <c r="F38" s="61" t="str">
        <f>IF(C38='zdroj dat'!$A$17,'zdroj dat'!$C$17,IF(C38='zdroj dat'!$A$18,'zdroj dat'!$C$18,IF(C38='zdroj dat'!$A$19,'zdroj dat'!$C$19,"")))</f>
        <v/>
      </c>
      <c r="G38" s="61">
        <f>MAX('zdroj dat'!$C$17:$C$19)</f>
        <v>3</v>
      </c>
      <c r="H38" s="57"/>
    </row>
    <row r="39" spans="1:8" ht="38.25">
      <c r="A39" s="98" t="s">
        <v>74</v>
      </c>
      <c r="B39" s="67" t="str">
        <f>'referenční zakázky'!$B$21</f>
        <v>zakázka zahrnuje nebo zahrnovala poskytování služeb spočívajících v Provozu nebo Údržbě k uvedené webové aplikaci po dobu alespoň 12 měsíců od jejího spuštění do Produkčního provozu (může být na základě samostatného smluvního vztahu)</v>
      </c>
      <c r="C39" s="9" t="s">
        <v>37</v>
      </c>
      <c r="D39" s="9" t="s">
        <v>93</v>
      </c>
      <c r="E39" s="31" t="s">
        <v>179</v>
      </c>
      <c r="F39" s="61" t="str">
        <f>IF(C39='zdroj dat'!$A$24,'zdroj dat'!$C$24,IF(C39='zdroj dat'!$A$25,'zdroj dat'!$C$25,IF(C39='zdroj dat'!$A$26,'zdroj dat'!$C$26,"")))</f>
        <v/>
      </c>
      <c r="G39" s="61">
        <f>MAX('zdroj dat'!$C$24:$C$26)</f>
        <v>3</v>
      </c>
      <c r="H39" s="57"/>
    </row>
    <row r="40" spans="1:8" ht="12.75">
      <c r="A40" s="72"/>
      <c r="B40" s="100"/>
      <c r="C40" s="100"/>
      <c r="D40" s="57"/>
      <c r="E40" s="77" t="s">
        <v>193</v>
      </c>
      <c r="F40" s="64">
        <f>SUM(F35:F39)</f>
        <v>0</v>
      </c>
      <c r="G40" s="64">
        <f>SUM(G35:G39)</f>
        <v>8</v>
      </c>
      <c r="H40" s="57"/>
    </row>
    <row r="41" spans="2:8" ht="15" customHeight="1">
      <c r="B41" s="47"/>
      <c r="C41" s="18"/>
      <c r="H41" s="57"/>
    </row>
    <row r="42" spans="1:8" ht="15" customHeight="1" thickBot="1">
      <c r="A42" s="33"/>
      <c r="B42" s="37" t="s">
        <v>138</v>
      </c>
      <c r="C42" s="35"/>
      <c r="D42" s="36"/>
      <c r="E42" s="36"/>
      <c r="F42" s="36"/>
      <c r="G42" s="36"/>
      <c r="H42" s="57"/>
    </row>
    <row r="43" spans="1:8" ht="15" customHeight="1">
      <c r="A43" s="48"/>
      <c r="B43" s="116" t="str">
        <f>B$28</f>
        <v>název zakázky</v>
      </c>
      <c r="C43" s="142"/>
      <c r="D43" s="49"/>
      <c r="E43" s="49"/>
      <c r="F43" s="49"/>
      <c r="G43" s="49"/>
      <c r="H43" s="57"/>
    </row>
    <row r="44" spans="1:8" ht="12.75">
      <c r="A44" s="50"/>
      <c r="B44" s="67" t="str">
        <f>B$29</f>
        <v>název klienta</v>
      </c>
      <c r="C44" s="142"/>
      <c r="D44" s="51"/>
      <c r="E44" s="51"/>
      <c r="F44" s="51"/>
      <c r="G44" s="51"/>
      <c r="H44" s="57"/>
    </row>
    <row r="45" spans="1:8" ht="12.75">
      <c r="A45" s="50"/>
      <c r="B45" s="67" t="str">
        <f>B$30</f>
        <v>jméno a příjmení kontaktní osoby</v>
      </c>
      <c r="C45" s="142"/>
      <c r="D45" s="51"/>
      <c r="E45" s="51"/>
      <c r="F45" s="51"/>
      <c r="G45" s="51"/>
      <c r="H45" s="57"/>
    </row>
    <row r="46" spans="1:8" ht="12.75">
      <c r="A46" s="50"/>
      <c r="B46" s="67" t="str">
        <f>B$31</f>
        <v>e-mail a/nebo tel. kontaktní osoby</v>
      </c>
      <c r="C46" s="142"/>
      <c r="D46" s="51"/>
      <c r="E46" s="51"/>
      <c r="F46" s="51"/>
      <c r="G46" s="51"/>
      <c r="H46" s="57"/>
    </row>
    <row r="47" spans="1:8" ht="12.75">
      <c r="A47" s="50"/>
      <c r="B47" s="69" t="str">
        <f>B$32</f>
        <v>URL, na kterém lze údaje ověřit (nepovinné)</v>
      </c>
      <c r="C47" s="142"/>
      <c r="D47" s="52"/>
      <c r="E47" s="52"/>
      <c r="F47" s="52"/>
      <c r="G47" s="52"/>
      <c r="H47" s="57"/>
    </row>
    <row r="48" spans="1:7" s="57" customFormat="1" ht="12.75">
      <c r="A48" s="53"/>
      <c r="B48" s="54"/>
      <c r="C48" s="55"/>
      <c r="D48" s="55"/>
      <c r="E48" s="55"/>
      <c r="F48" s="56"/>
      <c r="G48" s="56"/>
    </row>
    <row r="49" spans="1:8" s="15" customFormat="1" ht="12.75">
      <c r="A49" s="41" t="str">
        <f aca="true" t="shared" si="0" ref="A49:G49">A$34</f>
        <v>č.</v>
      </c>
      <c r="B49" s="125" t="str">
        <f t="shared" si="0"/>
        <v>parametr</v>
      </c>
      <c r="C49" s="125" t="str">
        <f t="shared" si="0"/>
        <v>reakce dodavatele</v>
      </c>
      <c r="D49" s="125" t="str">
        <f t="shared" si="0"/>
        <v>doplňující informace</v>
      </c>
      <c r="E49" s="125" t="str">
        <f t="shared" si="0"/>
        <v>doklad potvrzující uvedené údaje</v>
      </c>
      <c r="F49" s="117" t="str">
        <f t="shared" si="0"/>
        <v>počet získaných bodů</v>
      </c>
      <c r="G49" s="117" t="str">
        <f t="shared" si="0"/>
        <v>nejvyšší počet bodů</v>
      </c>
      <c r="H49" s="101"/>
    </row>
    <row r="50" spans="1:8" ht="25.5">
      <c r="A50" s="96" t="s">
        <v>36</v>
      </c>
      <c r="B50" s="68" t="str">
        <f>B$35</f>
        <v>daná osoba měla při realizaci zakázky obdobnou odpovědnost a vykonávala obdobné činnosti jako je uvedeno v popisu pozice výše, a to alespoň po dobu 4 měsíců</v>
      </c>
      <c r="C50" s="60" t="s">
        <v>61</v>
      </c>
      <c r="D50" s="31" t="s">
        <v>212</v>
      </c>
      <c r="E50" s="31" t="s">
        <v>179</v>
      </c>
      <c r="F50" s="61"/>
      <c r="G50" s="61"/>
      <c r="H50" s="57"/>
    </row>
    <row r="51" spans="1:8" ht="25.5">
      <c r="A51" s="97" t="s">
        <v>38</v>
      </c>
      <c r="B51" s="68" t="str">
        <f>B$36</f>
        <v>zakázka zahrnovala vytvoření obsahové webové aplikace (nikoli e-shopu) založené na CMS</v>
      </c>
      <c r="C51" s="10" t="s">
        <v>37</v>
      </c>
      <c r="D51" s="31" t="s">
        <v>88</v>
      </c>
      <c r="E51" s="31" t="s">
        <v>179</v>
      </c>
      <c r="F51" s="61" t="str">
        <f>IF(C51='zdroj dat'!$A$4,'zdroj dat'!$C$4,"")</f>
        <v/>
      </c>
      <c r="G51" s="61">
        <f>MAX('zdroj dat'!$C$4)</f>
        <v>1</v>
      </c>
      <c r="H51" s="57"/>
    </row>
    <row r="52" spans="1:8" ht="25.5">
      <c r="A52" s="96" t="s">
        <v>39</v>
      </c>
      <c r="B52" s="68" t="str">
        <f>B$37</f>
        <v>uvedená webová aplikace byla spuštěna do Produkčního provozu nejdéle 5 let před zahájením Řízení</v>
      </c>
      <c r="C52" s="10" t="s">
        <v>37</v>
      </c>
      <c r="D52" s="31" t="s">
        <v>87</v>
      </c>
      <c r="E52" s="31" t="s">
        <v>179</v>
      </c>
      <c r="F52" s="61" t="str">
        <f>IF(C52='zdroj dat'!$A$4,'zdroj dat'!$C$4,"")</f>
        <v/>
      </c>
      <c r="G52" s="61">
        <f>MAX('zdroj dat'!$C$4)</f>
        <v>1</v>
      </c>
      <c r="H52" s="57"/>
    </row>
    <row r="53" spans="1:8" ht="25.5">
      <c r="A53" s="96" t="s">
        <v>40</v>
      </c>
      <c r="B53" s="68" t="str">
        <f>B$38</f>
        <v>konečná cena uvedené webové aplikace byla alespoň 500 000 Kč bez DPH</v>
      </c>
      <c r="C53" s="10" t="s">
        <v>37</v>
      </c>
      <c r="D53" s="11" t="s">
        <v>82</v>
      </c>
      <c r="E53" s="31" t="s">
        <v>179</v>
      </c>
      <c r="F53" s="61" t="str">
        <f>IF(C53='zdroj dat'!$A$17,'zdroj dat'!$C$17,IF(C53='zdroj dat'!$A$18,'zdroj dat'!$C$18,IF(C53='zdroj dat'!$A$19,'zdroj dat'!$C$19,"")))</f>
        <v/>
      </c>
      <c r="G53" s="61">
        <f>MAX('zdroj dat'!$C$17:$C$19)</f>
        <v>3</v>
      </c>
      <c r="H53" s="57"/>
    </row>
    <row r="54" spans="1:8" ht="38.25">
      <c r="A54" s="98" t="s">
        <v>125</v>
      </c>
      <c r="B54" s="67" t="str">
        <f>B$39</f>
        <v>zakázka zahrnuje nebo zahrnovala poskytování služeb spočívajících v Provozu nebo Údržbě k uvedené webové aplikaci po dobu alespoň 12 měsíců od jejího spuštění do Produkčního provozu (může být na základě samostatného smluvního vztahu)</v>
      </c>
      <c r="C54" s="9" t="s">
        <v>37</v>
      </c>
      <c r="D54" s="9" t="s">
        <v>93</v>
      </c>
      <c r="E54" s="31" t="s">
        <v>179</v>
      </c>
      <c r="F54" s="61" t="str">
        <f>IF(C54='zdroj dat'!$A$24,'zdroj dat'!$C$24,IF(C54='zdroj dat'!$A$25,'zdroj dat'!$C$25,IF(C54='zdroj dat'!$A$26,'zdroj dat'!$C$26,"")))</f>
        <v/>
      </c>
      <c r="G54" s="61">
        <f>MAX('zdroj dat'!$C$24:$C$26)</f>
        <v>3</v>
      </c>
      <c r="H54" s="57"/>
    </row>
    <row r="55" spans="1:8" ht="12.75">
      <c r="A55" s="72"/>
      <c r="B55" s="100"/>
      <c r="C55" s="100"/>
      <c r="D55" s="57"/>
      <c r="E55" s="77" t="str">
        <f>E$40</f>
        <v>mezisoučet za zkušenost</v>
      </c>
      <c r="F55" s="64">
        <f>SUM(F50:F54)</f>
        <v>0</v>
      </c>
      <c r="G55" s="64">
        <f>SUM(G50:G54)</f>
        <v>8</v>
      </c>
      <c r="H55" s="57"/>
    </row>
    <row r="56" spans="2:8" ht="15" customHeight="1">
      <c r="B56" s="47"/>
      <c r="C56" s="18"/>
      <c r="H56" s="57"/>
    </row>
    <row r="57" spans="1:8" ht="15" customHeight="1" thickBot="1">
      <c r="A57" s="33"/>
      <c r="B57" s="37" t="s">
        <v>143</v>
      </c>
      <c r="C57" s="35"/>
      <c r="D57" s="36"/>
      <c r="E57" s="36"/>
      <c r="F57" s="36"/>
      <c r="G57" s="36"/>
      <c r="H57" s="57"/>
    </row>
    <row r="58" spans="1:8" ht="15" customHeight="1">
      <c r="A58" s="48"/>
      <c r="B58" s="116" t="str">
        <f>B$28</f>
        <v>název zakázky</v>
      </c>
      <c r="C58" s="142"/>
      <c r="D58" s="49"/>
      <c r="E58" s="49"/>
      <c r="F58" s="49"/>
      <c r="G58" s="49"/>
      <c r="H58" s="57"/>
    </row>
    <row r="59" spans="1:8" ht="12.75">
      <c r="A59" s="50"/>
      <c r="B59" s="67" t="str">
        <f>B$29</f>
        <v>název klienta</v>
      </c>
      <c r="C59" s="142"/>
      <c r="D59" s="51"/>
      <c r="E59" s="51"/>
      <c r="F59" s="51"/>
      <c r="G59" s="51"/>
      <c r="H59" s="57"/>
    </row>
    <row r="60" spans="1:8" ht="12.75">
      <c r="A60" s="50"/>
      <c r="B60" s="67" t="str">
        <f>B$30</f>
        <v>jméno a příjmení kontaktní osoby</v>
      </c>
      <c r="C60" s="142"/>
      <c r="D60" s="51"/>
      <c r="E60" s="51"/>
      <c r="F60" s="51"/>
      <c r="G60" s="51"/>
      <c r="H60" s="57"/>
    </row>
    <row r="61" spans="1:8" ht="12.75">
      <c r="A61" s="50"/>
      <c r="B61" s="67" t="str">
        <f>B$31</f>
        <v>e-mail a/nebo tel. kontaktní osoby</v>
      </c>
      <c r="C61" s="142"/>
      <c r="D61" s="51"/>
      <c r="E61" s="51"/>
      <c r="F61" s="51"/>
      <c r="G61" s="51"/>
      <c r="H61" s="57"/>
    </row>
    <row r="62" spans="1:8" ht="12.75">
      <c r="A62" s="50"/>
      <c r="B62" s="69" t="str">
        <f>B$32</f>
        <v>URL, na kterém lze údaje ověřit (nepovinné)</v>
      </c>
      <c r="C62" s="142"/>
      <c r="D62" s="52"/>
      <c r="E62" s="52"/>
      <c r="F62" s="52"/>
      <c r="G62" s="52"/>
      <c r="H62" s="57"/>
    </row>
    <row r="63" spans="1:7" s="57" customFormat="1" ht="12.75">
      <c r="A63" s="53"/>
      <c r="B63" s="54"/>
      <c r="C63" s="55"/>
      <c r="D63" s="55"/>
      <c r="E63" s="55"/>
      <c r="F63" s="56"/>
      <c r="G63" s="56"/>
    </row>
    <row r="64" spans="1:8" s="15" customFormat="1" ht="12.75">
      <c r="A64" s="41" t="str">
        <f aca="true" t="shared" si="1" ref="A64:G64">A$34</f>
        <v>č.</v>
      </c>
      <c r="B64" s="58" t="str">
        <f t="shared" si="1"/>
        <v>parametr</v>
      </c>
      <c r="C64" s="58" t="str">
        <f t="shared" si="1"/>
        <v>reakce dodavatele</v>
      </c>
      <c r="D64" s="58" t="str">
        <f t="shared" si="1"/>
        <v>doplňující informace</v>
      </c>
      <c r="E64" s="58" t="str">
        <f t="shared" si="1"/>
        <v>doklad potvrzující uvedené údaje</v>
      </c>
      <c r="F64" s="117" t="str">
        <f t="shared" si="1"/>
        <v>počet získaných bodů</v>
      </c>
      <c r="G64" s="117" t="str">
        <f t="shared" si="1"/>
        <v>nejvyšší počet bodů</v>
      </c>
      <c r="H64" s="101"/>
    </row>
    <row r="65" spans="1:8" ht="25.5">
      <c r="A65" s="96" t="s">
        <v>52</v>
      </c>
      <c r="B65" s="68" t="str">
        <f>B$35</f>
        <v>daná osoba měla při realizaci zakázky obdobnou odpovědnost a vykonávala obdobné činnosti jako je uvedeno v popisu pozice výše, a to alespoň po dobu 4 měsíců</v>
      </c>
      <c r="C65" s="60" t="s">
        <v>61</v>
      </c>
      <c r="D65" s="31" t="s">
        <v>212</v>
      </c>
      <c r="E65" s="31" t="s">
        <v>179</v>
      </c>
      <c r="F65" s="61"/>
      <c r="G65" s="61"/>
      <c r="H65" s="57"/>
    </row>
    <row r="66" spans="1:8" ht="25.5">
      <c r="A66" s="97" t="s">
        <v>53</v>
      </c>
      <c r="B66" s="68" t="str">
        <f>B$36</f>
        <v>zakázka zahrnovala vytvoření obsahové webové aplikace (nikoli e-shopu) založené na CMS</v>
      </c>
      <c r="C66" s="10" t="s">
        <v>37</v>
      </c>
      <c r="D66" s="31" t="s">
        <v>88</v>
      </c>
      <c r="E66" s="31" t="s">
        <v>179</v>
      </c>
      <c r="F66" s="61" t="str">
        <f>IF(C66='zdroj dat'!$A$4,'zdroj dat'!$C$4,"")</f>
        <v/>
      </c>
      <c r="G66" s="61">
        <f>MAX('zdroj dat'!$C$4)</f>
        <v>1</v>
      </c>
      <c r="H66" s="57"/>
    </row>
    <row r="67" spans="1:8" ht="25.5">
      <c r="A67" s="96" t="s">
        <v>54</v>
      </c>
      <c r="B67" s="68" t="str">
        <f>B$37</f>
        <v>uvedená webová aplikace byla spuštěna do Produkčního provozu nejdéle 5 let před zahájením Řízení</v>
      </c>
      <c r="C67" s="10" t="s">
        <v>37</v>
      </c>
      <c r="D67" s="31" t="s">
        <v>87</v>
      </c>
      <c r="E67" s="31" t="s">
        <v>179</v>
      </c>
      <c r="F67" s="61" t="str">
        <f>IF(C67='zdroj dat'!$A$4,'zdroj dat'!$C$4,"")</f>
        <v/>
      </c>
      <c r="G67" s="61">
        <f>MAX('zdroj dat'!$C$4)</f>
        <v>1</v>
      </c>
      <c r="H67" s="57"/>
    </row>
    <row r="68" spans="1:8" ht="25.5">
      <c r="A68" s="96" t="s">
        <v>128</v>
      </c>
      <c r="B68" s="68" t="str">
        <f>B$38</f>
        <v>konečná cena uvedené webové aplikace byla alespoň 500 000 Kč bez DPH</v>
      </c>
      <c r="C68" s="10" t="s">
        <v>37</v>
      </c>
      <c r="D68" s="11" t="s">
        <v>82</v>
      </c>
      <c r="E68" s="31" t="s">
        <v>179</v>
      </c>
      <c r="F68" s="61" t="str">
        <f>IF(C68='zdroj dat'!$A$17,'zdroj dat'!$C$17,IF(C68='zdroj dat'!$A$18,'zdroj dat'!$C$18,IF(C68='zdroj dat'!$A$19,'zdroj dat'!$C$19,"")))</f>
        <v/>
      </c>
      <c r="G68" s="61">
        <f>MAX('zdroj dat'!$C$17:$C$19)</f>
        <v>3</v>
      </c>
      <c r="H68" s="57"/>
    </row>
    <row r="69" spans="1:8" ht="38.25">
      <c r="A69" s="98" t="s">
        <v>129</v>
      </c>
      <c r="B69" s="67" t="str">
        <f>B$39</f>
        <v>zakázka zahrnuje nebo zahrnovala poskytování služeb spočívajících v Provozu nebo Údržbě k uvedené webové aplikaci po dobu alespoň 12 měsíců od jejího spuštění do Produkčního provozu (může být na základě samostatného smluvního vztahu)</v>
      </c>
      <c r="C69" s="9" t="s">
        <v>37</v>
      </c>
      <c r="D69" s="9" t="s">
        <v>93</v>
      </c>
      <c r="E69" s="31" t="s">
        <v>179</v>
      </c>
      <c r="F69" s="61" t="str">
        <f>IF(C69='zdroj dat'!$A$24,'zdroj dat'!$C$24,IF(C69='zdroj dat'!$A$25,'zdroj dat'!$C$25,IF(C69='zdroj dat'!$A$26,'zdroj dat'!$C$26,"")))</f>
        <v/>
      </c>
      <c r="G69" s="61">
        <f>MAX('zdroj dat'!$C$24:$C$26)</f>
        <v>3</v>
      </c>
      <c r="H69" s="57"/>
    </row>
    <row r="70" spans="1:8" ht="12.75">
      <c r="A70" s="72"/>
      <c r="B70" s="100"/>
      <c r="C70" s="100"/>
      <c r="D70" s="57"/>
      <c r="E70" s="77" t="str">
        <f>E$40</f>
        <v>mezisoučet za zkušenost</v>
      </c>
      <c r="F70" s="64">
        <f>SUM(F65:F69)</f>
        <v>0</v>
      </c>
      <c r="G70" s="64">
        <f>SUM(G65:G69)</f>
        <v>8</v>
      </c>
      <c r="H70" s="57"/>
    </row>
    <row r="71" spans="2:8" ht="15" customHeight="1">
      <c r="B71" s="47"/>
      <c r="C71" s="18"/>
      <c r="D71" s="57"/>
      <c r="H71" s="57"/>
    </row>
    <row r="72" spans="1:8" ht="15" customHeight="1" thickBot="1">
      <c r="A72" s="33"/>
      <c r="B72" s="37" t="s">
        <v>144</v>
      </c>
      <c r="C72" s="35"/>
      <c r="D72" s="36"/>
      <c r="E72" s="36"/>
      <c r="F72" s="36"/>
      <c r="G72" s="36"/>
      <c r="H72" s="57"/>
    </row>
    <row r="73" spans="1:8" ht="15" customHeight="1">
      <c r="A73" s="48"/>
      <c r="B73" s="116" t="str">
        <f>B$28</f>
        <v>název zakázky</v>
      </c>
      <c r="C73" s="142"/>
      <c r="D73" s="49"/>
      <c r="E73" s="49"/>
      <c r="F73" s="49"/>
      <c r="G73" s="49"/>
      <c r="H73" s="57"/>
    </row>
    <row r="74" spans="1:8" ht="12.75">
      <c r="A74" s="50"/>
      <c r="B74" s="67" t="str">
        <f>B$29</f>
        <v>název klienta</v>
      </c>
      <c r="C74" s="142"/>
      <c r="D74" s="51"/>
      <c r="E74" s="51"/>
      <c r="F74" s="51"/>
      <c r="G74" s="51"/>
      <c r="H74" s="57"/>
    </row>
    <row r="75" spans="1:8" ht="12.75">
      <c r="A75" s="50"/>
      <c r="B75" s="67" t="str">
        <f>B$30</f>
        <v>jméno a příjmení kontaktní osoby</v>
      </c>
      <c r="C75" s="142"/>
      <c r="D75" s="51"/>
      <c r="E75" s="51"/>
      <c r="F75" s="51"/>
      <c r="G75" s="51"/>
      <c r="H75" s="57"/>
    </row>
    <row r="76" spans="1:8" ht="12.75">
      <c r="A76" s="50"/>
      <c r="B76" s="67" t="str">
        <f>B$31</f>
        <v>e-mail a/nebo tel. kontaktní osoby</v>
      </c>
      <c r="C76" s="142"/>
      <c r="D76" s="51"/>
      <c r="E76" s="51"/>
      <c r="F76" s="51"/>
      <c r="G76" s="51"/>
      <c r="H76" s="57"/>
    </row>
    <row r="77" spans="1:8" ht="12.75">
      <c r="A77" s="50"/>
      <c r="B77" s="69" t="str">
        <f>B$32</f>
        <v>URL, na kterém lze údaje ověřit (nepovinné)</v>
      </c>
      <c r="C77" s="142"/>
      <c r="D77" s="52"/>
      <c r="E77" s="52"/>
      <c r="F77" s="52"/>
      <c r="G77" s="52"/>
      <c r="H77" s="57"/>
    </row>
    <row r="78" spans="1:7" s="57" customFormat="1" ht="12.75">
      <c r="A78" s="53"/>
      <c r="B78" s="54"/>
      <c r="C78" s="55"/>
      <c r="D78" s="55"/>
      <c r="E78" s="55"/>
      <c r="F78" s="56"/>
      <c r="G78" s="56"/>
    </row>
    <row r="79" spans="1:8" s="15" customFormat="1" ht="12.75">
      <c r="A79" s="41" t="str">
        <f aca="true" t="shared" si="2" ref="A79:G79">A$34</f>
        <v>č.</v>
      </c>
      <c r="B79" s="58" t="str">
        <f t="shared" si="2"/>
        <v>parametr</v>
      </c>
      <c r="C79" s="58" t="str">
        <f t="shared" si="2"/>
        <v>reakce dodavatele</v>
      </c>
      <c r="D79" s="58" t="str">
        <f t="shared" si="2"/>
        <v>doplňující informace</v>
      </c>
      <c r="E79" s="58" t="str">
        <f t="shared" si="2"/>
        <v>doklad potvrzující uvedené údaje</v>
      </c>
      <c r="F79" s="117" t="str">
        <f t="shared" si="2"/>
        <v>počet získaných bodů</v>
      </c>
      <c r="G79" s="117" t="str">
        <f t="shared" si="2"/>
        <v>nejvyšší počet bodů</v>
      </c>
      <c r="H79" s="101"/>
    </row>
    <row r="80" spans="1:8" ht="25.5">
      <c r="A80" s="96" t="s">
        <v>55</v>
      </c>
      <c r="B80" s="68" t="str">
        <f>B$35</f>
        <v>daná osoba měla při realizaci zakázky obdobnou odpovědnost a vykonávala obdobné činnosti jako je uvedeno v popisu pozice výše, a to alespoň po dobu 4 měsíců</v>
      </c>
      <c r="C80" s="60" t="s">
        <v>61</v>
      </c>
      <c r="D80" s="31" t="s">
        <v>212</v>
      </c>
      <c r="E80" s="31" t="s">
        <v>179</v>
      </c>
      <c r="F80" s="61"/>
      <c r="G80" s="61"/>
      <c r="H80" s="57"/>
    </row>
    <row r="81" spans="1:8" ht="25.5">
      <c r="A81" s="97" t="s">
        <v>56</v>
      </c>
      <c r="B81" s="68" t="str">
        <f>B$36</f>
        <v>zakázka zahrnovala vytvoření obsahové webové aplikace (nikoli e-shopu) založené na CMS</v>
      </c>
      <c r="C81" s="10" t="s">
        <v>37</v>
      </c>
      <c r="D81" s="31" t="s">
        <v>88</v>
      </c>
      <c r="E81" s="31" t="s">
        <v>179</v>
      </c>
      <c r="F81" s="61" t="str">
        <f>IF(C81='zdroj dat'!$A$4,'zdroj dat'!$C$4,"")</f>
        <v/>
      </c>
      <c r="G81" s="61">
        <f>MAX('zdroj dat'!$C$4)</f>
        <v>1</v>
      </c>
      <c r="H81" s="57"/>
    </row>
    <row r="82" spans="1:8" ht="25.5">
      <c r="A82" s="96" t="s">
        <v>132</v>
      </c>
      <c r="B82" s="68" t="str">
        <f>B$37</f>
        <v>uvedená webová aplikace byla spuštěna do Produkčního provozu nejdéle 5 let před zahájením Řízení</v>
      </c>
      <c r="C82" s="10" t="s">
        <v>37</v>
      </c>
      <c r="D82" s="31" t="s">
        <v>87</v>
      </c>
      <c r="E82" s="31" t="s">
        <v>179</v>
      </c>
      <c r="F82" s="61" t="str">
        <f>IF(C82='zdroj dat'!$A$4,'zdroj dat'!$C$4,"")</f>
        <v/>
      </c>
      <c r="G82" s="61">
        <f>MAX('zdroj dat'!$C$4)</f>
        <v>1</v>
      </c>
      <c r="H82" s="57"/>
    </row>
    <row r="83" spans="1:8" ht="25.5">
      <c r="A83" s="96" t="s">
        <v>133</v>
      </c>
      <c r="B83" s="68" t="str">
        <f>B$38</f>
        <v>konečná cena uvedené webové aplikace byla alespoň 500 000 Kč bez DPH</v>
      </c>
      <c r="C83" s="10" t="s">
        <v>37</v>
      </c>
      <c r="D83" s="11" t="s">
        <v>82</v>
      </c>
      <c r="E83" s="31" t="s">
        <v>179</v>
      </c>
      <c r="F83" s="61" t="str">
        <f>IF(C83='zdroj dat'!$A$17,'zdroj dat'!$C$17,IF(C83='zdroj dat'!$A$18,'zdroj dat'!$C$18,IF(C83='zdroj dat'!$A$19,'zdroj dat'!$C$19,"")))</f>
        <v/>
      </c>
      <c r="G83" s="61">
        <f>MAX('zdroj dat'!$C$17:$C$19)</f>
        <v>3</v>
      </c>
      <c r="H83" s="57"/>
    </row>
    <row r="84" spans="1:8" ht="38.25">
      <c r="A84" s="98" t="s">
        <v>134</v>
      </c>
      <c r="B84" s="67" t="str">
        <f>B$39</f>
        <v>zakázka zahrnuje nebo zahrnovala poskytování služeb spočívajících v Provozu nebo Údržbě k uvedené webové aplikaci po dobu alespoň 12 měsíců od jejího spuštění do Produkčního provozu (může být na základě samostatného smluvního vztahu)</v>
      </c>
      <c r="C84" s="9" t="s">
        <v>37</v>
      </c>
      <c r="D84" s="9" t="s">
        <v>93</v>
      </c>
      <c r="E84" s="31" t="s">
        <v>179</v>
      </c>
      <c r="F84" s="61" t="str">
        <f>IF(C84='zdroj dat'!$A$24,'zdroj dat'!$C$24,IF(C84='zdroj dat'!$A$25,'zdroj dat'!$C$25,IF(C84='zdroj dat'!$A$26,'zdroj dat'!$C$26,"")))</f>
        <v/>
      </c>
      <c r="G84" s="61">
        <f>MAX('zdroj dat'!$C$24:$C$26)</f>
        <v>3</v>
      </c>
      <c r="H84" s="57"/>
    </row>
    <row r="85" spans="1:8" ht="12.75">
      <c r="A85" s="72"/>
      <c r="B85" s="100"/>
      <c r="C85" s="100"/>
      <c r="D85" s="57"/>
      <c r="E85" s="77" t="str">
        <f>E$40</f>
        <v>mezisoučet za zkušenost</v>
      </c>
      <c r="F85" s="64">
        <f>SUM(F80:F84)</f>
        <v>0</v>
      </c>
      <c r="G85" s="64">
        <f>SUM(G80:G84)</f>
        <v>8</v>
      </c>
      <c r="H85" s="57"/>
    </row>
    <row r="86" spans="2:8" ht="15" customHeight="1">
      <c r="B86" s="47"/>
      <c r="C86" s="18"/>
      <c r="H86" s="57"/>
    </row>
    <row r="87" spans="1:9" ht="15" customHeight="1" thickBot="1">
      <c r="A87" s="33"/>
      <c r="B87" s="37" t="s">
        <v>199</v>
      </c>
      <c r="C87" s="35"/>
      <c r="D87" s="145"/>
      <c r="E87" s="145"/>
      <c r="F87" s="37"/>
      <c r="G87" s="37"/>
      <c r="H87" s="146"/>
      <c r="I87" s="146"/>
    </row>
    <row r="88" spans="1:9" ht="15" customHeight="1">
      <c r="A88" s="147"/>
      <c r="B88" s="18"/>
      <c r="C88" s="18"/>
      <c r="D88" s="146"/>
      <c r="E88" s="148" t="s">
        <v>173</v>
      </c>
      <c r="F88" s="117" t="s">
        <v>188</v>
      </c>
      <c r="G88" s="117" t="s">
        <v>189</v>
      </c>
      <c r="H88" s="40"/>
      <c r="I88" s="146"/>
    </row>
    <row r="89" spans="2:8" ht="15" customHeight="1">
      <c r="B89" s="47"/>
      <c r="C89" s="18"/>
      <c r="E89" s="149" t="s">
        <v>194</v>
      </c>
      <c r="F89" s="64">
        <f>F40</f>
        <v>0</v>
      </c>
      <c r="G89" s="64">
        <f>G40</f>
        <v>8</v>
      </c>
      <c r="H89" s="40"/>
    </row>
    <row r="90" spans="2:8" ht="15" customHeight="1">
      <c r="B90" s="47"/>
      <c r="C90" s="18"/>
      <c r="E90" s="149" t="s">
        <v>195</v>
      </c>
      <c r="F90" s="64">
        <f>F55</f>
        <v>0</v>
      </c>
      <c r="G90" s="64">
        <f>G55</f>
        <v>8</v>
      </c>
      <c r="H90" s="40"/>
    </row>
    <row r="91" spans="2:8" ht="15" customHeight="1">
      <c r="B91" s="47"/>
      <c r="C91" s="18"/>
      <c r="E91" s="149" t="s">
        <v>196</v>
      </c>
      <c r="F91" s="64">
        <f>F70</f>
        <v>0</v>
      </c>
      <c r="G91" s="64">
        <f>G70</f>
        <v>8</v>
      </c>
      <c r="H91" s="40"/>
    </row>
    <row r="92" spans="2:8" ht="15" customHeight="1">
      <c r="B92" s="47"/>
      <c r="C92" s="18"/>
      <c r="E92" s="149" t="s">
        <v>197</v>
      </c>
      <c r="F92" s="64">
        <f>F85</f>
        <v>0</v>
      </c>
      <c r="G92" s="64">
        <f>G85</f>
        <v>8</v>
      </c>
      <c r="H92" s="40"/>
    </row>
    <row r="93" spans="2:8" ht="15" customHeight="1">
      <c r="B93" s="47"/>
      <c r="C93" s="18"/>
      <c r="E93" s="111" t="s">
        <v>198</v>
      </c>
      <c r="F93" s="107">
        <f>SUM(F89:F92)</f>
        <v>0</v>
      </c>
      <c r="G93" s="107">
        <f>SUM(G89:G92)</f>
        <v>32</v>
      </c>
      <c r="H93" s="40"/>
    </row>
    <row r="94" ht="30" customHeight="1"/>
    <row r="95" spans="1:7" ht="30" customHeight="1">
      <c r="A95" s="65"/>
      <c r="B95" s="22"/>
      <c r="C95" s="22"/>
      <c r="D95" s="21"/>
      <c r="E95" s="21"/>
      <c r="F95" s="21"/>
      <c r="G95" s="21"/>
    </row>
    <row r="96" spans="1:2" ht="12.75">
      <c r="A96" s="91"/>
      <c r="B96" s="18"/>
    </row>
    <row r="97" spans="1:8" s="18" customFormat="1" ht="12.75">
      <c r="A97" s="92"/>
      <c r="B97" s="92"/>
      <c r="C97" s="93"/>
      <c r="D97" s="93"/>
      <c r="E97" s="93"/>
      <c r="F97" s="93"/>
      <c r="G97" s="93"/>
      <c r="H97" s="105"/>
    </row>
  </sheetData>
  <sheetProtection algorithmName="SHA-512" hashValue="6d+nSDvfsuvTKHKxa2YDgsQJkyT8QDzFNfBa1vDrwLkyL1ZBUykNWhDisGd2fOqlkohoHR3bq4RPGWZeQe4DCw==" saltValue="yZB2JiBIysODSqQvit5fFg==" spinCount="100000" sheet="1" objects="1" scenarios="1"/>
  <dataValidations count="3">
    <dataValidation type="list" allowBlank="1" showInputMessage="1" showErrorMessage="1" sqref="C53 C38 C68 C83">
      <formula1>'zdroj dat'!$A$16:$A$19</formula1>
    </dataValidation>
    <dataValidation type="list" allowBlank="1" showInputMessage="1" showErrorMessage="1" sqref="C39 C69 C54 C84">
      <formula1>'zdroj dat'!$A$23:$A$26</formula1>
    </dataValidation>
    <dataValidation type="list" allowBlank="1" showInputMessage="1" showErrorMessage="1" sqref="C36:C37 C51:C52 C66:C67 C81:C82">
      <formula1>'zdroj dat'!$A$3:$A$4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EA1E4-5CD9-4DF8-AEB3-2A37B878FF14}">
  <sheetPr>
    <pageSetUpPr fitToPage="1"/>
  </sheetPr>
  <dimension ref="A1:I106"/>
  <sheetViews>
    <sheetView showGridLines="0" zoomScale="80" zoomScaleNormal="80" workbookViewId="0" topLeftCell="A1"/>
  </sheetViews>
  <sheetFormatPr defaultColWidth="9.140625" defaultRowHeight="15" customHeight="1"/>
  <cols>
    <col min="1" max="1" width="6.7109375" style="14" customWidth="1"/>
    <col min="2" max="2" width="75.7109375" style="15" customWidth="1"/>
    <col min="3" max="3" width="30.7109375" style="15" customWidth="1"/>
    <col min="4" max="5" width="30.7109375" style="19" customWidth="1"/>
    <col min="6" max="7" width="20.7109375" style="19" customWidth="1"/>
    <col min="8" max="8" width="9.140625" style="102" customWidth="1"/>
    <col min="9" max="16384" width="9.140625" style="19" customWidth="1"/>
  </cols>
  <sheetData>
    <row r="1" spans="1:7" ht="45" customHeight="1">
      <c r="A1" s="32" t="s">
        <v>63</v>
      </c>
      <c r="G1" s="146"/>
    </row>
    <row r="2" ht="15" customHeight="1">
      <c r="G2" s="146"/>
    </row>
    <row r="3" spans="1:8" s="74" customFormat="1" ht="30" customHeight="1" thickBot="1">
      <c r="A3" s="34"/>
      <c r="B3" s="34" t="s">
        <v>100</v>
      </c>
      <c r="C3" s="34"/>
      <c r="D3" s="34"/>
      <c r="E3" s="34"/>
      <c r="F3" s="34"/>
      <c r="G3" s="34"/>
      <c r="H3" s="103"/>
    </row>
    <row r="4" spans="2:7" ht="30" customHeight="1">
      <c r="B4" s="95"/>
      <c r="G4" s="146"/>
    </row>
    <row r="5" spans="1:8" s="74" customFormat="1" ht="30" customHeight="1" thickBot="1">
      <c r="A5" s="34"/>
      <c r="B5" s="34" t="str">
        <f>'klíčový personál'!B12</f>
        <v>Technický garant / Architekt</v>
      </c>
      <c r="C5" s="34"/>
      <c r="D5" s="34"/>
      <c r="E5" s="34"/>
      <c r="F5" s="34"/>
      <c r="G5" s="34"/>
      <c r="H5" s="103"/>
    </row>
    <row r="6" spans="1:7" ht="15" customHeight="1">
      <c r="A6" s="75"/>
      <c r="B6" s="76" t="s">
        <v>44</v>
      </c>
      <c r="G6" s="146"/>
    </row>
    <row r="7" spans="1:7" ht="15" customHeight="1">
      <c r="A7" s="77"/>
      <c r="B7" s="78" t="str">
        <f>IF('klíčový personál'!C12&lt;&gt;"",'klíčový personál'!C12,"[bude doplněno po zadání na listu ""klíčový personál""]")</f>
        <v>[bude doplněno po zadání na listu "klíčový personál"]</v>
      </c>
      <c r="G7" s="146"/>
    </row>
    <row r="8" spans="2:9" ht="15" customHeight="1">
      <c r="B8" s="18"/>
      <c r="C8" s="18"/>
      <c r="D8" s="18"/>
      <c r="E8" s="18"/>
      <c r="G8" s="146"/>
      <c r="H8" s="57"/>
      <c r="I8" s="40"/>
    </row>
    <row r="9" spans="1:7" ht="15" customHeight="1" thickBot="1">
      <c r="A9" s="37"/>
      <c r="B9" s="37" t="s">
        <v>45</v>
      </c>
      <c r="C9" s="37"/>
      <c r="D9" s="37"/>
      <c r="E9" s="37"/>
      <c r="F9" s="37"/>
      <c r="G9" s="37"/>
    </row>
    <row r="10" spans="1:8" s="74" customFormat="1" ht="15" customHeight="1">
      <c r="A10" s="79"/>
      <c r="B10" s="80" t="s">
        <v>108</v>
      </c>
      <c r="C10" s="81"/>
      <c r="H10" s="103"/>
    </row>
    <row r="11" spans="1:8" s="74" customFormat="1" ht="38.25">
      <c r="A11" s="83"/>
      <c r="B11" s="46" t="s">
        <v>161</v>
      </c>
      <c r="H11" s="103"/>
    </row>
    <row r="12" spans="1:9" ht="15" customHeight="1">
      <c r="A12" s="72"/>
      <c r="B12" s="46" t="s">
        <v>214</v>
      </c>
      <c r="C12" s="18"/>
      <c r="D12" s="18"/>
      <c r="E12" s="18"/>
      <c r="G12" s="146"/>
      <c r="H12" s="57"/>
      <c r="I12" s="40"/>
    </row>
    <row r="13" spans="2:9" ht="15" customHeight="1">
      <c r="B13" s="18"/>
      <c r="C13" s="18"/>
      <c r="D13" s="18"/>
      <c r="E13" s="18"/>
      <c r="G13" s="146"/>
      <c r="H13" s="57"/>
      <c r="I13" s="40"/>
    </row>
    <row r="14" spans="1:7" ht="15" customHeight="1" thickBot="1">
      <c r="A14" s="37"/>
      <c r="B14" s="37" t="s">
        <v>46</v>
      </c>
      <c r="C14" s="37"/>
      <c r="D14" s="37"/>
      <c r="E14" s="37"/>
      <c r="F14" s="37"/>
      <c r="G14" s="37"/>
    </row>
    <row r="15" spans="1:8" ht="30" customHeight="1">
      <c r="A15" s="85" t="s">
        <v>29</v>
      </c>
      <c r="B15" s="86" t="s">
        <v>30</v>
      </c>
      <c r="C15" s="81"/>
      <c r="D15" s="87"/>
      <c r="E15" s="87"/>
      <c r="F15" s="87"/>
      <c r="G15" s="150"/>
      <c r="H15" s="104"/>
    </row>
    <row r="16" spans="1:7" ht="15" customHeight="1">
      <c r="A16" s="43" t="s">
        <v>185</v>
      </c>
      <c r="B16" s="88" t="s">
        <v>47</v>
      </c>
      <c r="C16" s="74"/>
      <c r="D16" s="44"/>
      <c r="E16" s="44"/>
      <c r="F16" s="13"/>
      <c r="G16" s="151"/>
    </row>
    <row r="17" spans="1:7" ht="38.25">
      <c r="A17" s="43" t="s">
        <v>186</v>
      </c>
      <c r="B17" s="89" t="s">
        <v>48</v>
      </c>
      <c r="C17" s="74"/>
      <c r="D17" s="44"/>
      <c r="E17" s="44"/>
      <c r="F17" s="13"/>
      <c r="G17" s="151"/>
    </row>
    <row r="18" spans="1:7" ht="12.75">
      <c r="A18" s="45" t="s">
        <v>187</v>
      </c>
      <c r="B18" s="90" t="s">
        <v>209</v>
      </c>
      <c r="C18" s="74"/>
      <c r="D18" s="44"/>
      <c r="E18" s="44"/>
      <c r="F18" s="13"/>
      <c r="G18" s="151"/>
    </row>
    <row r="19" spans="2:9" ht="15" customHeight="1">
      <c r="B19" s="18"/>
      <c r="C19" s="18"/>
      <c r="D19" s="18"/>
      <c r="E19" s="18"/>
      <c r="G19" s="146"/>
      <c r="H19" s="57"/>
      <c r="I19" s="40"/>
    </row>
    <row r="20" spans="1:8" ht="15" customHeight="1" thickBot="1">
      <c r="A20" s="33"/>
      <c r="B20" s="37" t="s">
        <v>139</v>
      </c>
      <c r="C20" s="35"/>
      <c r="D20" s="36"/>
      <c r="E20" s="36"/>
      <c r="F20" s="36"/>
      <c r="G20" s="145"/>
      <c r="H20" s="57"/>
    </row>
    <row r="21" spans="1:9" ht="15" customHeight="1">
      <c r="A21" s="38"/>
      <c r="B21" s="39" t="s">
        <v>229</v>
      </c>
      <c r="C21" s="38"/>
      <c r="D21" s="38"/>
      <c r="E21" s="38"/>
      <c r="F21" s="38"/>
      <c r="G21" s="38"/>
      <c r="H21" s="38"/>
      <c r="I21" s="40"/>
    </row>
    <row r="22" spans="1:9" ht="15" customHeight="1">
      <c r="A22" s="38"/>
      <c r="B22" s="39" t="s">
        <v>230</v>
      </c>
      <c r="C22" s="38"/>
      <c r="D22" s="38"/>
      <c r="E22" s="38"/>
      <c r="F22" s="38"/>
      <c r="G22" s="38"/>
      <c r="H22" s="38"/>
      <c r="I22" s="40"/>
    </row>
    <row r="23" spans="1:9" ht="15" customHeight="1">
      <c r="A23" s="38"/>
      <c r="B23" s="39" t="s">
        <v>208</v>
      </c>
      <c r="C23" s="38"/>
      <c r="D23" s="38"/>
      <c r="E23" s="38"/>
      <c r="F23" s="38"/>
      <c r="G23" s="38"/>
      <c r="H23" s="38"/>
      <c r="I23" s="40"/>
    </row>
    <row r="24" spans="2:8" ht="15" customHeight="1">
      <c r="B24" s="18" t="s">
        <v>158</v>
      </c>
      <c r="G24" s="146"/>
      <c r="H24" s="57"/>
    </row>
    <row r="25" spans="2:8" ht="15" customHeight="1">
      <c r="B25" s="18" t="s">
        <v>159</v>
      </c>
      <c r="G25" s="146"/>
      <c r="H25" s="57"/>
    </row>
    <row r="26" spans="2:8" ht="15" customHeight="1">
      <c r="B26" s="18" t="s">
        <v>140</v>
      </c>
      <c r="G26" s="146"/>
      <c r="H26" s="57"/>
    </row>
    <row r="27" spans="2:9" ht="15" customHeight="1">
      <c r="B27" s="18"/>
      <c r="C27" s="18"/>
      <c r="D27" s="18"/>
      <c r="E27" s="18"/>
      <c r="G27" s="146"/>
      <c r="H27" s="57"/>
      <c r="I27" s="40"/>
    </row>
    <row r="28" spans="1:8" ht="15" customHeight="1" thickBot="1">
      <c r="A28" s="33"/>
      <c r="B28" s="37" t="s">
        <v>137</v>
      </c>
      <c r="C28" s="35"/>
      <c r="D28" s="36"/>
      <c r="E28" s="36"/>
      <c r="F28" s="36"/>
      <c r="G28" s="145"/>
      <c r="H28" s="57"/>
    </row>
    <row r="29" spans="1:8" ht="15" customHeight="1">
      <c r="A29" s="48"/>
      <c r="B29" s="116" t="str">
        <f>'referenční zakázky'!$B$11</f>
        <v>název zakázky</v>
      </c>
      <c r="C29" s="142"/>
      <c r="D29" s="49"/>
      <c r="E29" s="49"/>
      <c r="F29" s="49"/>
      <c r="G29" s="152"/>
      <c r="H29" s="57"/>
    </row>
    <row r="30" spans="1:8" ht="12.75">
      <c r="A30" s="50"/>
      <c r="B30" s="67" t="str">
        <f>'referenční zakázky'!$B$12</f>
        <v>název klienta</v>
      </c>
      <c r="C30" s="142"/>
      <c r="D30" s="51"/>
      <c r="E30" s="51"/>
      <c r="F30" s="51"/>
      <c r="G30" s="51"/>
      <c r="H30" s="57"/>
    </row>
    <row r="31" spans="1:8" ht="12.75">
      <c r="A31" s="50"/>
      <c r="B31" s="67" t="str">
        <f>'referenční zakázky'!$B$13</f>
        <v>jméno a příjmení kontaktní osoby</v>
      </c>
      <c r="C31" s="142"/>
      <c r="D31" s="51"/>
      <c r="E31" s="51"/>
      <c r="F31" s="51"/>
      <c r="G31" s="51"/>
      <c r="H31" s="57"/>
    </row>
    <row r="32" spans="1:8" ht="12.75">
      <c r="A32" s="50"/>
      <c r="B32" s="67" t="str">
        <f>'referenční zakázky'!$B$14</f>
        <v>e-mail a/nebo tel. kontaktní osoby</v>
      </c>
      <c r="C32" s="142"/>
      <c r="D32" s="51"/>
      <c r="E32" s="51"/>
      <c r="F32" s="51"/>
      <c r="G32" s="51"/>
      <c r="H32" s="57"/>
    </row>
    <row r="33" spans="1:8" ht="12.75">
      <c r="A33" s="50"/>
      <c r="B33" s="69" t="str">
        <f>'referenční zakázky'!$B$15</f>
        <v>URL, na kterém lze údaje ověřit (nepovinné)</v>
      </c>
      <c r="C33" s="142"/>
      <c r="D33" s="52"/>
      <c r="E33" s="52"/>
      <c r="F33" s="52"/>
      <c r="G33" s="52"/>
      <c r="H33" s="57"/>
    </row>
    <row r="34" spans="2:8" ht="15" customHeight="1">
      <c r="B34" s="47"/>
      <c r="C34" s="18"/>
      <c r="G34" s="146"/>
      <c r="H34" s="57"/>
    </row>
    <row r="35" spans="1:8" s="15" customFormat="1" ht="12.75">
      <c r="A35" s="41" t="s">
        <v>29</v>
      </c>
      <c r="B35" s="58" t="s">
        <v>30</v>
      </c>
      <c r="C35" s="58" t="s">
        <v>32</v>
      </c>
      <c r="D35" s="58" t="s">
        <v>33</v>
      </c>
      <c r="E35" s="58" t="s">
        <v>160</v>
      </c>
      <c r="F35" s="117" t="s">
        <v>188</v>
      </c>
      <c r="G35" s="117" t="s">
        <v>189</v>
      </c>
      <c r="H35" s="101"/>
    </row>
    <row r="36" spans="1:8" ht="25.5">
      <c r="A36" s="96" t="s">
        <v>31</v>
      </c>
      <c r="B36" s="68" t="s">
        <v>226</v>
      </c>
      <c r="C36" s="60" t="s">
        <v>61</v>
      </c>
      <c r="D36" s="31" t="s">
        <v>212</v>
      </c>
      <c r="E36" s="31" t="s">
        <v>179</v>
      </c>
      <c r="F36" s="61"/>
      <c r="G36" s="61"/>
      <c r="H36" s="57"/>
    </row>
    <row r="37" spans="1:8" ht="25.5">
      <c r="A37" s="97" t="s">
        <v>49</v>
      </c>
      <c r="B37" s="68" t="str">
        <f>'referenční zakázky'!$B$18</f>
        <v>zakázka zahrnovala vytvoření obsahové webové aplikace (nikoli e-shopu) založené na CMS</v>
      </c>
      <c r="C37" s="10" t="s">
        <v>37</v>
      </c>
      <c r="D37" s="31" t="s">
        <v>88</v>
      </c>
      <c r="E37" s="31" t="s">
        <v>179</v>
      </c>
      <c r="F37" s="61" t="str">
        <f>IF(C37='zdroj dat'!$A$4,'zdroj dat'!$C$4,"")</f>
        <v/>
      </c>
      <c r="G37" s="61">
        <f>MAX('zdroj dat'!$C$4)</f>
        <v>1</v>
      </c>
      <c r="H37" s="57"/>
    </row>
    <row r="38" spans="1:8" ht="25.5">
      <c r="A38" s="96" t="s">
        <v>50</v>
      </c>
      <c r="B38" s="68" t="str">
        <f>'referenční zakázky'!$B$19</f>
        <v>uvedená webová aplikace byla spuštěna do Produkčního provozu nejdéle 5 let před zahájením Řízení</v>
      </c>
      <c r="C38" s="10" t="s">
        <v>37</v>
      </c>
      <c r="D38" s="31" t="s">
        <v>87</v>
      </c>
      <c r="E38" s="31" t="s">
        <v>179</v>
      </c>
      <c r="F38" s="61" t="str">
        <f>IF(C38='zdroj dat'!$A$4,'zdroj dat'!$C$4,"")</f>
        <v/>
      </c>
      <c r="G38" s="61">
        <f>MAX('zdroj dat'!$C$4)</f>
        <v>1</v>
      </c>
      <c r="H38" s="57"/>
    </row>
    <row r="39" spans="1:8" ht="25.5">
      <c r="A39" s="96" t="s">
        <v>51</v>
      </c>
      <c r="B39" s="68" t="str">
        <f>"konečná cena uvedené webové aplikace byla alespoň "&amp;TEXT('zdroj dat'!$B$17,"# ##0")&amp;" Kč bez DPH"</f>
        <v>konečná cena uvedené webové aplikace byla alespoň 500 000 Kč bez DPH</v>
      </c>
      <c r="C39" s="10" t="s">
        <v>37</v>
      </c>
      <c r="D39" s="11" t="s">
        <v>82</v>
      </c>
      <c r="E39" s="31" t="s">
        <v>179</v>
      </c>
      <c r="F39" s="61" t="str">
        <f>IF(C39='zdroj dat'!$A$17,'zdroj dat'!$C$17,IF(C39='zdroj dat'!$A$18,'zdroj dat'!$C$18,IF(C39='zdroj dat'!$A$19,'zdroj dat'!$C$19,"")))</f>
        <v/>
      </c>
      <c r="G39" s="61">
        <f>MAX('zdroj dat'!$C$17:$C$19)</f>
        <v>3</v>
      </c>
      <c r="H39" s="57"/>
    </row>
    <row r="40" spans="1:8" ht="38.25">
      <c r="A40" s="98" t="s">
        <v>74</v>
      </c>
      <c r="B40" s="67" t="str">
        <f>'referenční zakázky'!$B$21</f>
        <v>zakázka zahrnuje nebo zahrnovala poskytování služeb spočívajících v Provozu nebo Údržbě k uvedené webové aplikaci po dobu alespoň 12 měsíců od jejího spuštění do Produkčního provozu (může být na základě samostatného smluvního vztahu)</v>
      </c>
      <c r="C40" s="9" t="s">
        <v>37</v>
      </c>
      <c r="D40" s="9" t="s">
        <v>93</v>
      </c>
      <c r="E40" s="31" t="s">
        <v>179</v>
      </c>
      <c r="F40" s="61" t="str">
        <f>IF(C40='zdroj dat'!$A$24,'zdroj dat'!$C$24,IF(C40='zdroj dat'!$A$25,'zdroj dat'!$C$25,IF(C40='zdroj dat'!$A$26,'zdroj dat'!$C$26,"")))</f>
        <v/>
      </c>
      <c r="G40" s="61">
        <f>MAX('zdroj dat'!$C$24:$C$26)</f>
        <v>3</v>
      </c>
      <c r="H40" s="57"/>
    </row>
    <row r="41" spans="1:8" ht="12.75">
      <c r="A41" s="98" t="s">
        <v>86</v>
      </c>
      <c r="B41" s="69" t="str">
        <f>'referenční zakázky'!$B$23</f>
        <v>uvedená webová aplikace je nebo byla ISVS nebo Významným IS</v>
      </c>
      <c r="C41" s="9" t="s">
        <v>37</v>
      </c>
      <c r="D41" s="62"/>
      <c r="E41" s="31" t="s">
        <v>179</v>
      </c>
      <c r="F41" s="63" t="str">
        <f>IF(C41='zdroj dat'!$A$38,'zdroj dat'!$C$38,IF(C41='zdroj dat'!$A$39,'zdroj dat'!$C$39,IF(C41='zdroj dat'!$A$40,'zdroj dat'!$C$40,"")))</f>
        <v/>
      </c>
      <c r="G41" s="61">
        <f>MAX('zdroj dat'!$C$38:$C$40)</f>
        <v>2</v>
      </c>
      <c r="H41" s="57"/>
    </row>
    <row r="42" spans="1:8" ht="25.5">
      <c r="A42" s="98" t="s">
        <v>96</v>
      </c>
      <c r="B42" s="69" t="str">
        <f>'referenční zakázky'!$B$24</f>
        <v>uvedená webová aplikace je veřejně přístupná a respektuje WCAG alespoň v úrovni shody A</v>
      </c>
      <c r="C42" s="9" t="s">
        <v>37</v>
      </c>
      <c r="D42" s="62"/>
      <c r="E42" s="31" t="s">
        <v>179</v>
      </c>
      <c r="F42" s="63" t="str">
        <f>IF(C42='zdroj dat'!$A$45,'zdroj dat'!$C$45,IF(C42='zdroj dat'!$A$46,'zdroj dat'!$C$46,IF(C42='zdroj dat'!$A$47,'zdroj dat'!$C$47,"")))</f>
        <v/>
      </c>
      <c r="G42" s="61">
        <f>MAX('zdroj dat'!$C$45:$C$47)</f>
        <v>2</v>
      </c>
      <c r="H42" s="19"/>
    </row>
    <row r="43" spans="1:8" ht="12.75">
      <c r="A43" s="72"/>
      <c r="B43" s="100"/>
      <c r="C43" s="100"/>
      <c r="D43" s="57"/>
      <c r="E43" s="149" t="s">
        <v>193</v>
      </c>
      <c r="F43" s="64">
        <f>SUM(F36:F42)</f>
        <v>0</v>
      </c>
      <c r="G43" s="153">
        <f>SUM(G36:G42)</f>
        <v>12</v>
      </c>
      <c r="H43" s="57"/>
    </row>
    <row r="44" spans="2:8" ht="15" customHeight="1">
      <c r="B44" s="47"/>
      <c r="C44" s="18"/>
      <c r="G44" s="146"/>
      <c r="H44" s="57"/>
    </row>
    <row r="45" spans="1:8" ht="15" customHeight="1" thickBot="1">
      <c r="A45" s="33"/>
      <c r="B45" s="37" t="s">
        <v>138</v>
      </c>
      <c r="C45" s="35"/>
      <c r="D45" s="36"/>
      <c r="E45" s="36"/>
      <c r="F45" s="36"/>
      <c r="G45" s="145"/>
      <c r="H45" s="57"/>
    </row>
    <row r="46" spans="1:8" ht="15" customHeight="1">
      <c r="A46" s="48"/>
      <c r="B46" s="116" t="str">
        <f>B$29</f>
        <v>název zakázky</v>
      </c>
      <c r="C46" s="142"/>
      <c r="D46" s="49"/>
      <c r="E46" s="49"/>
      <c r="F46" s="49"/>
      <c r="G46" s="152"/>
      <c r="H46" s="57"/>
    </row>
    <row r="47" spans="1:8" ht="12.75">
      <c r="A47" s="50"/>
      <c r="B47" s="67" t="str">
        <f>B$30</f>
        <v>název klienta</v>
      </c>
      <c r="C47" s="142"/>
      <c r="D47" s="51"/>
      <c r="E47" s="51"/>
      <c r="F47" s="51"/>
      <c r="G47" s="51"/>
      <c r="H47" s="57"/>
    </row>
    <row r="48" spans="1:8" ht="12.75">
      <c r="A48" s="50"/>
      <c r="B48" s="67" t="str">
        <f>B$31</f>
        <v>jméno a příjmení kontaktní osoby</v>
      </c>
      <c r="C48" s="142"/>
      <c r="D48" s="51"/>
      <c r="E48" s="51"/>
      <c r="F48" s="51"/>
      <c r="G48" s="51"/>
      <c r="H48" s="57"/>
    </row>
    <row r="49" spans="1:8" ht="12.75">
      <c r="A49" s="50"/>
      <c r="B49" s="67" t="str">
        <f>B$32</f>
        <v>e-mail a/nebo tel. kontaktní osoby</v>
      </c>
      <c r="C49" s="142"/>
      <c r="D49" s="51"/>
      <c r="E49" s="51"/>
      <c r="F49" s="51"/>
      <c r="G49" s="51"/>
      <c r="H49" s="57"/>
    </row>
    <row r="50" spans="1:8" ht="12.75">
      <c r="A50" s="50"/>
      <c r="B50" s="69" t="str">
        <f>B$33</f>
        <v>URL, na kterém lze údaje ověřit (nepovinné)</v>
      </c>
      <c r="C50" s="142"/>
      <c r="D50" s="52"/>
      <c r="E50" s="52"/>
      <c r="F50" s="52"/>
      <c r="G50" s="52"/>
      <c r="H50" s="57"/>
    </row>
    <row r="51" spans="1:7" s="57" customFormat="1" ht="12.75">
      <c r="A51" s="53"/>
      <c r="B51" s="54"/>
      <c r="C51" s="55"/>
      <c r="D51" s="55"/>
      <c r="E51" s="55"/>
      <c r="F51" s="56"/>
      <c r="G51" s="154"/>
    </row>
    <row r="52" spans="1:8" s="15" customFormat="1" ht="12.75">
      <c r="A52" s="41" t="str">
        <f aca="true" t="shared" si="0" ref="A52:G52">A$35</f>
        <v>č.</v>
      </c>
      <c r="B52" s="125" t="str">
        <f t="shared" si="0"/>
        <v>parametr</v>
      </c>
      <c r="C52" s="125" t="str">
        <f t="shared" si="0"/>
        <v>reakce dodavatele</v>
      </c>
      <c r="D52" s="125" t="str">
        <f t="shared" si="0"/>
        <v>doplňující informace</v>
      </c>
      <c r="E52" s="125" t="str">
        <f t="shared" si="0"/>
        <v>doklad potvrzující uvedené údaje</v>
      </c>
      <c r="F52" s="117" t="str">
        <f t="shared" si="0"/>
        <v>počet získaných bodů</v>
      </c>
      <c r="G52" s="117" t="str">
        <f t="shared" si="0"/>
        <v>nejvyšší počet bodů</v>
      </c>
      <c r="H52" s="101"/>
    </row>
    <row r="53" spans="1:8" ht="25.5">
      <c r="A53" s="96" t="s">
        <v>36</v>
      </c>
      <c r="B53" s="68" t="str">
        <f>B$36</f>
        <v>daná osoba měla při realizaci zakázky obdobnou odpovědnost a vykonávala obdobné činnosti jako je uvedeno v popisu pozice výše, a to alespoň po dobu 6 měsíců</v>
      </c>
      <c r="C53" s="60" t="s">
        <v>61</v>
      </c>
      <c r="D53" s="31" t="s">
        <v>212</v>
      </c>
      <c r="E53" s="31" t="s">
        <v>179</v>
      </c>
      <c r="F53" s="61"/>
      <c r="G53" s="61"/>
      <c r="H53" s="57"/>
    </row>
    <row r="54" spans="1:8" ht="25.5">
      <c r="A54" s="97" t="s">
        <v>38</v>
      </c>
      <c r="B54" s="68" t="str">
        <f>B$37</f>
        <v>zakázka zahrnovala vytvoření obsahové webové aplikace (nikoli e-shopu) založené na CMS</v>
      </c>
      <c r="C54" s="10" t="s">
        <v>37</v>
      </c>
      <c r="D54" s="31" t="s">
        <v>88</v>
      </c>
      <c r="E54" s="31" t="s">
        <v>179</v>
      </c>
      <c r="F54" s="61" t="str">
        <f>IF(C54='zdroj dat'!$A$4,'zdroj dat'!$C$4,"")</f>
        <v/>
      </c>
      <c r="G54" s="61">
        <f>MAX('zdroj dat'!$C$4)</f>
        <v>1</v>
      </c>
      <c r="H54" s="57"/>
    </row>
    <row r="55" spans="1:8" ht="25.5">
      <c r="A55" s="96" t="s">
        <v>39</v>
      </c>
      <c r="B55" s="68" t="str">
        <f>B$38</f>
        <v>uvedená webová aplikace byla spuštěna do Produkčního provozu nejdéle 5 let před zahájením Řízení</v>
      </c>
      <c r="C55" s="10" t="s">
        <v>37</v>
      </c>
      <c r="D55" s="31" t="s">
        <v>87</v>
      </c>
      <c r="E55" s="31" t="s">
        <v>179</v>
      </c>
      <c r="F55" s="61" t="str">
        <f>IF(C55='zdroj dat'!$A$4,'zdroj dat'!$C$4,"")</f>
        <v/>
      </c>
      <c r="G55" s="61">
        <f>MAX('zdroj dat'!$C$4)</f>
        <v>1</v>
      </c>
      <c r="H55" s="57"/>
    </row>
    <row r="56" spans="1:8" ht="25.5">
      <c r="A56" s="96" t="s">
        <v>40</v>
      </c>
      <c r="B56" s="68" t="str">
        <f>B$39</f>
        <v>konečná cena uvedené webové aplikace byla alespoň 500 000 Kč bez DPH</v>
      </c>
      <c r="C56" s="10" t="s">
        <v>37</v>
      </c>
      <c r="D56" s="11" t="s">
        <v>82</v>
      </c>
      <c r="E56" s="31" t="s">
        <v>179</v>
      </c>
      <c r="F56" s="61" t="str">
        <f>IF(C56='zdroj dat'!$A$17,'zdroj dat'!$C$17,IF(C56='zdroj dat'!$A$18,'zdroj dat'!$C$18,IF(C56='zdroj dat'!$A$19,'zdroj dat'!$C$19,"")))</f>
        <v/>
      </c>
      <c r="G56" s="61">
        <f>MAX('zdroj dat'!$C$17:$C$19)</f>
        <v>3</v>
      </c>
      <c r="H56" s="57"/>
    </row>
    <row r="57" spans="1:8" ht="38.25">
      <c r="A57" s="98" t="s">
        <v>125</v>
      </c>
      <c r="B57" s="67" t="str">
        <f>B$40</f>
        <v>zakázka zahrnuje nebo zahrnovala poskytování služeb spočívajících v Provozu nebo Údržbě k uvedené webové aplikaci po dobu alespoň 12 měsíců od jejího spuštění do Produkčního provozu (může být na základě samostatného smluvního vztahu)</v>
      </c>
      <c r="C57" s="9" t="s">
        <v>37</v>
      </c>
      <c r="D57" s="9" t="s">
        <v>93</v>
      </c>
      <c r="E57" s="31" t="s">
        <v>179</v>
      </c>
      <c r="F57" s="61" t="str">
        <f>IF(C57='zdroj dat'!$A$24,'zdroj dat'!$C$24,IF(C57='zdroj dat'!$A$25,'zdroj dat'!$C$25,IF(C57='zdroj dat'!$A$26,'zdroj dat'!$C$26,"")))</f>
        <v/>
      </c>
      <c r="G57" s="61">
        <f>MAX('zdroj dat'!$C$24:$C$26)</f>
        <v>3</v>
      </c>
      <c r="H57" s="57"/>
    </row>
    <row r="58" spans="1:8" ht="12.75">
      <c r="A58" s="98" t="s">
        <v>126</v>
      </c>
      <c r="B58" s="69" t="str">
        <f>B$41</f>
        <v>uvedená webová aplikace je nebo byla ISVS nebo Významným IS</v>
      </c>
      <c r="C58" s="9" t="s">
        <v>37</v>
      </c>
      <c r="D58" s="62"/>
      <c r="E58" s="31" t="s">
        <v>179</v>
      </c>
      <c r="F58" s="63" t="str">
        <f>IF(C58='zdroj dat'!$A$38,'zdroj dat'!$C$38,IF(C58='zdroj dat'!$A$39,'zdroj dat'!$C$39,IF(C58='zdroj dat'!$A$40,'zdroj dat'!$C$40,"")))</f>
        <v/>
      </c>
      <c r="G58" s="61">
        <f>MAX('zdroj dat'!$C$38:$C$40)</f>
        <v>2</v>
      </c>
      <c r="H58" s="57"/>
    </row>
    <row r="59" spans="1:8" ht="25.5">
      <c r="A59" s="50" t="s">
        <v>127</v>
      </c>
      <c r="B59" s="69" t="str">
        <f>B$42</f>
        <v>uvedená webová aplikace je veřejně přístupná a respektuje WCAG alespoň v úrovni shody A</v>
      </c>
      <c r="C59" s="9" t="s">
        <v>37</v>
      </c>
      <c r="D59" s="62"/>
      <c r="E59" s="31" t="s">
        <v>179</v>
      </c>
      <c r="F59" s="63" t="str">
        <f>IF(C59='zdroj dat'!$A$45,'zdroj dat'!$C$45,IF(C59='zdroj dat'!$A$46,'zdroj dat'!$C$46,IF(C59='zdroj dat'!$A$47,'zdroj dat'!$C$47,"")))</f>
        <v/>
      </c>
      <c r="G59" s="61">
        <f>MAX('zdroj dat'!$C$45:$C$47)</f>
        <v>2</v>
      </c>
      <c r="H59" s="19"/>
    </row>
    <row r="60" spans="1:8" ht="12.75">
      <c r="A60" s="72"/>
      <c r="B60" s="100"/>
      <c r="C60" s="100"/>
      <c r="D60" s="57"/>
      <c r="E60" s="77" t="str">
        <f>E$43</f>
        <v>mezisoučet za zkušenost</v>
      </c>
      <c r="F60" s="64">
        <f>SUM(F53:F59)</f>
        <v>0</v>
      </c>
      <c r="G60" s="153">
        <f>SUM(G53:G59)</f>
        <v>12</v>
      </c>
      <c r="H60" s="57"/>
    </row>
    <row r="61" spans="2:8" ht="15" customHeight="1">
      <c r="B61" s="47"/>
      <c r="C61" s="18"/>
      <c r="G61" s="146"/>
      <c r="H61" s="57"/>
    </row>
    <row r="62" spans="1:8" ht="15" customHeight="1" thickBot="1">
      <c r="A62" s="33"/>
      <c r="B62" s="37" t="s">
        <v>143</v>
      </c>
      <c r="C62" s="35"/>
      <c r="D62" s="36"/>
      <c r="E62" s="36"/>
      <c r="F62" s="36"/>
      <c r="G62" s="145"/>
      <c r="H62" s="57"/>
    </row>
    <row r="63" spans="1:8" ht="15" customHeight="1">
      <c r="A63" s="48"/>
      <c r="B63" s="116" t="str">
        <f>B$29</f>
        <v>název zakázky</v>
      </c>
      <c r="C63" s="142"/>
      <c r="D63" s="49"/>
      <c r="E63" s="49"/>
      <c r="F63" s="49"/>
      <c r="G63" s="152"/>
      <c r="H63" s="57"/>
    </row>
    <row r="64" spans="1:8" ht="12.75">
      <c r="A64" s="50"/>
      <c r="B64" s="67" t="str">
        <f>B$30</f>
        <v>název klienta</v>
      </c>
      <c r="C64" s="142"/>
      <c r="D64" s="51"/>
      <c r="E64" s="51"/>
      <c r="F64" s="51"/>
      <c r="G64" s="51"/>
      <c r="H64" s="57"/>
    </row>
    <row r="65" spans="1:8" ht="12.75">
      <c r="A65" s="50"/>
      <c r="B65" s="67" t="str">
        <f>B$31</f>
        <v>jméno a příjmení kontaktní osoby</v>
      </c>
      <c r="C65" s="142"/>
      <c r="D65" s="51"/>
      <c r="E65" s="51"/>
      <c r="F65" s="51"/>
      <c r="G65" s="51"/>
      <c r="H65" s="57"/>
    </row>
    <row r="66" spans="1:8" ht="12.75">
      <c r="A66" s="50"/>
      <c r="B66" s="67" t="str">
        <f>B$32</f>
        <v>e-mail a/nebo tel. kontaktní osoby</v>
      </c>
      <c r="C66" s="142"/>
      <c r="D66" s="51"/>
      <c r="E66" s="51"/>
      <c r="F66" s="51"/>
      <c r="G66" s="51"/>
      <c r="H66" s="57"/>
    </row>
    <row r="67" spans="1:8" ht="12.75">
      <c r="A67" s="50"/>
      <c r="B67" s="69" t="str">
        <f>B$33</f>
        <v>URL, na kterém lze údaje ověřit (nepovinné)</v>
      </c>
      <c r="C67" s="142"/>
      <c r="D67" s="52"/>
      <c r="E67" s="52"/>
      <c r="F67" s="52"/>
      <c r="G67" s="52"/>
      <c r="H67" s="57"/>
    </row>
    <row r="68" spans="1:7" s="57" customFormat="1" ht="12.75">
      <c r="A68" s="53"/>
      <c r="B68" s="54"/>
      <c r="C68" s="55"/>
      <c r="D68" s="55"/>
      <c r="E68" s="55"/>
      <c r="F68" s="56"/>
      <c r="G68" s="154"/>
    </row>
    <row r="69" spans="1:8" s="15" customFormat="1" ht="12.75">
      <c r="A69" s="41" t="str">
        <f aca="true" t="shared" si="1" ref="A69:G69">A$35</f>
        <v>č.</v>
      </c>
      <c r="B69" s="58" t="str">
        <f t="shared" si="1"/>
        <v>parametr</v>
      </c>
      <c r="C69" s="58" t="str">
        <f t="shared" si="1"/>
        <v>reakce dodavatele</v>
      </c>
      <c r="D69" s="58" t="str">
        <f t="shared" si="1"/>
        <v>doplňující informace</v>
      </c>
      <c r="E69" s="58" t="str">
        <f t="shared" si="1"/>
        <v>doklad potvrzující uvedené údaje</v>
      </c>
      <c r="F69" s="117" t="str">
        <f t="shared" si="1"/>
        <v>počet získaných bodů</v>
      </c>
      <c r="G69" s="117" t="str">
        <f t="shared" si="1"/>
        <v>nejvyšší počet bodů</v>
      </c>
      <c r="H69" s="101"/>
    </row>
    <row r="70" spans="1:8" ht="25.5">
      <c r="A70" s="96" t="s">
        <v>52</v>
      </c>
      <c r="B70" s="68" t="str">
        <f>B$36</f>
        <v>daná osoba měla při realizaci zakázky obdobnou odpovědnost a vykonávala obdobné činnosti jako je uvedeno v popisu pozice výše, a to alespoň po dobu 6 měsíců</v>
      </c>
      <c r="C70" s="60" t="s">
        <v>61</v>
      </c>
      <c r="D70" s="31" t="s">
        <v>212</v>
      </c>
      <c r="E70" s="31" t="s">
        <v>179</v>
      </c>
      <c r="F70" s="61"/>
      <c r="G70" s="61"/>
      <c r="H70" s="57"/>
    </row>
    <row r="71" spans="1:8" ht="25.5">
      <c r="A71" s="96" t="s">
        <v>53</v>
      </c>
      <c r="B71" s="68" t="str">
        <f>B$37</f>
        <v>zakázka zahrnovala vytvoření obsahové webové aplikace (nikoli e-shopu) založené na CMS</v>
      </c>
      <c r="C71" s="10" t="s">
        <v>37</v>
      </c>
      <c r="D71" s="31" t="s">
        <v>88</v>
      </c>
      <c r="E71" s="31" t="s">
        <v>179</v>
      </c>
      <c r="F71" s="61" t="str">
        <f>IF(C71='zdroj dat'!$A$4,'zdroj dat'!$C$4,"")</f>
        <v/>
      </c>
      <c r="G71" s="61">
        <f>MAX('zdroj dat'!$C$4)</f>
        <v>1</v>
      </c>
      <c r="H71" s="57"/>
    </row>
    <row r="72" spans="1:8" ht="25.5">
      <c r="A72" s="96" t="s">
        <v>54</v>
      </c>
      <c r="B72" s="68" t="str">
        <f>B$38</f>
        <v>uvedená webová aplikace byla spuštěna do Produkčního provozu nejdéle 5 let před zahájením Řízení</v>
      </c>
      <c r="C72" s="10" t="s">
        <v>37</v>
      </c>
      <c r="D72" s="31" t="s">
        <v>87</v>
      </c>
      <c r="E72" s="31" t="s">
        <v>179</v>
      </c>
      <c r="F72" s="61" t="str">
        <f>IF(C72='zdroj dat'!$A$4,'zdroj dat'!$C$4,"")</f>
        <v/>
      </c>
      <c r="G72" s="61">
        <f>MAX('zdroj dat'!$C$4)</f>
        <v>1</v>
      </c>
      <c r="H72" s="57"/>
    </row>
    <row r="73" spans="1:8" ht="25.5">
      <c r="A73" s="96" t="s">
        <v>128</v>
      </c>
      <c r="B73" s="68" t="str">
        <f>B$39</f>
        <v>konečná cena uvedené webové aplikace byla alespoň 500 000 Kč bez DPH</v>
      </c>
      <c r="C73" s="10" t="s">
        <v>37</v>
      </c>
      <c r="D73" s="11" t="s">
        <v>82</v>
      </c>
      <c r="E73" s="31" t="s">
        <v>179</v>
      </c>
      <c r="F73" s="61" t="str">
        <f>IF(C73='zdroj dat'!$A$17,'zdroj dat'!$C$17,IF(C73='zdroj dat'!$A$18,'zdroj dat'!$C$18,IF(C73='zdroj dat'!$A$19,'zdroj dat'!$C$19,"")))</f>
        <v/>
      </c>
      <c r="G73" s="61">
        <f>MAX('zdroj dat'!$C$17:$C$19)</f>
        <v>3</v>
      </c>
      <c r="H73" s="57"/>
    </row>
    <row r="74" spans="1:8" ht="38.25">
      <c r="A74" s="96" t="s">
        <v>129</v>
      </c>
      <c r="B74" s="67" t="str">
        <f>B$40</f>
        <v>zakázka zahrnuje nebo zahrnovala poskytování služeb spočívajících v Provozu nebo Údržbě k uvedené webové aplikaci po dobu alespoň 12 měsíců od jejího spuštění do Produkčního provozu (může být na základě samostatného smluvního vztahu)</v>
      </c>
      <c r="C74" s="9" t="s">
        <v>37</v>
      </c>
      <c r="D74" s="9" t="s">
        <v>93</v>
      </c>
      <c r="E74" s="31" t="s">
        <v>179</v>
      </c>
      <c r="F74" s="61" t="str">
        <f>IF(C74='zdroj dat'!$A$24,'zdroj dat'!$C$24,IF(C74='zdroj dat'!$A$25,'zdroj dat'!$C$25,IF(C74='zdroj dat'!$A$26,'zdroj dat'!$C$26,"")))</f>
        <v/>
      </c>
      <c r="G74" s="61">
        <f>MAX('zdroj dat'!$C$24:$C$26)</f>
        <v>3</v>
      </c>
      <c r="H74" s="57"/>
    </row>
    <row r="75" spans="1:8" ht="12.75">
      <c r="A75" s="96" t="s">
        <v>130</v>
      </c>
      <c r="B75" s="69" t="str">
        <f>B$41</f>
        <v>uvedená webová aplikace je nebo byla ISVS nebo Významným IS</v>
      </c>
      <c r="C75" s="9" t="s">
        <v>37</v>
      </c>
      <c r="D75" s="62"/>
      <c r="E75" s="31" t="s">
        <v>179</v>
      </c>
      <c r="F75" s="63" t="str">
        <f>IF(C75='zdroj dat'!$A$38,'zdroj dat'!$C$38,IF(C75='zdroj dat'!$A$39,'zdroj dat'!$C$39,IF(C75='zdroj dat'!$A$40,'zdroj dat'!$C$40,"")))</f>
        <v/>
      </c>
      <c r="G75" s="61">
        <f>MAX('zdroj dat'!$C$38:$C$40)</f>
        <v>2</v>
      </c>
      <c r="H75" s="57"/>
    </row>
    <row r="76" spans="1:8" ht="25.5">
      <c r="A76" s="96" t="s">
        <v>131</v>
      </c>
      <c r="B76" s="69" t="str">
        <f>B$42</f>
        <v>uvedená webová aplikace je veřejně přístupná a respektuje WCAG alespoň v úrovni shody A</v>
      </c>
      <c r="C76" s="9" t="s">
        <v>37</v>
      </c>
      <c r="D76" s="62"/>
      <c r="E76" s="31" t="s">
        <v>179</v>
      </c>
      <c r="F76" s="63" t="str">
        <f>IF(C76='zdroj dat'!$A$45,'zdroj dat'!$C$45,IF(C76='zdroj dat'!$A$46,'zdroj dat'!$C$46,IF(C76='zdroj dat'!$A$47,'zdroj dat'!$C$47,"")))</f>
        <v/>
      </c>
      <c r="G76" s="61">
        <f>MAX('zdroj dat'!$C$45:$C$47)</f>
        <v>2</v>
      </c>
      <c r="H76" s="19"/>
    </row>
    <row r="77" spans="1:8" ht="12.75">
      <c r="A77" s="72"/>
      <c r="B77" s="100"/>
      <c r="C77" s="100"/>
      <c r="D77" s="57"/>
      <c r="E77" s="77" t="str">
        <f>E$43</f>
        <v>mezisoučet za zkušenost</v>
      </c>
      <c r="F77" s="64">
        <f>SUM(F70:F76)</f>
        <v>0</v>
      </c>
      <c r="G77" s="153">
        <f>SUM(G70:G76)</f>
        <v>12</v>
      </c>
      <c r="H77" s="57"/>
    </row>
    <row r="78" spans="2:8" ht="15" customHeight="1">
      <c r="B78" s="47"/>
      <c r="C78" s="18"/>
      <c r="G78" s="146"/>
      <c r="H78" s="57"/>
    </row>
    <row r="79" spans="1:8" ht="15" customHeight="1" thickBot="1">
      <c r="A79" s="33"/>
      <c r="B79" s="37" t="s">
        <v>144</v>
      </c>
      <c r="C79" s="35"/>
      <c r="D79" s="36"/>
      <c r="E79" s="36"/>
      <c r="F79" s="36"/>
      <c r="G79" s="145"/>
      <c r="H79" s="57"/>
    </row>
    <row r="80" spans="1:8" ht="15" customHeight="1">
      <c r="A80" s="48"/>
      <c r="B80" s="116" t="str">
        <f>B$29</f>
        <v>název zakázky</v>
      </c>
      <c r="C80" s="142"/>
      <c r="D80" s="49"/>
      <c r="E80" s="49"/>
      <c r="F80" s="49"/>
      <c r="G80" s="152"/>
      <c r="H80" s="57"/>
    </row>
    <row r="81" spans="1:8" ht="12.75">
      <c r="A81" s="50"/>
      <c r="B81" s="67" t="str">
        <f>B$30</f>
        <v>název klienta</v>
      </c>
      <c r="C81" s="142"/>
      <c r="D81" s="51"/>
      <c r="E81" s="51"/>
      <c r="F81" s="51"/>
      <c r="G81" s="51"/>
      <c r="H81" s="57"/>
    </row>
    <row r="82" spans="1:8" ht="12.75">
      <c r="A82" s="50"/>
      <c r="B82" s="67" t="str">
        <f>B$31</f>
        <v>jméno a příjmení kontaktní osoby</v>
      </c>
      <c r="C82" s="142"/>
      <c r="D82" s="51"/>
      <c r="E82" s="51"/>
      <c r="F82" s="51"/>
      <c r="G82" s="51"/>
      <c r="H82" s="57"/>
    </row>
    <row r="83" spans="1:8" ht="12.75">
      <c r="A83" s="50"/>
      <c r="B83" s="67" t="str">
        <f>B$32</f>
        <v>e-mail a/nebo tel. kontaktní osoby</v>
      </c>
      <c r="C83" s="142"/>
      <c r="D83" s="51"/>
      <c r="E83" s="51"/>
      <c r="F83" s="51"/>
      <c r="G83" s="51"/>
      <c r="H83" s="57"/>
    </row>
    <row r="84" spans="1:8" ht="12.75">
      <c r="A84" s="50"/>
      <c r="B84" s="69" t="str">
        <f>B$33</f>
        <v>URL, na kterém lze údaje ověřit (nepovinné)</v>
      </c>
      <c r="C84" s="142"/>
      <c r="D84" s="52"/>
      <c r="E84" s="52"/>
      <c r="F84" s="52"/>
      <c r="G84" s="52"/>
      <c r="H84" s="57"/>
    </row>
    <row r="85" spans="1:7" s="57" customFormat="1" ht="12.75">
      <c r="A85" s="53"/>
      <c r="B85" s="54"/>
      <c r="C85" s="55"/>
      <c r="D85" s="55"/>
      <c r="E85" s="55"/>
      <c r="F85" s="56"/>
      <c r="G85" s="154"/>
    </row>
    <row r="86" spans="1:8" s="15" customFormat="1" ht="12.75">
      <c r="A86" s="41" t="str">
        <f aca="true" t="shared" si="2" ref="A86:G86">A$35</f>
        <v>č.</v>
      </c>
      <c r="B86" s="58" t="str">
        <f t="shared" si="2"/>
        <v>parametr</v>
      </c>
      <c r="C86" s="58" t="str">
        <f t="shared" si="2"/>
        <v>reakce dodavatele</v>
      </c>
      <c r="D86" s="58" t="str">
        <f t="shared" si="2"/>
        <v>doplňující informace</v>
      </c>
      <c r="E86" s="58" t="str">
        <f t="shared" si="2"/>
        <v>doklad potvrzující uvedené údaje</v>
      </c>
      <c r="F86" s="117" t="str">
        <f t="shared" si="2"/>
        <v>počet získaných bodů</v>
      </c>
      <c r="G86" s="117" t="str">
        <f t="shared" si="2"/>
        <v>nejvyšší počet bodů</v>
      </c>
      <c r="H86" s="101"/>
    </row>
    <row r="87" spans="1:8" ht="25.5">
      <c r="A87" s="96" t="s">
        <v>55</v>
      </c>
      <c r="B87" s="68" t="str">
        <f>B$36</f>
        <v>daná osoba měla při realizaci zakázky obdobnou odpovědnost a vykonávala obdobné činnosti jako je uvedeno v popisu pozice výše, a to alespoň po dobu 6 měsíců</v>
      </c>
      <c r="C87" s="60" t="s">
        <v>61</v>
      </c>
      <c r="D87" s="31" t="s">
        <v>212</v>
      </c>
      <c r="E87" s="31" t="s">
        <v>179</v>
      </c>
      <c r="F87" s="61"/>
      <c r="G87" s="61"/>
      <c r="H87" s="57"/>
    </row>
    <row r="88" spans="1:8" ht="25.5">
      <c r="A88" s="96" t="s">
        <v>56</v>
      </c>
      <c r="B88" s="68" t="str">
        <f>B$37</f>
        <v>zakázka zahrnovala vytvoření obsahové webové aplikace (nikoli e-shopu) založené na CMS</v>
      </c>
      <c r="C88" s="10" t="s">
        <v>37</v>
      </c>
      <c r="D88" s="31" t="s">
        <v>88</v>
      </c>
      <c r="E88" s="31" t="s">
        <v>179</v>
      </c>
      <c r="F88" s="61" t="str">
        <f>IF(C88='zdroj dat'!$A$4,'zdroj dat'!$C$4,"")</f>
        <v/>
      </c>
      <c r="G88" s="61">
        <f>MAX('zdroj dat'!$C$4)</f>
        <v>1</v>
      </c>
      <c r="H88" s="57"/>
    </row>
    <row r="89" spans="1:8" ht="25.5">
      <c r="A89" s="96" t="s">
        <v>132</v>
      </c>
      <c r="B89" s="68" t="str">
        <f>B$38</f>
        <v>uvedená webová aplikace byla spuštěna do Produkčního provozu nejdéle 5 let před zahájením Řízení</v>
      </c>
      <c r="C89" s="10" t="s">
        <v>37</v>
      </c>
      <c r="D89" s="31" t="s">
        <v>87</v>
      </c>
      <c r="E89" s="31" t="s">
        <v>179</v>
      </c>
      <c r="F89" s="61" t="str">
        <f>IF(C89='zdroj dat'!$A$4,'zdroj dat'!$C$4,"")</f>
        <v/>
      </c>
      <c r="G89" s="61">
        <f>MAX('zdroj dat'!$C$4)</f>
        <v>1</v>
      </c>
      <c r="H89" s="57"/>
    </row>
    <row r="90" spans="1:8" ht="25.5">
      <c r="A90" s="96" t="s">
        <v>133</v>
      </c>
      <c r="B90" s="68" t="str">
        <f>B$39</f>
        <v>konečná cena uvedené webové aplikace byla alespoň 500 000 Kč bez DPH</v>
      </c>
      <c r="C90" s="10" t="s">
        <v>37</v>
      </c>
      <c r="D90" s="11" t="s">
        <v>82</v>
      </c>
      <c r="E90" s="31" t="s">
        <v>179</v>
      </c>
      <c r="F90" s="61" t="str">
        <f>IF(C90='zdroj dat'!$A$17,'zdroj dat'!$C$17,IF(C90='zdroj dat'!$A$18,'zdroj dat'!$C$18,IF(C90='zdroj dat'!$A$19,'zdroj dat'!$C$19,"")))</f>
        <v/>
      </c>
      <c r="G90" s="61">
        <f>MAX('zdroj dat'!$C$17:$C$19)</f>
        <v>3</v>
      </c>
      <c r="H90" s="57"/>
    </row>
    <row r="91" spans="1:8" ht="38.25">
      <c r="A91" s="96" t="s">
        <v>134</v>
      </c>
      <c r="B91" s="67" t="str">
        <f>B$40</f>
        <v>zakázka zahrnuje nebo zahrnovala poskytování služeb spočívajících v Provozu nebo Údržbě k uvedené webové aplikaci po dobu alespoň 12 měsíců od jejího spuštění do Produkčního provozu (může být na základě samostatného smluvního vztahu)</v>
      </c>
      <c r="C91" s="9" t="s">
        <v>37</v>
      </c>
      <c r="D91" s="9" t="s">
        <v>93</v>
      </c>
      <c r="E91" s="31" t="s">
        <v>179</v>
      </c>
      <c r="F91" s="61" t="str">
        <f>IF(C91='zdroj dat'!$A$24,'zdroj dat'!$C$24,IF(C91='zdroj dat'!$A$25,'zdroj dat'!$C$25,IF(C91='zdroj dat'!$A$26,'zdroj dat'!$C$26,"")))</f>
        <v/>
      </c>
      <c r="G91" s="61">
        <f>MAX('zdroj dat'!$C$24:$C$26)</f>
        <v>3</v>
      </c>
      <c r="H91" s="57"/>
    </row>
    <row r="92" spans="1:8" ht="12.75">
      <c r="A92" s="96" t="s">
        <v>135</v>
      </c>
      <c r="B92" s="69" t="str">
        <f>B$41</f>
        <v>uvedená webová aplikace je nebo byla ISVS nebo Významným IS</v>
      </c>
      <c r="C92" s="9" t="s">
        <v>37</v>
      </c>
      <c r="D92" s="62"/>
      <c r="E92" s="31" t="s">
        <v>179</v>
      </c>
      <c r="F92" s="63" t="str">
        <f>IF(C92='zdroj dat'!$A$38,'zdroj dat'!$C$38,IF(C92='zdroj dat'!$A$39,'zdroj dat'!$C$39,IF(C92='zdroj dat'!$A$40,'zdroj dat'!$C$40,"")))</f>
        <v/>
      </c>
      <c r="G92" s="61">
        <f>MAX('zdroj dat'!$C$38:$C$40)</f>
        <v>2</v>
      </c>
      <c r="H92" s="57"/>
    </row>
    <row r="93" spans="1:8" ht="25.5">
      <c r="A93" s="98" t="s">
        <v>136</v>
      </c>
      <c r="B93" s="69" t="str">
        <f>B$42</f>
        <v>uvedená webová aplikace je veřejně přístupná a respektuje WCAG alespoň v úrovni shody A</v>
      </c>
      <c r="C93" s="9" t="s">
        <v>37</v>
      </c>
      <c r="D93" s="62"/>
      <c r="E93" s="31" t="s">
        <v>179</v>
      </c>
      <c r="F93" s="63" t="str">
        <f>IF(C93='zdroj dat'!$A$45,'zdroj dat'!$C$45,IF(C93='zdroj dat'!$A$46,'zdroj dat'!$C$46,IF(C93='zdroj dat'!$A$47,'zdroj dat'!$C$47,"")))</f>
        <v/>
      </c>
      <c r="G93" s="61">
        <f>MAX('zdroj dat'!$C$45:$C$47)</f>
        <v>2</v>
      </c>
      <c r="H93" s="19"/>
    </row>
    <row r="94" spans="1:8" ht="12.75">
      <c r="A94" s="72"/>
      <c r="B94" s="100"/>
      <c r="C94" s="100"/>
      <c r="D94" s="57"/>
      <c r="E94" s="77" t="str">
        <f>E$43</f>
        <v>mezisoučet za zkušenost</v>
      </c>
      <c r="F94" s="64">
        <f>SUM(F87:F93)</f>
        <v>0</v>
      </c>
      <c r="G94" s="153">
        <f>SUM(G87:G93)</f>
        <v>12</v>
      </c>
      <c r="H94" s="57"/>
    </row>
    <row r="95" spans="1:3" s="146" customFormat="1" ht="15" customHeight="1">
      <c r="A95" s="147"/>
      <c r="B95" s="18"/>
      <c r="C95" s="18"/>
    </row>
    <row r="96" spans="1:9" ht="15" customHeight="1" thickBot="1">
      <c r="A96" s="33"/>
      <c r="B96" s="37" t="s">
        <v>199</v>
      </c>
      <c r="C96" s="35"/>
      <c r="D96" s="145"/>
      <c r="E96" s="145"/>
      <c r="F96" s="37"/>
      <c r="G96" s="37"/>
      <c r="H96" s="146"/>
      <c r="I96" s="146"/>
    </row>
    <row r="97" spans="1:9" ht="15" customHeight="1">
      <c r="A97" s="147"/>
      <c r="B97" s="18"/>
      <c r="C97" s="18"/>
      <c r="D97" s="146"/>
      <c r="E97" s="148" t="s">
        <v>173</v>
      </c>
      <c r="F97" s="117" t="s">
        <v>188</v>
      </c>
      <c r="G97" s="117" t="s">
        <v>189</v>
      </c>
      <c r="H97" s="40"/>
      <c r="I97" s="146"/>
    </row>
    <row r="98" spans="2:8" ht="15" customHeight="1">
      <c r="B98" s="47"/>
      <c r="C98" s="18"/>
      <c r="E98" s="149" t="s">
        <v>194</v>
      </c>
      <c r="F98" s="64">
        <f>F43</f>
        <v>0</v>
      </c>
      <c r="G98" s="153">
        <f>G43</f>
        <v>12</v>
      </c>
      <c r="H98" s="40"/>
    </row>
    <row r="99" spans="2:8" ht="15" customHeight="1">
      <c r="B99" s="47"/>
      <c r="C99" s="18"/>
      <c r="E99" s="149" t="s">
        <v>195</v>
      </c>
      <c r="F99" s="64">
        <f>F60</f>
        <v>0</v>
      </c>
      <c r="G99" s="153">
        <f>G60</f>
        <v>12</v>
      </c>
      <c r="H99" s="40"/>
    </row>
    <row r="100" spans="2:8" ht="15" customHeight="1">
      <c r="B100" s="47"/>
      <c r="C100" s="18"/>
      <c r="E100" s="149" t="s">
        <v>196</v>
      </c>
      <c r="F100" s="64">
        <f>F77</f>
        <v>0</v>
      </c>
      <c r="G100" s="153">
        <f>G77</f>
        <v>12</v>
      </c>
      <c r="H100" s="40"/>
    </row>
    <row r="101" spans="2:8" ht="15" customHeight="1">
      <c r="B101" s="47"/>
      <c r="C101" s="18"/>
      <c r="E101" s="149" t="s">
        <v>197</v>
      </c>
      <c r="F101" s="64">
        <f>F94</f>
        <v>0</v>
      </c>
      <c r="G101" s="153">
        <f>G94</f>
        <v>12</v>
      </c>
      <c r="H101" s="40"/>
    </row>
    <row r="102" spans="2:8" ht="15" customHeight="1">
      <c r="B102" s="47"/>
      <c r="C102" s="18"/>
      <c r="E102" s="111" t="s">
        <v>198</v>
      </c>
      <c r="F102" s="107">
        <f>SUM(F98:F101)</f>
        <v>0</v>
      </c>
      <c r="G102" s="107">
        <f>SUM(G98:G101)</f>
        <v>48</v>
      </c>
      <c r="H102" s="40"/>
    </row>
    <row r="103" ht="30" customHeight="1">
      <c r="G103" s="146"/>
    </row>
    <row r="104" spans="1:7" ht="30" customHeight="1">
      <c r="A104" s="65"/>
      <c r="B104" s="22"/>
      <c r="C104" s="22"/>
      <c r="D104" s="21"/>
      <c r="E104" s="21"/>
      <c r="F104" s="21"/>
      <c r="G104" s="155"/>
    </row>
    <row r="105" spans="1:7" ht="12.75">
      <c r="A105" s="91"/>
      <c r="B105" s="18"/>
      <c r="G105" s="146"/>
    </row>
    <row r="106" spans="1:8" s="18" customFormat="1" ht="12.75">
      <c r="A106" s="92"/>
      <c r="B106" s="92"/>
      <c r="C106" s="93"/>
      <c r="D106" s="93"/>
      <c r="E106" s="93"/>
      <c r="F106" s="93"/>
      <c r="G106" s="93"/>
      <c r="H106" s="105"/>
    </row>
  </sheetData>
  <sheetProtection algorithmName="SHA-512" hashValue="RIFb60UewAFD+aeZJn59+eo0nOKIXq65R+sMUoBYgjMim3bdA+DPFZGAzsm9aCRUVOuwM1bNVkVNztyYpXBW/g==" saltValue="AwrcHeZ8jE75BGLdc+IAHg==" spinCount="100000" sheet="1" objects="1" scenarios="1"/>
  <dataValidations count="5">
    <dataValidation type="list" allowBlank="1" showInputMessage="1" showErrorMessage="1" sqref="C57 C74 C91 C40">
      <formula1>'zdroj dat'!$A$23:$A$26</formula1>
    </dataValidation>
    <dataValidation type="list" allowBlank="1" showInputMessage="1" showErrorMessage="1" sqref="C56 C39 C73 C90">
      <formula1>'zdroj dat'!$A$16:$A$19</formula1>
    </dataValidation>
    <dataValidation type="list" allowBlank="1" showInputMessage="1" showErrorMessage="1" sqref="C58 C75 C92 C41">
      <formula1>'zdroj dat'!$A$37:$A$40</formula1>
    </dataValidation>
    <dataValidation type="list" allowBlank="1" showInputMessage="1" showErrorMessage="1" sqref="C42 C59 C76 C93">
      <formula1>'zdroj dat'!$A$44:$A$47</formula1>
    </dataValidation>
    <dataValidation type="list" allowBlank="1" showInputMessage="1" showErrorMessage="1" sqref="C88:C89 C71:C72 C54:C55 C37:C38">
      <formula1>'zdroj dat'!$A$3:$A$4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432854F6651524ABECD327A306C37B8" ma:contentTypeVersion="2" ma:contentTypeDescription="Vytvoří nový dokument" ma:contentTypeScope="" ma:versionID="9126610c6441e5bae4061e76aadd5c4e">
  <xsd:schema xmlns:xsd="http://www.w3.org/2001/XMLSchema" xmlns:xs="http://www.w3.org/2001/XMLSchema" xmlns:p="http://schemas.microsoft.com/office/2006/metadata/properties" xmlns:ns2="392d9716-ee72-4c76-8587-ea8da28c6636" targetNamespace="http://schemas.microsoft.com/office/2006/metadata/properties" ma:root="true" ma:fieldsID="54b54165ee594abdf26b691e59452855" ns2:_="">
    <xsd:import namespace="392d9716-ee72-4c76-8587-ea8da28c66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2d9716-ee72-4c76-8587-ea8da28c66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4ABB7E-E18F-45E9-82D5-B33E19136E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2d9716-ee72-4c76-8587-ea8da28c66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9AE129-39F5-4D1F-B019-56E1D7BA8F74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392d9716-ee72-4c76-8587-ea8da28c6636"/>
  </ds:schemaRefs>
</ds:datastoreItem>
</file>

<file path=customXml/itemProps3.xml><?xml version="1.0" encoding="utf-8"?>
<ds:datastoreItem xmlns:ds="http://schemas.openxmlformats.org/officeDocument/2006/customXml" ds:itemID="{15543B5B-9F0A-455A-80C3-5F04B2995D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4E</dc:creator>
  <cp:keywords/>
  <dc:description/>
  <cp:lastModifiedBy>4E</cp:lastModifiedBy>
  <cp:lastPrinted>2021-12-10T07:15:47Z</cp:lastPrinted>
  <dcterms:created xsi:type="dcterms:W3CDTF">2021-10-18T11:32:55Z</dcterms:created>
  <dcterms:modified xsi:type="dcterms:W3CDTF">2021-12-10T07:43:14Z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0x0101000432854F6651524ABECD327A306C37B8</vt:lpwstr>
  </property>
</Properties>
</file>