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35" yWindow="600" windowWidth="22710" windowHeight="8940" activeTab="0"/>
  </bookViews>
  <sheets>
    <sheet name="Rekapitulace stavby" sheetId="1" r:id="rId1"/>
    <sheet name="D.1. - Výměna oken v podk..." sheetId="2" r:id="rId2"/>
  </sheets>
  <definedNames>
    <definedName name="_xlnm._FilterDatabase" localSheetId="1" hidden="1">'D.1. - Výměna oken v podk...'!$C$127:$K$202</definedName>
    <definedName name="_xlnm.Print_Area" localSheetId="1">'D.1. - Výměna oken v podk...'!$C$4:$J$76,'D.1. - Výměna oken v podk...'!$C$82:$J$109,'D.1. - Výměna oken v podk...'!$C$115:$J$202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'D.1. - Výměna oken v podk...'!$127:$127</definedName>
  </definedNames>
  <calcPr calcId="162913"/>
</workbook>
</file>

<file path=xl/sharedStrings.xml><?xml version="1.0" encoding="utf-8"?>
<sst xmlns="http://schemas.openxmlformats.org/spreadsheetml/2006/main" count="1112" uniqueCount="333">
  <si>
    <t/>
  </si>
  <si>
    <t>2.0</t>
  </si>
  <si>
    <t>False</t>
  </si>
  <si>
    <t>{3ed5c617-5c86-4c47-a199-d96f7231ad22}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</si>
  <si>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</si>
  <si>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</si>
  <si>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</si>
  <si>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</si>
  <si>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</si>
  <si>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</si>
  <si>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</si>
  <si>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</si>
  <si>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</si>
  <si>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</si>
  <si>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</si>
  <si>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</si>
  <si>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Domov pro osoby se zdravotním postižením - Pramen p.o.</t>
  </si>
  <si>
    <t>KSO:</t>
  </si>
  <si>
    <t>CC-CZ:</t>
  </si>
  <si>
    <t>Místo:</t>
  </si>
  <si>
    <t>Mnichov</t>
  </si>
  <si>
    <t>Datum:</t>
  </si>
  <si>
    <t>17. 8. 2020</t>
  </si>
  <si>
    <t>Zadavatel:</t>
  </si>
  <si>
    <t>IČ:</t>
  </si>
  <si>
    <t xml:space="preserve">Domov pro osoby se zdravotním postižením "PRAMEN" </t>
  </si>
  <si>
    <t>DIČ:</t>
  </si>
  <si>
    <t>Uchazeč:</t>
  </si>
  <si>
    <t>Vyplň údaj</t>
  </si>
  <si>
    <t>Projektant:</t>
  </si>
  <si>
    <t>UNIART - projektová kancelář</t>
  </si>
  <si>
    <t>True</t>
  </si>
  <si>
    <t>Zpracovatel:</t>
  </si>
  <si>
    <t>13891871</t>
  </si>
  <si>
    <t>Jitka Heřmanová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</si>
  <si>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</si>
  <si>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</si>
  <si>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</si>
  <si>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</si>
  <si>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</si>
  <si>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</si>
  <si>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</si>
  <si>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</si>
  <si>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</si>
  <si>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</si>
  <si>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</si>
  <si>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</si>
  <si>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</si>
  <si>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</si>
  <si>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</si>
  <si>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</si>
  <si>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</si>
  <si>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</si>
  <si>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</si>
  <si>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</si>
  <si>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</si>
  <si>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</si>
  <si>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</si>
  <si>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</si>
  <si>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</si>
  <si>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</si>
  <si>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</si>
  <si>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</si>
  <si>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</si>
  <si>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</si>
  <si>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</si>
  <si>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</si>
  <si>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</si>
  <si>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</si>
  <si>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</si>
  <si>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</si>
  <si>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</si>
  <si>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</si>
  <si>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</si>
  <si>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</si>
  <si>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</si>
  <si>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</si>
  <si>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</si>
  <si>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</si>
  <si>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</si>
  <si>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</si>
  <si>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</t>
  </si>
  <si>
    <t>Výměna oken v podkroví objektu</t>
  </si>
  <si>
    <t>STA</t>
  </si>
  <si>
    <t>1</t>
  </si>
  <si>
    <t>{202a991c-3e0b-44ea-bbdf-dd17e6b93a17}</t>
  </si>
  <si>
    <t>KRYCÍ LIST SOUPISU PRACÍ</t>
  </si>
  <si>
    <t>Objekt:</t>
  </si>
  <si>
    <t>D.1. - Výměna oken v podkroví objektu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</si>
  <si>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</si>
  <si>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</si>
  <si>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</si>
  <si>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</si>
  <si>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</si>
  <si>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</si>
  <si>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</si>
  <si>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</si>
  <si>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</si>
  <si>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</si>
  <si>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</si>
  <si>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</si>
  <si>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</si>
  <si>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</si>
  <si>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>VRN - Vedlejší rozpočtové náklady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</si>
  <si>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</si>
  <si>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</si>
  <si>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</si>
  <si>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</si>
  <si>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</si>
  <si>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</si>
  <si>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</si>
  <si>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</si>
  <si>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</si>
  <si>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</si>
  <si>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</si>
  <si>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</si>
  <si>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</si>
  <si>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</si>
  <si>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</si>
  <si>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</si>
  <si>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</si>
  <si>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</si>
  <si>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</si>
  <si>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</si>
  <si>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</si>
  <si>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</si>
  <si>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</si>
  <si>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</si>
  <si>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4</t>
  </si>
  <si>
    <t>2</t>
  </si>
  <si>
    <t>-1980234399</t>
  </si>
  <si>
    <t>VV</t>
  </si>
  <si>
    <t>((1,05+1,5+1,75)*4+1,15+1,5+(1+1,505+0,75+2,1+1,5+2,25)*2+1,6+0,85+(2,5+1,3)*9+(1,15+2,35)*3+1,9+2,265)*2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</si>
  <si>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</si>
  <si>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</si>
  <si>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</si>
  <si>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</si>
  <si>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m2</t>
  </si>
  <si>
    <t>651903501</t>
  </si>
  <si>
    <t>3</t>
  </si>
  <si>
    <t>952901106</t>
  </si>
  <si>
    <t>Čištění budov omytí dvojitých nebo zdvojených oken nebo balkonových dveří plochy do 1,5 m2</t>
  </si>
  <si>
    <t>-842903631</t>
  </si>
  <si>
    <t>1,05*1,5*4+1,6*0,85+0,78*1,18*16</t>
  </si>
  <si>
    <t>952901107</t>
  </si>
  <si>
    <t>Čištění budov omytí dvojitých nebo zdvojených oken nebo balkonových dveří plochy do 2,5 m2</t>
  </si>
  <si>
    <t>1767294686</t>
  </si>
  <si>
    <t>1,15*1,5+1*1,505*2+1,05*1,75*4+0,75*2,1*2</t>
  </si>
  <si>
    <t>5</t>
  </si>
  <si>
    <t>952901108</t>
  </si>
  <si>
    <t>Čištění budov omytí dvojitých nebo zdvojených oken nebo balkonových dveří plochy přes 2,5 m2</t>
  </si>
  <si>
    <t>757976608</t>
  </si>
  <si>
    <t>2,5*1,3*9+1,9*2,265+1,15*2,35*3+1,5*2,25*2</t>
  </si>
  <si>
    <t>952902031</t>
  </si>
  <si>
    <t>Čištění budov omytí hladkých podlah</t>
  </si>
  <si>
    <t>1666829614</t>
  </si>
  <si>
    <t>22,2+15,65+29,1+5,22+23+5,14+23,88+5,08+24,84+4,87+26,18+5,12+23,88+5,22+23+17,98+110,7+47,3+5,12+15,65+5,3+18,1</t>
  </si>
  <si>
    <t>7</t>
  </si>
  <si>
    <t>968062355</t>
  </si>
  <si>
    <t>Vybourání dřevěných rámů oken dvojitých včetně křídel pl do 2 m2</t>
  </si>
  <si>
    <t>1882559390</t>
  </si>
  <si>
    <t>1,05*(1,5+1,75)*4+1,15*1,5+1*1,505*2+0,75*2,1*2+1,6*0,85</t>
  </si>
  <si>
    <t>8</t>
  </si>
  <si>
    <t>968062356</t>
  </si>
  <si>
    <t>Vybourání dřevěných rámů oken dvojitých včetně křídel pl do 4 m2</t>
  </si>
  <si>
    <t>-1411639544</t>
  </si>
  <si>
    <t>2,5*1,3*9+1,15*2,35*3+1,5*2,25*2</t>
  </si>
  <si>
    <t>968062357</t>
  </si>
  <si>
    <t>Vybourání dřevěných rámů oken dvojitých včetně křídel pl přes 4 m2</t>
  </si>
  <si>
    <t>1328783321</t>
  </si>
  <si>
    <t>1,9*2,265</t>
  </si>
  <si>
    <t>997</t>
  </si>
  <si>
    <t>Přesun sutě</t>
  </si>
  <si>
    <t>10</t>
  </si>
  <si>
    <t>997006002</t>
  </si>
  <si>
    <t>Třídění stavebního odpadu na jednotlivé druhy</t>
  </si>
  <si>
    <t>t</t>
  </si>
  <si>
    <t>816361926</t>
  </si>
  <si>
    <t>11</t>
  </si>
  <si>
    <t>997013154</t>
  </si>
  <si>
    <t>Vnitrostaveništní doprava suti a vybouraných hmot pro budovy v do 15 m s omezením mechanizace</t>
  </si>
  <si>
    <t>59817853</t>
  </si>
  <si>
    <t>12</t>
  </si>
  <si>
    <t>997013501</t>
  </si>
  <si>
    <t>Odvoz suti a vybouraných hmot na skládku nebo meziskládku do 1 km se složením</t>
  </si>
  <si>
    <t>186654242</t>
  </si>
  <si>
    <t>13</t>
  </si>
  <si>
    <t>997013509</t>
  </si>
  <si>
    <t>Příplatek k odvozu suti a vybouraných hmot na skládku ZKD 1 km přes 1 km</t>
  </si>
  <si>
    <t>-980324695</t>
  </si>
  <si>
    <t>4,884*13 'Přepočtené koeficientem množství</t>
  </si>
  <si>
    <t>14</t>
  </si>
  <si>
    <t>997013871</t>
  </si>
  <si>
    <t>Poplatek za uložení stavebního odpadu na recyklační skládce (skládkovné) směsného stavebního a demoličního kód odpadu  17 09 04</t>
  </si>
  <si>
    <t>311119106</t>
  </si>
  <si>
    <t>998</t>
  </si>
  <si>
    <t>Přesun hmot</t>
  </si>
  <si>
    <t>998017003</t>
  </si>
  <si>
    <t>Přesun hmot s omezením mechanizace pro budovy v do 24 m</t>
  </si>
  <si>
    <t>531879509</t>
  </si>
  <si>
    <t>PSV</t>
  </si>
  <si>
    <t>Práce a dodávky PSV</t>
  </si>
  <si>
    <t>764</t>
  </si>
  <si>
    <t>Konstrukce klempířské</t>
  </si>
  <si>
    <t>16</t>
  </si>
  <si>
    <t>764002851</t>
  </si>
  <si>
    <t>Demontáž oplechování parapetů do suti</t>
  </si>
  <si>
    <t>730416424</t>
  </si>
  <si>
    <t>1,05*8+2,5*9+1,15+1*2+1,9+0,75*2+1,15*3+1,5*2+1,6</t>
  </si>
  <si>
    <t>17</t>
  </si>
  <si>
    <t>764226444</t>
  </si>
  <si>
    <t>Oplechování parapetů rovných celoplošně lepené z Al plechu rš 330 mm</t>
  </si>
  <si>
    <t>-1945739373</t>
  </si>
  <si>
    <t>18</t>
  </si>
  <si>
    <t>764226465</t>
  </si>
  <si>
    <t>Příplatek za zvýšenou pracnost oplechování rohů parapetů rovných z Al plechu rš do 400 mm</t>
  </si>
  <si>
    <t>kus</t>
  </si>
  <si>
    <t>-1617831733</t>
  </si>
  <si>
    <t>29*2</t>
  </si>
  <si>
    <t>19</t>
  </si>
  <si>
    <t>998764103</t>
  </si>
  <si>
    <t>Přesun hmot tonážní pro konstrukce klempířské v objektech v do 24 m</t>
  </si>
  <si>
    <t>-1153986217</t>
  </si>
  <si>
    <t>766</t>
  </si>
  <si>
    <t>Konstrukce truhlářské</t>
  </si>
  <si>
    <t>20</t>
  </si>
  <si>
    <t>766441811</t>
  </si>
  <si>
    <t>Demontáž parapetních desek dřevěných nebo plastových šířky do 30 cm délky do 1,0 m</t>
  </si>
  <si>
    <t>895334142</t>
  </si>
  <si>
    <t>766441821</t>
  </si>
  <si>
    <t>Demontáž parapetních desek dřevěných nebo plastových šířky do 30 cm délky přes 1,0 m</t>
  </si>
  <si>
    <t>1061655244</t>
  </si>
  <si>
    <t>22</t>
  </si>
  <si>
    <t>766621012</t>
  </si>
  <si>
    <t>Montáž dřevěných oken plochy přes 1 m2 pevných výšky do 2,5 m s rámem do zdiva</t>
  </si>
  <si>
    <t>1596246902</t>
  </si>
  <si>
    <t>1,5*2,25*2</t>
  </si>
  <si>
    <t>23</t>
  </si>
  <si>
    <t>M</t>
  </si>
  <si>
    <t>61110004</t>
  </si>
  <si>
    <t>okno dřevěné s fixním zasklením dvojsklo přes plochu 1m2 v 1,5-2,5m</t>
  </si>
  <si>
    <t>32</t>
  </si>
  <si>
    <t>2131966913</t>
  </si>
  <si>
    <t>24</t>
  </si>
  <si>
    <t>766622131</t>
  </si>
  <si>
    <t>Montáž plastových oken plochy přes 1 m2 otevíravých výšky do 1,5 m s rámem do zdiva</t>
  </si>
  <si>
    <t>-838090343</t>
  </si>
  <si>
    <t>1,05*1,5*4+2,5*1,3*9+1,15*1,5+1*1,505*2+1,6*0,85</t>
  </si>
  <si>
    <t>25</t>
  </si>
  <si>
    <t>61140051</t>
  </si>
  <si>
    <t>okno plastové otevíravé/sklopné dvojsklo přes plochu 1m2 do v 1,5m</t>
  </si>
  <si>
    <t>-1310136146</t>
  </si>
  <si>
    <t>26</t>
  </si>
  <si>
    <t>766622132</t>
  </si>
  <si>
    <t>Montáž plastových oken plochy přes 1 m2 otevíravých výšky do 2,5 m s rámem do zdiva</t>
  </si>
  <si>
    <t>-1991105367</t>
  </si>
  <si>
    <t>1,05*1,75*4+1,9*2,265+0,75*2,1*2+1,15*2,35*3</t>
  </si>
  <si>
    <t>27</t>
  </si>
  <si>
    <t>61140053</t>
  </si>
  <si>
    <t>okno plastové otevíravé/sklopné dvojsklo přes plochu 1m2 v 1,5-2,5m</t>
  </si>
  <si>
    <t>-109594898</t>
  </si>
  <si>
    <t>28</t>
  </si>
  <si>
    <t>766629214</t>
  </si>
  <si>
    <t>Příplatek k montáži oken rovné ostění připojovací spára do 15 mm - páska</t>
  </si>
  <si>
    <t>1039441369</t>
  </si>
  <si>
    <t>29</t>
  </si>
  <si>
    <t>766671004</t>
  </si>
  <si>
    <t>Montáž střešního okna do krytiny ploché 78 x 118 cm</t>
  </si>
  <si>
    <t>1314927887</t>
  </si>
  <si>
    <t>30</t>
  </si>
  <si>
    <t>ROT.496564</t>
  </si>
  <si>
    <t>Střešní okno kyvné  WDF R45 K G WD AL 07/11 rozměr rámu 74x118cm, Uw 1,3 W/m2K</t>
  </si>
  <si>
    <t>-156859918</t>
  </si>
  <si>
    <t>31</t>
  </si>
  <si>
    <t>61140603</t>
  </si>
  <si>
    <t>tyč teleskopická střešních oken</t>
  </si>
  <si>
    <t>-2117074234</t>
  </si>
  <si>
    <t>766674810</t>
  </si>
  <si>
    <t>Demontáž střešního okna hladká krytina do 30°</t>
  </si>
  <si>
    <t>-1523255020</t>
  </si>
  <si>
    <t>33</t>
  </si>
  <si>
    <t>766694111</t>
  </si>
  <si>
    <t>Montáž parapetních desek dřevěných nebo plastových šířky do 30 cm délky do 1,0 m</t>
  </si>
  <si>
    <t>-1762141805</t>
  </si>
  <si>
    <t>34</t>
  </si>
  <si>
    <t>766694112</t>
  </si>
  <si>
    <t>Montáž parapetních desek dřevěných nebo plastových šířky do 30 cm délky do 1,6 m</t>
  </si>
  <si>
    <t>-445275462</t>
  </si>
  <si>
    <t>35</t>
  </si>
  <si>
    <t>766694113</t>
  </si>
  <si>
    <t>Montáž parapetních desek dřevěných nebo plastových šířky do 30 cm délky do 2,6 m</t>
  </si>
  <si>
    <t>-1569518518</t>
  </si>
  <si>
    <t>36</t>
  </si>
  <si>
    <t>60794101</t>
  </si>
  <si>
    <t>deska parapetní dřevotřísková vnitřní 200x1000mm</t>
  </si>
  <si>
    <t>875886170</t>
  </si>
  <si>
    <t>1,05*8+2,5*9+1,15*4+1*2+1,5*2+1,6</t>
  </si>
  <si>
    <t>37</t>
  </si>
  <si>
    <t>60794121</t>
  </si>
  <si>
    <t>koncovka PVC k parapetním dřevotřískovým deskám 600mm</t>
  </si>
  <si>
    <t>1306204578</t>
  </si>
  <si>
    <t>26*2</t>
  </si>
  <si>
    <t>38</t>
  </si>
  <si>
    <t>998766103</t>
  </si>
  <si>
    <t>Přesun hmot tonážní pro konstrukce truhlářské v objektech v do 24 m</t>
  </si>
  <si>
    <t>-1660574887</t>
  </si>
  <si>
    <t>784</t>
  </si>
  <si>
    <t>Dokončovací práce - malby a tapety</t>
  </si>
  <si>
    <t>39</t>
  </si>
  <si>
    <t>784191007</t>
  </si>
  <si>
    <t>Čištění vnitřních ploch podlah po provedení malířských prací</t>
  </si>
  <si>
    <t>-521869329</t>
  </si>
  <si>
    <t>40</t>
  </si>
  <si>
    <t>784211101</t>
  </si>
  <si>
    <t>Dvojnásobné bílé malby ze směsí za mokra výborně otěruvzdorných v místnostech výšky do 3,80 m</t>
  </si>
  <si>
    <t>-759655328</t>
  </si>
  <si>
    <t>VRN</t>
  </si>
  <si>
    <t>Vedlejší rozpočtové náklady</t>
  </si>
  <si>
    <t>VRN4</t>
  </si>
  <si>
    <t>Inženýrská činnost</t>
  </si>
  <si>
    <t>41</t>
  </si>
  <si>
    <t>045002000</t>
  </si>
  <si>
    <t>Kompletační a koordinační činnost</t>
  </si>
  <si>
    <t>kpl</t>
  </si>
  <si>
    <t>1024</t>
  </si>
  <si>
    <t>1658439493</t>
  </si>
  <si>
    <t>VRN7</t>
  </si>
  <si>
    <t>Provozní vlivy</t>
  </si>
  <si>
    <t>42</t>
  </si>
  <si>
    <t>071002000</t>
  </si>
  <si>
    <t>Provoz investora, třetích osob</t>
  </si>
  <si>
    <t>-1014547172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</si>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</sst>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>
      <selection activeCell="V59" sqref="V59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4" t="s">
        <v>332</v>
      </c>
      <c r="AZ1" s="14" t="s">
        <v>0</v>
      </c>
      <c r="BA1" s="14" t="s">
        <v>1</v>
      </c>
      <c r="BB1" s="14" t="s">
        <v>0</v>
      </c>
      <c r="BT1" s="14" t="s">
        <v>2</v>
      </c>
      <c r="BU1" s="14" t="s">
        <v>2</v>
      </c>
      <c r="BV1" s="14" t="s">
        <v>3</v>
      </c>
    </row>
    <row r="2" spans="3:72" s="1" customFormat="1" ht="36.95" customHeight="1">
      <c r="C2" s="1" t="s">
        <v>332</v>
      </c>
      <c r="AR2" s="178" t="s">
        <v>4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5" t="s">
        <v>5</v>
      </c>
      <c r="BT2" s="15" t="s">
        <v>6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5</v>
      </c>
      <c r="BT3" s="15" t="s">
        <v>7</v>
      </c>
    </row>
    <row r="4" spans="2:71" s="1" customFormat="1" ht="24.95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pans="2:71" s="1" customFormat="1" ht="12" customHeight="1">
      <c r="B5" s="18"/>
      <c r="D5" s="22" t="s">
        <v>12</v>
      </c>
      <c r="K5" s="209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8"/>
      <c r="BE5" s="206" t="s">
        <v>14</v>
      </c>
      <c r="BS5" s="15" t="s">
        <v>5</v>
      </c>
    </row>
    <row r="6" spans="2:71" s="1" customFormat="1" ht="36.95" customHeight="1">
      <c r="B6" s="18"/>
      <c r="D6" s="24" t="s">
        <v>15</v>
      </c>
      <c r="K6" s="210" t="s">
        <v>16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8"/>
      <c r="BE6" s="207"/>
      <c r="BS6" s="15" t="s">
        <v>5</v>
      </c>
    </row>
    <row r="7" spans="2:71" s="1" customFormat="1" ht="12" customHeight="1">
      <c r="B7" s="18"/>
      <c r="D7" s="25" t="s">
        <v>17</v>
      </c>
      <c r="K7" s="23" t="s">
        <v>0</v>
      </c>
      <c r="AK7" s="25" t="s">
        <v>18</v>
      </c>
      <c r="AN7" s="23" t="s">
        <v>0</v>
      </c>
      <c r="AR7" s="18"/>
      <c r="BE7" s="207"/>
      <c r="BS7" s="15" t="s">
        <v>5</v>
      </c>
    </row>
    <row r="8" spans="2:71" s="1" customFormat="1" ht="12" customHeight="1">
      <c r="B8" s="18"/>
      <c r="D8" s="25" t="s">
        <v>19</v>
      </c>
      <c r="K8" s="23" t="s">
        <v>20</v>
      </c>
      <c r="AK8" s="25" t="s">
        <v>21</v>
      </c>
      <c r="AN8" s="26" t="s">
        <v>22</v>
      </c>
      <c r="AR8" s="18"/>
      <c r="BE8" s="207"/>
      <c r="BS8" s="15" t="s">
        <v>5</v>
      </c>
    </row>
    <row r="9" spans="2:71" s="1" customFormat="1" ht="14.45" customHeight="1">
      <c r="B9" s="18"/>
      <c r="AR9" s="18"/>
      <c r="BE9" s="207"/>
      <c r="BS9" s="15" t="s">
        <v>5</v>
      </c>
    </row>
    <row r="10" spans="2:71" s="1" customFormat="1" ht="12" customHeight="1">
      <c r="B10" s="18"/>
      <c r="D10" s="25" t="s">
        <v>23</v>
      </c>
      <c r="AK10" s="25" t="s">
        <v>24</v>
      </c>
      <c r="AN10" s="23" t="s">
        <v>0</v>
      </c>
      <c r="AR10" s="18"/>
      <c r="BE10" s="207"/>
      <c r="BS10" s="15" t="s">
        <v>5</v>
      </c>
    </row>
    <row r="11" spans="2:71" s="1" customFormat="1" ht="18.4" customHeight="1">
      <c r="B11" s="18"/>
      <c r="E11" s="23" t="s">
        <v>25</v>
      </c>
      <c r="AK11" s="25" t="s">
        <v>26</v>
      </c>
      <c r="AN11" s="23" t="s">
        <v>0</v>
      </c>
      <c r="AR11" s="18"/>
      <c r="BE11" s="207"/>
      <c r="BS11" s="15" t="s">
        <v>5</v>
      </c>
    </row>
    <row r="12" spans="2:71" s="1" customFormat="1" ht="6.95" customHeight="1">
      <c r="B12" s="18"/>
      <c r="AR12" s="18"/>
      <c r="BE12" s="207"/>
      <c r="BS12" s="15" t="s">
        <v>5</v>
      </c>
    </row>
    <row r="13" spans="2:71" s="1" customFormat="1" ht="12" customHeight="1">
      <c r="B13" s="18"/>
      <c r="D13" s="25" t="s">
        <v>27</v>
      </c>
      <c r="AK13" s="25" t="s">
        <v>24</v>
      </c>
      <c r="AN13" s="27" t="s">
        <v>28</v>
      </c>
      <c r="AR13" s="18"/>
      <c r="BE13" s="207"/>
      <c r="BS13" s="15" t="s">
        <v>5</v>
      </c>
    </row>
    <row r="14" spans="2:71" ht="12.75">
      <c r="B14" s="18"/>
      <c r="E14" s="211" t="s">
        <v>28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5" t="s">
        <v>26</v>
      </c>
      <c r="AN14" s="27" t="s">
        <v>28</v>
      </c>
      <c r="AR14" s="18"/>
      <c r="BE14" s="207"/>
      <c r="BS14" s="15" t="s">
        <v>5</v>
      </c>
    </row>
    <row r="15" spans="2:71" s="1" customFormat="1" ht="6.95" customHeight="1">
      <c r="B15" s="18"/>
      <c r="AR15" s="18"/>
      <c r="BE15" s="207"/>
      <c r="BS15" s="15" t="s">
        <v>2</v>
      </c>
    </row>
    <row r="16" spans="2:71" s="1" customFormat="1" ht="12" customHeight="1">
      <c r="B16" s="18"/>
      <c r="D16" s="25" t="s">
        <v>29</v>
      </c>
      <c r="AK16" s="25" t="s">
        <v>24</v>
      </c>
      <c r="AN16" s="23" t="s">
        <v>0</v>
      </c>
      <c r="AR16" s="18"/>
      <c r="BE16" s="207"/>
      <c r="BS16" s="15" t="s">
        <v>2</v>
      </c>
    </row>
    <row r="17" spans="2:71" s="1" customFormat="1" ht="18.4" customHeight="1">
      <c r="B17" s="18"/>
      <c r="E17" s="23" t="s">
        <v>30</v>
      </c>
      <c r="AK17" s="25" t="s">
        <v>26</v>
      </c>
      <c r="AN17" s="23" t="s">
        <v>0</v>
      </c>
      <c r="AR17" s="18"/>
      <c r="BE17" s="207"/>
      <c r="BS17" s="15" t="s">
        <v>31</v>
      </c>
    </row>
    <row r="18" spans="2:71" s="1" customFormat="1" ht="6.95" customHeight="1">
      <c r="B18" s="18"/>
      <c r="AR18" s="18"/>
      <c r="BE18" s="207"/>
      <c r="BS18" s="15" t="s">
        <v>5</v>
      </c>
    </row>
    <row r="19" spans="2:71" s="1" customFormat="1" ht="12" customHeight="1">
      <c r="B19" s="18"/>
      <c r="D19" s="25" t="s">
        <v>32</v>
      </c>
      <c r="AK19" s="25" t="s">
        <v>24</v>
      </c>
      <c r="AN19" s="23" t="s">
        <v>33</v>
      </c>
      <c r="AR19" s="18"/>
      <c r="BE19" s="207"/>
      <c r="BS19" s="15" t="s">
        <v>5</v>
      </c>
    </row>
    <row r="20" spans="2:71" s="1" customFormat="1" ht="18.4" customHeight="1">
      <c r="B20" s="18"/>
      <c r="E20" s="23" t="s">
        <v>34</v>
      </c>
      <c r="AK20" s="25" t="s">
        <v>26</v>
      </c>
      <c r="AN20" s="23" t="s">
        <v>0</v>
      </c>
      <c r="AR20" s="18"/>
      <c r="BE20" s="207"/>
      <c r="BS20" s="15" t="s">
        <v>31</v>
      </c>
    </row>
    <row r="21" spans="2:57" s="1" customFormat="1" ht="6.95" customHeight="1">
      <c r="B21" s="18"/>
      <c r="AR21" s="18"/>
      <c r="BE21" s="207"/>
    </row>
    <row r="22" spans="2:57" s="1" customFormat="1" ht="12" customHeight="1">
      <c r="B22" s="18"/>
      <c r="D22" s="25" t="s">
        <v>35</v>
      </c>
      <c r="AR22" s="18"/>
      <c r="BE22" s="207"/>
    </row>
    <row r="23" spans="2:57" s="1" customFormat="1" ht="14.45" customHeight="1">
      <c r="B23" s="18"/>
      <c r="E23" s="213" t="s">
        <v>0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8"/>
      <c r="BE23" s="207"/>
    </row>
    <row r="24" spans="2:57" s="1" customFormat="1" ht="6.95" customHeight="1">
      <c r="B24" s="18"/>
      <c r="AR24" s="18"/>
      <c r="BE24" s="207"/>
    </row>
    <row r="25" spans="2:57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7"/>
    </row>
    <row r="26" spans="1:57" s="2" customFormat="1" ht="25.9" customHeight="1">
      <c r="A26" s="30"/>
      <c r="B26" s="31"/>
      <c r="C26" s="30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4">
        <f>ROUND(AG94,2)</f>
        <v>0</v>
      </c>
      <c r="AL26" s="215"/>
      <c r="AM26" s="215"/>
      <c r="AN26" s="215"/>
      <c r="AO26" s="215"/>
      <c r="AP26" s="30"/>
      <c r="AQ26" s="30"/>
      <c r="AR26" s="31"/>
      <c r="BE26" s="207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07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16" t="s">
        <v>37</v>
      </c>
      <c r="M28" s="216"/>
      <c r="N28" s="216"/>
      <c r="O28" s="216"/>
      <c r="P28" s="216"/>
      <c r="Q28" s="30"/>
      <c r="R28" s="30"/>
      <c r="S28" s="30"/>
      <c r="T28" s="30"/>
      <c r="U28" s="30"/>
      <c r="V28" s="30"/>
      <c r="W28" s="216" t="s">
        <v>38</v>
      </c>
      <c r="X28" s="216"/>
      <c r="Y28" s="216"/>
      <c r="Z28" s="216"/>
      <c r="AA28" s="216"/>
      <c r="AB28" s="216"/>
      <c r="AC28" s="216"/>
      <c r="AD28" s="216"/>
      <c r="AE28" s="216"/>
      <c r="AF28" s="30"/>
      <c r="AG28" s="30"/>
      <c r="AH28" s="30"/>
      <c r="AI28" s="30"/>
      <c r="AJ28" s="30"/>
      <c r="AK28" s="216" t="s">
        <v>39</v>
      </c>
      <c r="AL28" s="216"/>
      <c r="AM28" s="216"/>
      <c r="AN28" s="216"/>
      <c r="AO28" s="216"/>
      <c r="AP28" s="30"/>
      <c r="AQ28" s="30"/>
      <c r="AR28" s="31"/>
      <c r="BE28" s="207"/>
    </row>
    <row r="29" spans="2:57" s="3" customFormat="1" ht="14.45" customHeight="1">
      <c r="B29" s="35"/>
      <c r="D29" s="25" t="s">
        <v>40</v>
      </c>
      <c r="F29" s="25" t="s">
        <v>41</v>
      </c>
      <c r="L29" s="196">
        <v>0.21</v>
      </c>
      <c r="M29" s="195"/>
      <c r="N29" s="195"/>
      <c r="O29" s="195"/>
      <c r="P29" s="195"/>
      <c r="W29" s="194">
        <f>ROUND(AZ94,2)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ROUND(AV94,2)</f>
        <v>0</v>
      </c>
      <c r="AL29" s="195"/>
      <c r="AM29" s="195"/>
      <c r="AN29" s="195"/>
      <c r="AO29" s="195"/>
      <c r="AR29" s="35"/>
      <c r="BE29" s="208"/>
    </row>
    <row r="30" spans="2:57" s="3" customFormat="1" ht="14.45" customHeight="1">
      <c r="B30" s="35"/>
      <c r="F30" s="25" t="s">
        <v>42</v>
      </c>
      <c r="L30" s="196">
        <v>0.15</v>
      </c>
      <c r="M30" s="195"/>
      <c r="N30" s="195"/>
      <c r="O30" s="195"/>
      <c r="P30" s="195"/>
      <c r="W30" s="194">
        <f>ROUND(BA94,2)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ROUND(AW94,2)</f>
        <v>0</v>
      </c>
      <c r="AL30" s="195"/>
      <c r="AM30" s="195"/>
      <c r="AN30" s="195"/>
      <c r="AO30" s="195"/>
      <c r="AR30" s="35"/>
      <c r="BE30" s="208"/>
    </row>
    <row r="31" spans="2:57" s="3" customFormat="1" ht="14.45" customHeight="1" hidden="1">
      <c r="B31" s="35"/>
      <c r="F31" s="25" t="s">
        <v>43</v>
      </c>
      <c r="L31" s="196">
        <v>0.21</v>
      </c>
      <c r="M31" s="195"/>
      <c r="N31" s="195"/>
      <c r="O31" s="195"/>
      <c r="P31" s="195"/>
      <c r="W31" s="194">
        <f>ROUND(BB94,2)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5"/>
      <c r="BE31" s="208"/>
    </row>
    <row r="32" spans="2:57" s="3" customFormat="1" ht="14.45" customHeight="1" hidden="1">
      <c r="B32" s="35"/>
      <c r="F32" s="25" t="s">
        <v>44</v>
      </c>
      <c r="L32" s="196">
        <v>0.15</v>
      </c>
      <c r="M32" s="195"/>
      <c r="N32" s="195"/>
      <c r="O32" s="195"/>
      <c r="P32" s="195"/>
      <c r="W32" s="194">
        <f>ROUND(BC94,2)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5"/>
      <c r="BE32" s="208"/>
    </row>
    <row r="33" spans="2:57" s="3" customFormat="1" ht="14.45" customHeight="1" hidden="1">
      <c r="B33" s="35"/>
      <c r="F33" s="25" t="s">
        <v>45</v>
      </c>
      <c r="L33" s="196">
        <v>0</v>
      </c>
      <c r="M33" s="195"/>
      <c r="N33" s="195"/>
      <c r="O33" s="195"/>
      <c r="P33" s="195"/>
      <c r="W33" s="194">
        <f>ROUND(BD94,2)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5"/>
      <c r="BE33" s="208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07"/>
    </row>
    <row r="35" spans="1:57" s="2" customFormat="1" ht="25.9" customHeight="1">
      <c r="A35" s="30"/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197" t="s">
        <v>48</v>
      </c>
      <c r="Y35" s="198"/>
      <c r="Z35" s="198"/>
      <c r="AA35" s="198"/>
      <c r="AB35" s="198"/>
      <c r="AC35" s="38"/>
      <c r="AD35" s="38"/>
      <c r="AE35" s="38"/>
      <c r="AF35" s="38"/>
      <c r="AG35" s="38"/>
      <c r="AH35" s="38"/>
      <c r="AI35" s="38"/>
      <c r="AJ35" s="38"/>
      <c r="AK35" s="199">
        <f>SUM(AK26:AK33)</f>
        <v>0</v>
      </c>
      <c r="AL35" s="198"/>
      <c r="AM35" s="198"/>
      <c r="AN35" s="198"/>
      <c r="AO35" s="200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40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30"/>
      <c r="B60" s="31"/>
      <c r="C60" s="30"/>
      <c r="D60" s="43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51</v>
      </c>
      <c r="AI60" s="33"/>
      <c r="AJ60" s="33"/>
      <c r="AK60" s="33"/>
      <c r="AL60" s="33"/>
      <c r="AM60" s="43" t="s">
        <v>52</v>
      </c>
      <c r="AN60" s="33"/>
      <c r="AO60" s="33"/>
      <c r="AP60" s="30"/>
      <c r="AQ60" s="30"/>
      <c r="AR60" s="31"/>
      <c r="BE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30"/>
      <c r="B64" s="31"/>
      <c r="C64" s="30"/>
      <c r="D64" s="41" t="s">
        <v>53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54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.75">
      <c r="A75" s="30"/>
      <c r="B75" s="31"/>
      <c r="C75" s="30"/>
      <c r="D75" s="43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51</v>
      </c>
      <c r="AI75" s="33"/>
      <c r="AJ75" s="33"/>
      <c r="AK75" s="33"/>
      <c r="AL75" s="33"/>
      <c r="AM75" s="43" t="s">
        <v>52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19" t="s">
        <v>55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5" t="s">
        <v>12</v>
      </c>
      <c r="L84" s="4" t="str">
        <f>K5</f>
        <v>08/2020</v>
      </c>
      <c r="AR84" s="49"/>
    </row>
    <row r="85" spans="2:44" s="5" customFormat="1" ht="36.95" customHeight="1">
      <c r="B85" s="50"/>
      <c r="C85" s="51" t="s">
        <v>15</v>
      </c>
      <c r="L85" s="185" t="str">
        <f>K6</f>
        <v>Domov pro osoby se zdravotním postižením - Pramen p.o.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5" t="s">
        <v>19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Mnichov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21</v>
      </c>
      <c r="AJ87" s="30"/>
      <c r="AK87" s="30"/>
      <c r="AL87" s="30"/>
      <c r="AM87" s="187" t="str">
        <f>IF(AN8="","",AN8)</f>
        <v>17. 8. 2020</v>
      </c>
      <c r="AN87" s="187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6" customHeight="1">
      <c r="A89" s="30"/>
      <c r="B89" s="31"/>
      <c r="C89" s="25" t="s">
        <v>23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 xml:space="preserve">Domov pro osoby se zdravotním postižením "PRAMEN"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29</v>
      </c>
      <c r="AJ89" s="30"/>
      <c r="AK89" s="30"/>
      <c r="AL89" s="30"/>
      <c r="AM89" s="188" t="str">
        <f>IF(E17="","",E17)</f>
        <v>UNIART - projektová kancelář</v>
      </c>
      <c r="AN89" s="189"/>
      <c r="AO89" s="189"/>
      <c r="AP89" s="189"/>
      <c r="AQ89" s="30"/>
      <c r="AR89" s="31"/>
      <c r="AS89" s="190" t="s">
        <v>56</v>
      </c>
      <c r="AT89" s="191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6" customHeight="1">
      <c r="A90" s="30"/>
      <c r="B90" s="31"/>
      <c r="C90" s="25" t="s">
        <v>27</v>
      </c>
      <c r="D90" s="30"/>
      <c r="E90" s="30"/>
      <c r="F90" s="30"/>
      <c r="G90" s="30"/>
      <c r="H90" s="30"/>
      <c r="I90" s="30"/>
      <c r="J90" s="30"/>
      <c r="K90" s="30"/>
      <c r="L90" s="4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188" t="str">
        <f>IF(E20="","",E20)</f>
        <v>Jitka Heřmanová</v>
      </c>
      <c r="AN90" s="189"/>
      <c r="AO90" s="189"/>
      <c r="AP90" s="189"/>
      <c r="AQ90" s="30"/>
      <c r="AR90" s="31"/>
      <c r="AS90" s="192"/>
      <c r="AT90" s="193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192"/>
      <c r="AT91" s="193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180" t="s">
        <v>57</v>
      </c>
      <c r="D92" s="181"/>
      <c r="E92" s="181"/>
      <c r="F92" s="181"/>
      <c r="G92" s="181"/>
      <c r="H92" s="58"/>
      <c r="I92" s="182" t="s">
        <v>58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3" t="s">
        <v>59</v>
      </c>
      <c r="AH92" s="181"/>
      <c r="AI92" s="181"/>
      <c r="AJ92" s="181"/>
      <c r="AK92" s="181"/>
      <c r="AL92" s="181"/>
      <c r="AM92" s="181"/>
      <c r="AN92" s="182" t="s">
        <v>60</v>
      </c>
      <c r="AO92" s="181"/>
      <c r="AP92" s="184"/>
      <c r="AQ92" s="59" t="s">
        <v>61</v>
      </c>
      <c r="AR92" s="31"/>
      <c r="AS92" s="60" t="s">
        <v>62</v>
      </c>
      <c r="AT92" s="61" t="s">
        <v>63</v>
      </c>
      <c r="AU92" s="61" t="s">
        <v>64</v>
      </c>
      <c r="AV92" s="61" t="s">
        <v>65</v>
      </c>
      <c r="AW92" s="61" t="s">
        <v>66</v>
      </c>
      <c r="AX92" s="61" t="s">
        <v>67</v>
      </c>
      <c r="AY92" s="61" t="s">
        <v>68</v>
      </c>
      <c r="AZ92" s="61" t="s">
        <v>69</v>
      </c>
      <c r="BA92" s="61" t="s">
        <v>70</v>
      </c>
      <c r="BB92" s="61" t="s">
        <v>71</v>
      </c>
      <c r="BC92" s="61" t="s">
        <v>72</v>
      </c>
      <c r="BD92" s="62" t="s">
        <v>73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74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04">
        <f>ROUND(AG95,2)</f>
        <v>0</v>
      </c>
      <c r="AH94" s="204"/>
      <c r="AI94" s="204"/>
      <c r="AJ94" s="204"/>
      <c r="AK94" s="204"/>
      <c r="AL94" s="204"/>
      <c r="AM94" s="204"/>
      <c r="AN94" s="205">
        <f>SUM(AG94,AT94)</f>
        <v>0</v>
      </c>
      <c r="AO94" s="205"/>
      <c r="AP94" s="205"/>
      <c r="AQ94" s="70" t="s">
        <v>0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75</v>
      </c>
      <c r="BT94" s="75" t="s">
        <v>76</v>
      </c>
      <c r="BU94" s="76" t="s">
        <v>77</v>
      </c>
      <c r="BV94" s="75" t="s">
        <v>78</v>
      </c>
      <c r="BW94" s="75" t="s">
        <v>3</v>
      </c>
      <c r="BX94" s="75" t="s">
        <v>79</v>
      </c>
      <c r="CL94" s="75" t="s">
        <v>0</v>
      </c>
    </row>
    <row r="95" spans="1:91" s="7" customFormat="1" ht="14.45" customHeight="1">
      <c r="A95" s="77" t="s">
        <v>80</v>
      </c>
      <c r="B95" s="78"/>
      <c r="C95" s="79"/>
      <c r="D95" s="203" t="s">
        <v>81</v>
      </c>
      <c r="E95" s="203"/>
      <c r="F95" s="203"/>
      <c r="G95" s="203"/>
      <c r="H95" s="203"/>
      <c r="I95" s="80"/>
      <c r="J95" s="203" t="s">
        <v>82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'D.1. - Výměna oken v podk...'!J30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81" t="s">
        <v>83</v>
      </c>
      <c r="AR95" s="78"/>
      <c r="AS95" s="82">
        <v>0</v>
      </c>
      <c r="AT95" s="83">
        <f>ROUND(SUM(AV95:AW95),2)</f>
        <v>0</v>
      </c>
      <c r="AU95" s="84">
        <f>'D.1. - Výměna oken v podk...'!P128</f>
        <v>0</v>
      </c>
      <c r="AV95" s="83">
        <f>'D.1. - Výměna oken v podk...'!J33</f>
        <v>0</v>
      </c>
      <c r="AW95" s="83">
        <f>'D.1. - Výměna oken v podk...'!J34</f>
        <v>0</v>
      </c>
      <c r="AX95" s="83">
        <f>'D.1. - Výměna oken v podk...'!J35</f>
        <v>0</v>
      </c>
      <c r="AY95" s="83">
        <f>'D.1. - Výměna oken v podk...'!J36</f>
        <v>0</v>
      </c>
      <c r="AZ95" s="83">
        <f>'D.1. - Výměna oken v podk...'!F33</f>
        <v>0</v>
      </c>
      <c r="BA95" s="83">
        <f>'D.1. - Výměna oken v podk...'!F34</f>
        <v>0</v>
      </c>
      <c r="BB95" s="83">
        <f>'D.1. - Výměna oken v podk...'!F35</f>
        <v>0</v>
      </c>
      <c r="BC95" s="83">
        <f>'D.1. - Výměna oken v podk...'!F36</f>
        <v>0</v>
      </c>
      <c r="BD95" s="85">
        <f>'D.1. - Výměna oken v podk...'!F37</f>
        <v>0</v>
      </c>
      <c r="BT95" s="86" t="s">
        <v>84</v>
      </c>
      <c r="BV95" s="86" t="s">
        <v>78</v>
      </c>
      <c r="BW95" s="86" t="s">
        <v>85</v>
      </c>
      <c r="BX95" s="86" t="s">
        <v>3</v>
      </c>
      <c r="CL95" s="86" t="s">
        <v>0</v>
      </c>
      <c r="CM95" s="86" t="s">
        <v>84</v>
      </c>
    </row>
    <row r="96" spans="1:57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D.1. - Výměna oken v pod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2.28125" style="1" customWidth="1"/>
    <col min="9" max="10" width="21.421875" style="1" customWidth="1"/>
    <col min="11" max="11" width="21.42187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78" t="s">
        <v>4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5" t="s">
        <v>85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>
      <c r="B4" s="18"/>
      <c r="D4" s="19" t="s">
        <v>86</v>
      </c>
      <c r="L4" s="18"/>
      <c r="M4" s="87" t="s">
        <v>9</v>
      </c>
      <c r="AT4" s="15" t="s">
        <v>2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15</v>
      </c>
      <c r="L6" s="18"/>
    </row>
    <row r="7" spans="2:12" s="1" customFormat="1" ht="14.45" customHeight="1">
      <c r="B7" s="18"/>
      <c r="E7" s="218" t="str">
        <f>'Rekapitulace stavby'!K6</f>
        <v>Domov pro osoby se zdravotním postižením - Pramen p.o.</v>
      </c>
      <c r="F7" s="219"/>
      <c r="G7" s="219"/>
      <c r="H7" s="219"/>
      <c r="L7" s="18"/>
    </row>
    <row r="8" spans="1:31" s="2" customFormat="1" ht="12" customHeight="1">
      <c r="A8" s="30"/>
      <c r="B8" s="31"/>
      <c r="C8" s="30"/>
      <c r="D8" s="25" t="s">
        <v>87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4.45" customHeight="1">
      <c r="A9" s="30"/>
      <c r="B9" s="31"/>
      <c r="C9" s="30"/>
      <c r="D9" s="30"/>
      <c r="E9" s="185" t="s">
        <v>88</v>
      </c>
      <c r="F9" s="217"/>
      <c r="G9" s="217"/>
      <c r="H9" s="21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17</v>
      </c>
      <c r="E11" s="30"/>
      <c r="F11" s="23" t="s">
        <v>0</v>
      </c>
      <c r="G11" s="30"/>
      <c r="H11" s="30"/>
      <c r="I11" s="25" t="s">
        <v>18</v>
      </c>
      <c r="J11" s="23" t="s">
        <v>0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19</v>
      </c>
      <c r="E12" s="30"/>
      <c r="F12" s="23" t="s">
        <v>20</v>
      </c>
      <c r="G12" s="30"/>
      <c r="H12" s="30"/>
      <c r="I12" s="25" t="s">
        <v>21</v>
      </c>
      <c r="J12" s="53" t="str">
        <f>'Rekapitulace stavby'!AN8</f>
        <v>17. 8. 2020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23</v>
      </c>
      <c r="E14" s="30"/>
      <c r="F14" s="30"/>
      <c r="G14" s="30"/>
      <c r="H14" s="30"/>
      <c r="I14" s="25" t="s">
        <v>24</v>
      </c>
      <c r="J14" s="23" t="s">
        <v>0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25</v>
      </c>
      <c r="F15" s="30"/>
      <c r="G15" s="30"/>
      <c r="H15" s="30"/>
      <c r="I15" s="25" t="s">
        <v>26</v>
      </c>
      <c r="J15" s="23" t="s">
        <v>0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27</v>
      </c>
      <c r="E17" s="30"/>
      <c r="F17" s="30"/>
      <c r="G17" s="30"/>
      <c r="H17" s="30"/>
      <c r="I17" s="25" t="s">
        <v>24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0" t="str">
        <f>'Rekapitulace stavby'!E14</f>
        <v>Vyplň údaj</v>
      </c>
      <c r="F18" s="209"/>
      <c r="G18" s="209"/>
      <c r="H18" s="209"/>
      <c r="I18" s="25" t="s">
        <v>26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29</v>
      </c>
      <c r="E20" s="30"/>
      <c r="F20" s="30"/>
      <c r="G20" s="30"/>
      <c r="H20" s="30"/>
      <c r="I20" s="25" t="s">
        <v>24</v>
      </c>
      <c r="J20" s="23" t="s">
        <v>0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30</v>
      </c>
      <c r="F21" s="30"/>
      <c r="G21" s="30"/>
      <c r="H21" s="30"/>
      <c r="I21" s="25" t="s">
        <v>26</v>
      </c>
      <c r="J21" s="23" t="s">
        <v>0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24</v>
      </c>
      <c r="J23" s="23" t="s">
        <v>33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34</v>
      </c>
      <c r="F24" s="30"/>
      <c r="G24" s="30"/>
      <c r="H24" s="30"/>
      <c r="I24" s="25" t="s">
        <v>26</v>
      </c>
      <c r="J24" s="23" t="s">
        <v>0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35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4.45" customHeight="1">
      <c r="A27" s="88"/>
      <c r="B27" s="89"/>
      <c r="C27" s="88"/>
      <c r="D27" s="88"/>
      <c r="E27" s="213" t="s">
        <v>0</v>
      </c>
      <c r="F27" s="213"/>
      <c r="G27" s="213"/>
      <c r="H27" s="21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1" t="s">
        <v>36</v>
      </c>
      <c r="E30" s="30"/>
      <c r="F30" s="30"/>
      <c r="G30" s="30"/>
      <c r="H30" s="30"/>
      <c r="I30" s="30"/>
      <c r="J30" s="69">
        <f>ROUND(J128,2)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2" t="s">
        <v>40</v>
      </c>
      <c r="E33" s="25" t="s">
        <v>41</v>
      </c>
      <c r="F33" s="93">
        <f>ROUND((SUM(BE128:BE202)),2)</f>
        <v>0</v>
      </c>
      <c r="G33" s="30"/>
      <c r="H33" s="30"/>
      <c r="I33" s="94">
        <v>0.21</v>
      </c>
      <c r="J33" s="93">
        <f>ROUND(((SUM(BE128:BE202))*I33),2)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42</v>
      </c>
      <c r="F34" s="93">
        <f>ROUND((SUM(BF128:BF202)),2)</f>
        <v>0</v>
      </c>
      <c r="G34" s="30"/>
      <c r="H34" s="30"/>
      <c r="I34" s="94">
        <v>0.15</v>
      </c>
      <c r="J34" s="93">
        <f>ROUND(((SUM(BF128:BF202))*I34),2)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43</v>
      </c>
      <c r="F35" s="93">
        <f>ROUND((SUM(BG128:BG202)),2)</f>
        <v>0</v>
      </c>
      <c r="G35" s="30"/>
      <c r="H35" s="30"/>
      <c r="I35" s="94">
        <v>0.21</v>
      </c>
      <c r="J35" s="9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44</v>
      </c>
      <c r="F36" s="93">
        <f>ROUND((SUM(BH128:BH202)),2)</f>
        <v>0</v>
      </c>
      <c r="G36" s="30"/>
      <c r="H36" s="30"/>
      <c r="I36" s="94">
        <v>0.15</v>
      </c>
      <c r="J36" s="9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45</v>
      </c>
      <c r="F37" s="93">
        <f>ROUND((SUM(BI128:BI202)),2)</f>
        <v>0</v>
      </c>
      <c r="G37" s="30"/>
      <c r="H37" s="30"/>
      <c r="I37" s="94">
        <v>0</v>
      </c>
      <c r="J37" s="9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5"/>
      <c r="D39" s="96" t="s">
        <v>46</v>
      </c>
      <c r="E39" s="58"/>
      <c r="F39" s="58"/>
      <c r="G39" s="97" t="s">
        <v>47</v>
      </c>
      <c r="H39" s="98" t="s">
        <v>48</v>
      </c>
      <c r="I39" s="58"/>
      <c r="J39" s="99">
        <f>SUM(J30:J37)</f>
        <v>0</v>
      </c>
      <c r="K39" s="10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0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0"/>
      <c r="B61" s="31"/>
      <c r="C61" s="30"/>
      <c r="D61" s="43" t="s">
        <v>51</v>
      </c>
      <c r="E61" s="33"/>
      <c r="F61" s="101" t="s">
        <v>52</v>
      </c>
      <c r="G61" s="43" t="s">
        <v>51</v>
      </c>
      <c r="H61" s="33"/>
      <c r="I61" s="33"/>
      <c r="J61" s="102" t="s">
        <v>52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0"/>
      <c r="B65" s="31"/>
      <c r="C65" s="30"/>
      <c r="D65" s="41" t="s">
        <v>53</v>
      </c>
      <c r="E65" s="44"/>
      <c r="F65" s="44"/>
      <c r="G65" s="41" t="s">
        <v>54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0"/>
      <c r="B76" s="31"/>
      <c r="C76" s="30"/>
      <c r="D76" s="43" t="s">
        <v>51</v>
      </c>
      <c r="E76" s="33"/>
      <c r="F76" s="101" t="s">
        <v>52</v>
      </c>
      <c r="G76" s="43" t="s">
        <v>51</v>
      </c>
      <c r="H76" s="33"/>
      <c r="I76" s="33"/>
      <c r="J76" s="102" t="s">
        <v>52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89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4.45" customHeight="1">
      <c r="A85" s="30"/>
      <c r="B85" s="31"/>
      <c r="C85" s="30"/>
      <c r="D85" s="30"/>
      <c r="E85" s="218" t="str">
        <f>E7</f>
        <v>Domov pro osoby se zdravotním postižením - Pramen p.o.</v>
      </c>
      <c r="F85" s="219"/>
      <c r="G85" s="219"/>
      <c r="H85" s="21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87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4.45" customHeight="1">
      <c r="A87" s="30"/>
      <c r="B87" s="31"/>
      <c r="C87" s="30"/>
      <c r="D87" s="30"/>
      <c r="E87" s="185" t="str">
        <f>E9</f>
        <v>D.1. - Výměna oken v podkroví objektu</v>
      </c>
      <c r="F87" s="217"/>
      <c r="G87" s="217"/>
      <c r="H87" s="21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19</v>
      </c>
      <c r="D89" s="30"/>
      <c r="E89" s="30"/>
      <c r="F89" s="23" t="str">
        <f>F12</f>
        <v>Mnichov</v>
      </c>
      <c r="G89" s="30"/>
      <c r="H89" s="30"/>
      <c r="I89" s="25" t="s">
        <v>21</v>
      </c>
      <c r="J89" s="53" t="str">
        <f>IF(J12="","",J12)</f>
        <v>17. 8. 2020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40.9" customHeight="1">
      <c r="A91" s="30"/>
      <c r="B91" s="31"/>
      <c r="C91" s="25" t="s">
        <v>23</v>
      </c>
      <c r="D91" s="30"/>
      <c r="E91" s="30"/>
      <c r="F91" s="23" t="str">
        <f>E15</f>
        <v xml:space="preserve">Domov pro osoby se zdravotním postižením "PRAMEN" </v>
      </c>
      <c r="G91" s="30"/>
      <c r="H91" s="30"/>
      <c r="I91" s="25" t="s">
        <v>29</v>
      </c>
      <c r="J91" s="28" t="str">
        <f>E21</f>
        <v>UNIART - projektová kancelář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6" customHeight="1">
      <c r="A92" s="30"/>
      <c r="B92" s="31"/>
      <c r="C92" s="25" t="s">
        <v>27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Jitka Heřmanová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3" t="s">
        <v>90</v>
      </c>
      <c r="D94" s="95"/>
      <c r="E94" s="95"/>
      <c r="F94" s="95"/>
      <c r="G94" s="95"/>
      <c r="H94" s="95"/>
      <c r="I94" s="95"/>
      <c r="J94" s="104" t="s">
        <v>91</v>
      </c>
      <c r="K94" s="9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05" t="s">
        <v>92</v>
      </c>
      <c r="D96" s="30"/>
      <c r="E96" s="30"/>
      <c r="F96" s="30"/>
      <c r="G96" s="30"/>
      <c r="H96" s="30"/>
      <c r="I96" s="30"/>
      <c r="J96" s="69">
        <f>J128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93</v>
      </c>
    </row>
    <row r="97" spans="2:12" s="9" customFormat="1" ht="24.95" customHeight="1">
      <c r="B97" s="106"/>
      <c r="D97" s="107" t="s">
        <v>94</v>
      </c>
      <c r="E97" s="108"/>
      <c r="F97" s="108"/>
      <c r="G97" s="108"/>
      <c r="H97" s="108"/>
      <c r="I97" s="108"/>
      <c r="J97" s="109">
        <f>J129</f>
        <v>0</v>
      </c>
      <c r="L97" s="106"/>
    </row>
    <row r="98" spans="2:12" s="10" customFormat="1" ht="19.9" customHeight="1">
      <c r="B98" s="110"/>
      <c r="D98" s="111" t="s">
        <v>95</v>
      </c>
      <c r="E98" s="112"/>
      <c r="F98" s="112"/>
      <c r="G98" s="112"/>
      <c r="H98" s="112"/>
      <c r="I98" s="112"/>
      <c r="J98" s="113">
        <f>J130</f>
        <v>0</v>
      </c>
      <c r="L98" s="110"/>
    </row>
    <row r="99" spans="2:12" s="10" customFormat="1" ht="19.9" customHeight="1">
      <c r="B99" s="110"/>
      <c r="D99" s="111" t="s">
        <v>96</v>
      </c>
      <c r="E99" s="112"/>
      <c r="F99" s="112"/>
      <c r="G99" s="112"/>
      <c r="H99" s="112"/>
      <c r="I99" s="112"/>
      <c r="J99" s="113">
        <f>J133</f>
        <v>0</v>
      </c>
      <c r="L99" s="110"/>
    </row>
    <row r="100" spans="2:12" s="10" customFormat="1" ht="19.9" customHeight="1">
      <c r="B100" s="110"/>
      <c r="D100" s="111" t="s">
        <v>97</v>
      </c>
      <c r="E100" s="112"/>
      <c r="F100" s="112"/>
      <c r="G100" s="112"/>
      <c r="H100" s="112"/>
      <c r="I100" s="112"/>
      <c r="J100" s="113">
        <f>J149</f>
        <v>0</v>
      </c>
      <c r="L100" s="110"/>
    </row>
    <row r="101" spans="2:12" s="10" customFormat="1" ht="19.9" customHeight="1">
      <c r="B101" s="110"/>
      <c r="D101" s="111" t="s">
        <v>98</v>
      </c>
      <c r="E101" s="112"/>
      <c r="F101" s="112"/>
      <c r="G101" s="112"/>
      <c r="H101" s="112"/>
      <c r="I101" s="112"/>
      <c r="J101" s="113">
        <f>J156</f>
        <v>0</v>
      </c>
      <c r="L101" s="110"/>
    </row>
    <row r="102" spans="2:12" s="9" customFormat="1" ht="24.95" customHeight="1">
      <c r="B102" s="106"/>
      <c r="D102" s="107" t="s">
        <v>99</v>
      </c>
      <c r="E102" s="108"/>
      <c r="F102" s="108"/>
      <c r="G102" s="108"/>
      <c r="H102" s="108"/>
      <c r="I102" s="108"/>
      <c r="J102" s="109">
        <f>J158</f>
        <v>0</v>
      </c>
      <c r="L102" s="106"/>
    </row>
    <row r="103" spans="2:12" s="10" customFormat="1" ht="19.9" customHeight="1">
      <c r="B103" s="110"/>
      <c r="D103" s="111" t="s">
        <v>100</v>
      </c>
      <c r="E103" s="112"/>
      <c r="F103" s="112"/>
      <c r="G103" s="112"/>
      <c r="H103" s="112"/>
      <c r="I103" s="112"/>
      <c r="J103" s="113">
        <f>J159</f>
        <v>0</v>
      </c>
      <c r="L103" s="110"/>
    </row>
    <row r="104" spans="2:12" s="10" customFormat="1" ht="19.9" customHeight="1">
      <c r="B104" s="110"/>
      <c r="D104" s="111" t="s">
        <v>101</v>
      </c>
      <c r="E104" s="112"/>
      <c r="F104" s="112"/>
      <c r="G104" s="112"/>
      <c r="H104" s="112"/>
      <c r="I104" s="112"/>
      <c r="J104" s="113">
        <f>J167</f>
        <v>0</v>
      </c>
      <c r="L104" s="110"/>
    </row>
    <row r="105" spans="2:12" s="10" customFormat="1" ht="19.9" customHeight="1">
      <c r="B105" s="110"/>
      <c r="D105" s="111" t="s">
        <v>102</v>
      </c>
      <c r="E105" s="112"/>
      <c r="F105" s="112"/>
      <c r="G105" s="112"/>
      <c r="H105" s="112"/>
      <c r="I105" s="112"/>
      <c r="J105" s="113">
        <f>J193</f>
        <v>0</v>
      </c>
      <c r="L105" s="110"/>
    </row>
    <row r="106" spans="2:12" s="9" customFormat="1" ht="24.95" customHeight="1">
      <c r="B106" s="106"/>
      <c r="D106" s="107" t="s">
        <v>103</v>
      </c>
      <c r="E106" s="108"/>
      <c r="F106" s="108"/>
      <c r="G106" s="108"/>
      <c r="H106" s="108"/>
      <c r="I106" s="108"/>
      <c r="J106" s="109">
        <f>J198</f>
        <v>0</v>
      </c>
      <c r="L106" s="106"/>
    </row>
    <row r="107" spans="2:12" s="10" customFormat="1" ht="19.9" customHeight="1">
      <c r="B107" s="110"/>
      <c r="D107" s="111" t="s">
        <v>104</v>
      </c>
      <c r="E107" s="112"/>
      <c r="F107" s="112"/>
      <c r="G107" s="112"/>
      <c r="H107" s="112"/>
      <c r="I107" s="112"/>
      <c r="J107" s="113">
        <f>J199</f>
        <v>0</v>
      </c>
      <c r="L107" s="110"/>
    </row>
    <row r="108" spans="2:12" s="10" customFormat="1" ht="19.9" customHeight="1">
      <c r="B108" s="110"/>
      <c r="D108" s="111" t="s">
        <v>105</v>
      </c>
      <c r="E108" s="112"/>
      <c r="F108" s="112"/>
      <c r="G108" s="112"/>
      <c r="H108" s="112"/>
      <c r="I108" s="112"/>
      <c r="J108" s="113">
        <f>J201</f>
        <v>0</v>
      </c>
      <c r="L108" s="110"/>
    </row>
    <row r="109" spans="1:31" s="2" customFormat="1" ht="21.75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4" spans="1:31" s="2" customFormat="1" ht="6.95" customHeight="1">
      <c r="A114" s="30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24.95" customHeight="1">
      <c r="A115" s="30"/>
      <c r="B115" s="31"/>
      <c r="C115" s="19" t="s">
        <v>106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2" customHeight="1">
      <c r="A117" s="30"/>
      <c r="B117" s="31"/>
      <c r="C117" s="25" t="s">
        <v>15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4.45" customHeight="1">
      <c r="A118" s="30"/>
      <c r="B118" s="31"/>
      <c r="C118" s="30"/>
      <c r="D118" s="30"/>
      <c r="E118" s="218" t="str">
        <f>E7</f>
        <v>Domov pro osoby se zdravotním postižením - Pramen p.o.</v>
      </c>
      <c r="F118" s="219"/>
      <c r="G118" s="219"/>
      <c r="H118" s="219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5" t="s">
        <v>87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4.45" customHeight="1">
      <c r="A120" s="30"/>
      <c r="B120" s="31"/>
      <c r="C120" s="30"/>
      <c r="D120" s="30"/>
      <c r="E120" s="185" t="str">
        <f>E9</f>
        <v>D.1. - Výměna oken v podkroví objektu</v>
      </c>
      <c r="F120" s="217"/>
      <c r="G120" s="217"/>
      <c r="H120" s="217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5" t="s">
        <v>19</v>
      </c>
      <c r="D122" s="30"/>
      <c r="E122" s="30"/>
      <c r="F122" s="23" t="str">
        <f>F12</f>
        <v>Mnichov</v>
      </c>
      <c r="G122" s="30"/>
      <c r="H122" s="30"/>
      <c r="I122" s="25" t="s">
        <v>21</v>
      </c>
      <c r="J122" s="53" t="str">
        <f>IF(J12="","",J12)</f>
        <v>17. 8. 2020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40.9" customHeight="1">
      <c r="A124" s="30"/>
      <c r="B124" s="31"/>
      <c r="C124" s="25" t="s">
        <v>23</v>
      </c>
      <c r="D124" s="30"/>
      <c r="E124" s="30"/>
      <c r="F124" s="23" t="str">
        <f>E15</f>
        <v xml:space="preserve">Domov pro osoby se zdravotním postižením "PRAMEN" </v>
      </c>
      <c r="G124" s="30"/>
      <c r="H124" s="30"/>
      <c r="I124" s="25" t="s">
        <v>29</v>
      </c>
      <c r="J124" s="28" t="str">
        <f>E21</f>
        <v>UNIART - projektová kancelář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6" customHeight="1">
      <c r="A125" s="30"/>
      <c r="B125" s="31"/>
      <c r="C125" s="25" t="s">
        <v>27</v>
      </c>
      <c r="D125" s="30"/>
      <c r="E125" s="30"/>
      <c r="F125" s="23" t="str">
        <f>IF(E18="","",E18)</f>
        <v>Vyplň údaj</v>
      </c>
      <c r="G125" s="30"/>
      <c r="H125" s="30"/>
      <c r="I125" s="25" t="s">
        <v>32</v>
      </c>
      <c r="J125" s="28" t="str">
        <f>E24</f>
        <v>Jitka Heřmanová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1" customFormat="1" ht="29.25" customHeight="1">
      <c r="A127" s="114"/>
      <c r="B127" s="115"/>
      <c r="C127" s="116" t="s">
        <v>107</v>
      </c>
      <c r="D127" s="117" t="s">
        <v>61</v>
      </c>
      <c r="E127" s="117" t="s">
        <v>57</v>
      </c>
      <c r="F127" s="117" t="s">
        <v>58</v>
      </c>
      <c r="G127" s="117" t="s">
        <v>108</v>
      </c>
      <c r="H127" s="117" t="s">
        <v>109</v>
      </c>
      <c r="I127" s="117" t="s">
        <v>110</v>
      </c>
      <c r="J127" s="118" t="s">
        <v>91</v>
      </c>
      <c r="K127" s="119" t="s">
        <v>111</v>
      </c>
      <c r="L127" s="120"/>
      <c r="M127" s="60" t="s">
        <v>0</v>
      </c>
      <c r="N127" s="61" t="s">
        <v>40</v>
      </c>
      <c r="O127" s="61" t="s">
        <v>112</v>
      </c>
      <c r="P127" s="61" t="s">
        <v>113</v>
      </c>
      <c r="Q127" s="61" t="s">
        <v>114</v>
      </c>
      <c r="R127" s="61" t="s">
        <v>115</v>
      </c>
      <c r="S127" s="61" t="s">
        <v>116</v>
      </c>
      <c r="T127" s="62" t="s">
        <v>117</v>
      </c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</row>
    <row r="128" spans="1:63" s="2" customFormat="1" ht="22.9" customHeight="1">
      <c r="A128" s="30"/>
      <c r="B128" s="31"/>
      <c r="C128" s="67" t="s">
        <v>118</v>
      </c>
      <c r="D128" s="30"/>
      <c r="E128" s="30"/>
      <c r="F128" s="30"/>
      <c r="G128" s="30"/>
      <c r="H128" s="30"/>
      <c r="I128" s="30"/>
      <c r="J128" s="121">
        <f>BK128</f>
        <v>0</v>
      </c>
      <c r="K128" s="30"/>
      <c r="L128" s="31"/>
      <c r="M128" s="63"/>
      <c r="N128" s="54"/>
      <c r="O128" s="64"/>
      <c r="P128" s="122">
        <f>P129+P158+P198</f>
        <v>0</v>
      </c>
      <c r="Q128" s="64"/>
      <c r="R128" s="122">
        <f>R129+R158+R198</f>
        <v>3.2427366500000003</v>
      </c>
      <c r="S128" s="64"/>
      <c r="T128" s="123">
        <f>T129+T158+T198</f>
        <v>4.883795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75</v>
      </c>
      <c r="AU128" s="15" t="s">
        <v>93</v>
      </c>
      <c r="BK128" s="124">
        <f>BK129+BK158+BK198</f>
        <v>0</v>
      </c>
    </row>
    <row r="129" spans="2:63" s="12" customFormat="1" ht="25.9" customHeight="1">
      <c r="B129" s="125"/>
      <c r="D129" s="126" t="s">
        <v>75</v>
      </c>
      <c r="E129" s="127" t="s">
        <v>119</v>
      </c>
      <c r="F129" s="127" t="s">
        <v>120</v>
      </c>
      <c r="I129" s="128"/>
      <c r="J129" s="129">
        <f>BK129</f>
        <v>0</v>
      </c>
      <c r="L129" s="125"/>
      <c r="M129" s="130"/>
      <c r="N129" s="131"/>
      <c r="O129" s="131"/>
      <c r="P129" s="132">
        <f>P130+P133+P149+P156</f>
        <v>0</v>
      </c>
      <c r="Q129" s="131"/>
      <c r="R129" s="132">
        <f>R130+R133+R149+R156</f>
        <v>0.28422094</v>
      </c>
      <c r="S129" s="131"/>
      <c r="T129" s="133">
        <f>T130+T133+T149+T156</f>
        <v>4.00361</v>
      </c>
      <c r="AR129" s="126" t="s">
        <v>84</v>
      </c>
      <c r="AT129" s="134" t="s">
        <v>75</v>
      </c>
      <c r="AU129" s="134" t="s">
        <v>76</v>
      </c>
      <c r="AY129" s="126" t="s">
        <v>121</v>
      </c>
      <c r="BK129" s="135">
        <f>BK130+BK133+BK149+BK156</f>
        <v>0</v>
      </c>
    </row>
    <row r="130" spans="2:63" s="12" customFormat="1" ht="22.9" customHeight="1">
      <c r="B130" s="125"/>
      <c r="D130" s="126" t="s">
        <v>75</v>
      </c>
      <c r="E130" s="136" t="s">
        <v>122</v>
      </c>
      <c r="F130" s="136" t="s">
        <v>123</v>
      </c>
      <c r="I130" s="128"/>
      <c r="J130" s="137">
        <f>BK130</f>
        <v>0</v>
      </c>
      <c r="L130" s="125"/>
      <c r="M130" s="130"/>
      <c r="N130" s="131"/>
      <c r="O130" s="131"/>
      <c r="P130" s="132">
        <f>SUM(P131:P132)</f>
        <v>0</v>
      </c>
      <c r="Q130" s="131"/>
      <c r="R130" s="132">
        <f>SUM(R131:R132)</f>
        <v>0.268125</v>
      </c>
      <c r="S130" s="131"/>
      <c r="T130" s="133">
        <f>SUM(T131:T132)</f>
        <v>0</v>
      </c>
      <c r="AR130" s="126" t="s">
        <v>84</v>
      </c>
      <c r="AT130" s="134" t="s">
        <v>75</v>
      </c>
      <c r="AU130" s="134" t="s">
        <v>84</v>
      </c>
      <c r="AY130" s="126" t="s">
        <v>121</v>
      </c>
      <c r="BK130" s="135">
        <f>SUM(BK131:BK132)</f>
        <v>0</v>
      </c>
    </row>
    <row r="131" spans="1:65" s="2" customFormat="1" ht="13.9" customHeight="1">
      <c r="A131" s="30"/>
      <c r="B131" s="138"/>
      <c r="C131" s="139" t="s">
        <v>84</v>
      </c>
      <c r="D131" s="139" t="s">
        <v>124</v>
      </c>
      <c r="E131" s="140" t="s">
        <v>125</v>
      </c>
      <c r="F131" s="141" t="s">
        <v>126</v>
      </c>
      <c r="G131" s="142" t="s">
        <v>127</v>
      </c>
      <c r="H131" s="143">
        <v>178.75</v>
      </c>
      <c r="I131" s="144"/>
      <c r="J131" s="145">
        <f>ROUND(I131*H131,2)</f>
        <v>0</v>
      </c>
      <c r="K131" s="146"/>
      <c r="L131" s="31"/>
      <c r="M131" s="147" t="s">
        <v>0</v>
      </c>
      <c r="N131" s="148" t="s">
        <v>42</v>
      </c>
      <c r="O131" s="56"/>
      <c r="P131" s="149">
        <f>O131*H131</f>
        <v>0</v>
      </c>
      <c r="Q131" s="149">
        <v>0.0015</v>
      </c>
      <c r="R131" s="149">
        <f>Q131*H131</f>
        <v>0.268125</v>
      </c>
      <c r="S131" s="149">
        <v>0</v>
      </c>
      <c r="T131" s="15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1" t="s">
        <v>128</v>
      </c>
      <c r="AT131" s="151" t="s">
        <v>124</v>
      </c>
      <c r="AU131" s="151" t="s">
        <v>129</v>
      </c>
      <c r="AY131" s="15" t="s">
        <v>121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5" t="s">
        <v>129</v>
      </c>
      <c r="BK131" s="152">
        <f>ROUND(I131*H131,2)</f>
        <v>0</v>
      </c>
      <c r="BL131" s="15" t="s">
        <v>128</v>
      </c>
      <c r="BM131" s="151" t="s">
        <v>130</v>
      </c>
    </row>
    <row r="132" spans="2:51" s="13" customFormat="1" ht="22.5">
      <c r="B132" s="153"/>
      <c r="D132" s="154" t="s">
        <v>131</v>
      </c>
      <c r="E132" s="155" t="s">
        <v>0</v>
      </c>
      <c r="F132" s="156" t="s">
        <v>132</v>
      </c>
      <c r="H132" s="157">
        <v>178.75</v>
      </c>
      <c r="I132" s="158"/>
      <c r="L132" s="153"/>
      <c r="M132" s="159"/>
      <c r="N132" s="160"/>
      <c r="O132" s="160"/>
      <c r="P132" s="160"/>
      <c r="Q132" s="160"/>
      <c r="R132" s="160"/>
      <c r="S132" s="160"/>
      <c r="T132" s="161"/>
      <c r="AT132" s="155" t="s">
        <v>131</v>
      </c>
      <c r="AU132" s="155" t="s">
        <v>129</v>
      </c>
      <c r="AV132" s="13" t="s">
        <v>129</v>
      </c>
      <c r="AW132" s="13" t="s">
        <v>31</v>
      </c>
      <c r="AX132" s="13" t="s">
        <v>84</v>
      </c>
      <c r="AY132" s="155" t="s">
        <v>121</v>
      </c>
    </row>
    <row r="133" spans="2:63" s="12" customFormat="1" ht="22.9" customHeight="1">
      <c r="B133" s="125"/>
      <c r="D133" s="126" t="s">
        <v>75</v>
      </c>
      <c r="E133" s="136" t="s">
        <v>133</v>
      </c>
      <c r="F133" s="136" t="s">
        <v>134</v>
      </c>
      <c r="I133" s="128"/>
      <c r="J133" s="137">
        <f>BK133</f>
        <v>0</v>
      </c>
      <c r="L133" s="125"/>
      <c r="M133" s="130"/>
      <c r="N133" s="131"/>
      <c r="O133" s="131"/>
      <c r="P133" s="132">
        <f>SUM(P134:P148)</f>
        <v>0</v>
      </c>
      <c r="Q133" s="131"/>
      <c r="R133" s="132">
        <f>SUM(R134:R148)</f>
        <v>0.01609594</v>
      </c>
      <c r="S133" s="131"/>
      <c r="T133" s="133">
        <f>SUM(T134:T148)</f>
        <v>4.00361</v>
      </c>
      <c r="AR133" s="126" t="s">
        <v>84</v>
      </c>
      <c r="AT133" s="134" t="s">
        <v>75</v>
      </c>
      <c r="AU133" s="134" t="s">
        <v>84</v>
      </c>
      <c r="AY133" s="126" t="s">
        <v>121</v>
      </c>
      <c r="BK133" s="135">
        <f>SUM(BK134:BK148)</f>
        <v>0</v>
      </c>
    </row>
    <row r="134" spans="1:65" s="2" customFormat="1" ht="22.15" customHeight="1">
      <c r="A134" s="30"/>
      <c r="B134" s="138"/>
      <c r="C134" s="139" t="s">
        <v>129</v>
      </c>
      <c r="D134" s="139" t="s">
        <v>124</v>
      </c>
      <c r="E134" s="140" t="s">
        <v>135</v>
      </c>
      <c r="F134" s="141" t="s">
        <v>136</v>
      </c>
      <c r="G134" s="142" t="s">
        <v>137</v>
      </c>
      <c r="H134" s="143">
        <v>75</v>
      </c>
      <c r="I134" s="144"/>
      <c r="J134" s="145">
        <f>ROUND(I134*H134,2)</f>
        <v>0</v>
      </c>
      <c r="K134" s="146"/>
      <c r="L134" s="31"/>
      <c r="M134" s="147" t="s">
        <v>0</v>
      </c>
      <c r="N134" s="148" t="s">
        <v>42</v>
      </c>
      <c r="O134" s="56"/>
      <c r="P134" s="149">
        <f>O134*H134</f>
        <v>0</v>
      </c>
      <c r="Q134" s="149">
        <v>0.00013</v>
      </c>
      <c r="R134" s="149">
        <f>Q134*H134</f>
        <v>0.00975</v>
      </c>
      <c r="S134" s="149">
        <v>0</v>
      </c>
      <c r="T134" s="150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1" t="s">
        <v>128</v>
      </c>
      <c r="AT134" s="151" t="s">
        <v>124</v>
      </c>
      <c r="AU134" s="151" t="s">
        <v>129</v>
      </c>
      <c r="AY134" s="15" t="s">
        <v>121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5" t="s">
        <v>129</v>
      </c>
      <c r="BK134" s="152">
        <f>ROUND(I134*H134,2)</f>
        <v>0</v>
      </c>
      <c r="BL134" s="15" t="s">
        <v>128</v>
      </c>
      <c r="BM134" s="151" t="s">
        <v>138</v>
      </c>
    </row>
    <row r="135" spans="1:65" s="2" customFormat="1" ht="22.15" customHeight="1">
      <c r="A135" s="30"/>
      <c r="B135" s="138"/>
      <c r="C135" s="139" t="s">
        <v>139</v>
      </c>
      <c r="D135" s="139" t="s">
        <v>124</v>
      </c>
      <c r="E135" s="140" t="s">
        <v>140</v>
      </c>
      <c r="F135" s="141" t="s">
        <v>141</v>
      </c>
      <c r="G135" s="142" t="s">
        <v>137</v>
      </c>
      <c r="H135" s="143">
        <v>22.386</v>
      </c>
      <c r="I135" s="144"/>
      <c r="J135" s="145">
        <f>ROUND(I135*H135,2)</f>
        <v>0</v>
      </c>
      <c r="K135" s="146"/>
      <c r="L135" s="31"/>
      <c r="M135" s="147" t="s">
        <v>0</v>
      </c>
      <c r="N135" s="148" t="s">
        <v>42</v>
      </c>
      <c r="O135" s="56"/>
      <c r="P135" s="149">
        <f>O135*H135</f>
        <v>0</v>
      </c>
      <c r="Q135" s="149">
        <v>2E-05</v>
      </c>
      <c r="R135" s="149">
        <f>Q135*H135</f>
        <v>0.00044772000000000003</v>
      </c>
      <c r="S135" s="149">
        <v>0</v>
      </c>
      <c r="T135" s="15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1" t="s">
        <v>128</v>
      </c>
      <c r="AT135" s="151" t="s">
        <v>124</v>
      </c>
      <c r="AU135" s="151" t="s">
        <v>129</v>
      </c>
      <c r="AY135" s="15" t="s">
        <v>121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5" t="s">
        <v>129</v>
      </c>
      <c r="BK135" s="152">
        <f>ROUND(I135*H135,2)</f>
        <v>0</v>
      </c>
      <c r="BL135" s="15" t="s">
        <v>128</v>
      </c>
      <c r="BM135" s="151" t="s">
        <v>142</v>
      </c>
    </row>
    <row r="136" spans="2:51" s="13" customFormat="1" ht="12">
      <c r="B136" s="153"/>
      <c r="D136" s="154" t="s">
        <v>131</v>
      </c>
      <c r="E136" s="155" t="s">
        <v>0</v>
      </c>
      <c r="F136" s="156" t="s">
        <v>143</v>
      </c>
      <c r="H136" s="157">
        <v>22.386</v>
      </c>
      <c r="I136" s="158"/>
      <c r="L136" s="153"/>
      <c r="M136" s="159"/>
      <c r="N136" s="160"/>
      <c r="O136" s="160"/>
      <c r="P136" s="160"/>
      <c r="Q136" s="160"/>
      <c r="R136" s="160"/>
      <c r="S136" s="160"/>
      <c r="T136" s="161"/>
      <c r="AT136" s="155" t="s">
        <v>131</v>
      </c>
      <c r="AU136" s="155" t="s">
        <v>129</v>
      </c>
      <c r="AV136" s="13" t="s">
        <v>129</v>
      </c>
      <c r="AW136" s="13" t="s">
        <v>31</v>
      </c>
      <c r="AX136" s="13" t="s">
        <v>84</v>
      </c>
      <c r="AY136" s="155" t="s">
        <v>121</v>
      </c>
    </row>
    <row r="137" spans="1:65" s="2" customFormat="1" ht="22.15" customHeight="1">
      <c r="A137" s="30"/>
      <c r="B137" s="138"/>
      <c r="C137" s="139" t="s">
        <v>128</v>
      </c>
      <c r="D137" s="139" t="s">
        <v>124</v>
      </c>
      <c r="E137" s="140" t="s">
        <v>144</v>
      </c>
      <c r="F137" s="141" t="s">
        <v>145</v>
      </c>
      <c r="G137" s="142" t="s">
        <v>137</v>
      </c>
      <c r="H137" s="143">
        <v>15.235</v>
      </c>
      <c r="I137" s="144"/>
      <c r="J137" s="145">
        <f>ROUND(I137*H137,2)</f>
        <v>0</v>
      </c>
      <c r="K137" s="146"/>
      <c r="L137" s="31"/>
      <c r="M137" s="147" t="s">
        <v>0</v>
      </c>
      <c r="N137" s="148" t="s">
        <v>42</v>
      </c>
      <c r="O137" s="56"/>
      <c r="P137" s="149">
        <f>O137*H137</f>
        <v>0</v>
      </c>
      <c r="Q137" s="149">
        <v>2E-05</v>
      </c>
      <c r="R137" s="149">
        <f>Q137*H137</f>
        <v>0.00030470000000000003</v>
      </c>
      <c r="S137" s="149">
        <v>0</v>
      </c>
      <c r="T137" s="15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1" t="s">
        <v>128</v>
      </c>
      <c r="AT137" s="151" t="s">
        <v>124</v>
      </c>
      <c r="AU137" s="151" t="s">
        <v>129</v>
      </c>
      <c r="AY137" s="15" t="s">
        <v>121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5" t="s">
        <v>129</v>
      </c>
      <c r="BK137" s="152">
        <f>ROUND(I137*H137,2)</f>
        <v>0</v>
      </c>
      <c r="BL137" s="15" t="s">
        <v>128</v>
      </c>
      <c r="BM137" s="151" t="s">
        <v>146</v>
      </c>
    </row>
    <row r="138" spans="2:51" s="13" customFormat="1" ht="12">
      <c r="B138" s="153"/>
      <c r="D138" s="154" t="s">
        <v>131</v>
      </c>
      <c r="E138" s="155" t="s">
        <v>0</v>
      </c>
      <c r="F138" s="156" t="s">
        <v>147</v>
      </c>
      <c r="H138" s="157">
        <v>15.235</v>
      </c>
      <c r="I138" s="158"/>
      <c r="L138" s="153"/>
      <c r="M138" s="159"/>
      <c r="N138" s="160"/>
      <c r="O138" s="160"/>
      <c r="P138" s="160"/>
      <c r="Q138" s="160"/>
      <c r="R138" s="160"/>
      <c r="S138" s="160"/>
      <c r="T138" s="161"/>
      <c r="AT138" s="155" t="s">
        <v>131</v>
      </c>
      <c r="AU138" s="155" t="s">
        <v>129</v>
      </c>
      <c r="AV138" s="13" t="s">
        <v>129</v>
      </c>
      <c r="AW138" s="13" t="s">
        <v>31</v>
      </c>
      <c r="AX138" s="13" t="s">
        <v>84</v>
      </c>
      <c r="AY138" s="155" t="s">
        <v>121</v>
      </c>
    </row>
    <row r="139" spans="1:65" s="2" customFormat="1" ht="22.15" customHeight="1">
      <c r="A139" s="30"/>
      <c r="B139" s="138"/>
      <c r="C139" s="139" t="s">
        <v>148</v>
      </c>
      <c r="D139" s="139" t="s">
        <v>124</v>
      </c>
      <c r="E139" s="140" t="s">
        <v>149</v>
      </c>
      <c r="F139" s="141" t="s">
        <v>150</v>
      </c>
      <c r="G139" s="142" t="s">
        <v>137</v>
      </c>
      <c r="H139" s="143">
        <v>48.411</v>
      </c>
      <c r="I139" s="144"/>
      <c r="J139" s="145">
        <f>ROUND(I139*H139,2)</f>
        <v>0</v>
      </c>
      <c r="K139" s="146"/>
      <c r="L139" s="31"/>
      <c r="M139" s="147" t="s">
        <v>0</v>
      </c>
      <c r="N139" s="148" t="s">
        <v>42</v>
      </c>
      <c r="O139" s="56"/>
      <c r="P139" s="149">
        <f>O139*H139</f>
        <v>0</v>
      </c>
      <c r="Q139" s="149">
        <v>2E-05</v>
      </c>
      <c r="R139" s="149">
        <f>Q139*H139</f>
        <v>0.0009682200000000001</v>
      </c>
      <c r="S139" s="149">
        <v>0</v>
      </c>
      <c r="T139" s="15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1" t="s">
        <v>128</v>
      </c>
      <c r="AT139" s="151" t="s">
        <v>124</v>
      </c>
      <c r="AU139" s="151" t="s">
        <v>129</v>
      </c>
      <c r="AY139" s="15" t="s">
        <v>121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5" t="s">
        <v>129</v>
      </c>
      <c r="BK139" s="152">
        <f>ROUND(I139*H139,2)</f>
        <v>0</v>
      </c>
      <c r="BL139" s="15" t="s">
        <v>128</v>
      </c>
      <c r="BM139" s="151" t="s">
        <v>151</v>
      </c>
    </row>
    <row r="140" spans="2:51" s="13" customFormat="1" ht="12">
      <c r="B140" s="153"/>
      <c r="D140" s="154" t="s">
        <v>131</v>
      </c>
      <c r="E140" s="155" t="s">
        <v>0</v>
      </c>
      <c r="F140" s="156" t="s">
        <v>152</v>
      </c>
      <c r="H140" s="157">
        <v>48.411</v>
      </c>
      <c r="I140" s="158"/>
      <c r="L140" s="153"/>
      <c r="M140" s="159"/>
      <c r="N140" s="160"/>
      <c r="O140" s="160"/>
      <c r="P140" s="160"/>
      <c r="Q140" s="160"/>
      <c r="R140" s="160"/>
      <c r="S140" s="160"/>
      <c r="T140" s="161"/>
      <c r="AT140" s="155" t="s">
        <v>131</v>
      </c>
      <c r="AU140" s="155" t="s">
        <v>129</v>
      </c>
      <c r="AV140" s="13" t="s">
        <v>129</v>
      </c>
      <c r="AW140" s="13" t="s">
        <v>31</v>
      </c>
      <c r="AX140" s="13" t="s">
        <v>84</v>
      </c>
      <c r="AY140" s="155" t="s">
        <v>121</v>
      </c>
    </row>
    <row r="141" spans="1:65" s="2" customFormat="1" ht="13.9" customHeight="1">
      <c r="A141" s="30"/>
      <c r="B141" s="138"/>
      <c r="C141" s="139" t="s">
        <v>122</v>
      </c>
      <c r="D141" s="139" t="s">
        <v>124</v>
      </c>
      <c r="E141" s="140" t="s">
        <v>153</v>
      </c>
      <c r="F141" s="141" t="s">
        <v>154</v>
      </c>
      <c r="G141" s="142" t="s">
        <v>137</v>
      </c>
      <c r="H141" s="143">
        <v>462.53</v>
      </c>
      <c r="I141" s="144"/>
      <c r="J141" s="145">
        <f>ROUND(I141*H141,2)</f>
        <v>0</v>
      </c>
      <c r="K141" s="146"/>
      <c r="L141" s="31"/>
      <c r="M141" s="147" t="s">
        <v>0</v>
      </c>
      <c r="N141" s="148" t="s">
        <v>42</v>
      </c>
      <c r="O141" s="56"/>
      <c r="P141" s="149">
        <f>O141*H141</f>
        <v>0</v>
      </c>
      <c r="Q141" s="149">
        <v>1E-05</v>
      </c>
      <c r="R141" s="149">
        <f>Q141*H141</f>
        <v>0.0046253</v>
      </c>
      <c r="S141" s="149">
        <v>0</v>
      </c>
      <c r="T141" s="150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1" t="s">
        <v>128</v>
      </c>
      <c r="AT141" s="151" t="s">
        <v>124</v>
      </c>
      <c r="AU141" s="151" t="s">
        <v>129</v>
      </c>
      <c r="AY141" s="15" t="s">
        <v>121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5" t="s">
        <v>129</v>
      </c>
      <c r="BK141" s="152">
        <f>ROUND(I141*H141,2)</f>
        <v>0</v>
      </c>
      <c r="BL141" s="15" t="s">
        <v>128</v>
      </c>
      <c r="BM141" s="151" t="s">
        <v>155</v>
      </c>
    </row>
    <row r="142" spans="2:51" s="13" customFormat="1" ht="22.5">
      <c r="B142" s="153"/>
      <c r="D142" s="154" t="s">
        <v>131</v>
      </c>
      <c r="E142" s="155" t="s">
        <v>0</v>
      </c>
      <c r="F142" s="156" t="s">
        <v>156</v>
      </c>
      <c r="H142" s="157">
        <v>462.53</v>
      </c>
      <c r="I142" s="158"/>
      <c r="L142" s="153"/>
      <c r="M142" s="159"/>
      <c r="N142" s="160"/>
      <c r="O142" s="160"/>
      <c r="P142" s="160"/>
      <c r="Q142" s="160"/>
      <c r="R142" s="160"/>
      <c r="S142" s="160"/>
      <c r="T142" s="161"/>
      <c r="AT142" s="155" t="s">
        <v>131</v>
      </c>
      <c r="AU142" s="155" t="s">
        <v>129</v>
      </c>
      <c r="AV142" s="13" t="s">
        <v>129</v>
      </c>
      <c r="AW142" s="13" t="s">
        <v>31</v>
      </c>
      <c r="AX142" s="13" t="s">
        <v>84</v>
      </c>
      <c r="AY142" s="155" t="s">
        <v>121</v>
      </c>
    </row>
    <row r="143" spans="1:65" s="2" customFormat="1" ht="22.15" customHeight="1">
      <c r="A143" s="30"/>
      <c r="B143" s="138"/>
      <c r="C143" s="139" t="s">
        <v>157</v>
      </c>
      <c r="D143" s="139" t="s">
        <v>124</v>
      </c>
      <c r="E143" s="140" t="s">
        <v>158</v>
      </c>
      <c r="F143" s="141" t="s">
        <v>159</v>
      </c>
      <c r="G143" s="142" t="s">
        <v>137</v>
      </c>
      <c r="H143" s="143">
        <v>22.895</v>
      </c>
      <c r="I143" s="144"/>
      <c r="J143" s="145">
        <f>ROUND(I143*H143,2)</f>
        <v>0</v>
      </c>
      <c r="K143" s="146"/>
      <c r="L143" s="31"/>
      <c r="M143" s="147" t="s">
        <v>0</v>
      </c>
      <c r="N143" s="148" t="s">
        <v>42</v>
      </c>
      <c r="O143" s="56"/>
      <c r="P143" s="149">
        <f>O143*H143</f>
        <v>0</v>
      </c>
      <c r="Q143" s="149">
        <v>0</v>
      </c>
      <c r="R143" s="149">
        <f>Q143*H143</f>
        <v>0</v>
      </c>
      <c r="S143" s="149">
        <v>0.062</v>
      </c>
      <c r="T143" s="150">
        <f>S143*H143</f>
        <v>1.41949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1" t="s">
        <v>128</v>
      </c>
      <c r="AT143" s="151" t="s">
        <v>124</v>
      </c>
      <c r="AU143" s="151" t="s">
        <v>129</v>
      </c>
      <c r="AY143" s="15" t="s">
        <v>121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5" t="s">
        <v>129</v>
      </c>
      <c r="BK143" s="152">
        <f>ROUND(I143*H143,2)</f>
        <v>0</v>
      </c>
      <c r="BL143" s="15" t="s">
        <v>128</v>
      </c>
      <c r="BM143" s="151" t="s">
        <v>160</v>
      </c>
    </row>
    <row r="144" spans="2:51" s="13" customFormat="1" ht="12">
      <c r="B144" s="153"/>
      <c r="D144" s="154" t="s">
        <v>131</v>
      </c>
      <c r="E144" s="155" t="s">
        <v>0</v>
      </c>
      <c r="F144" s="156" t="s">
        <v>161</v>
      </c>
      <c r="H144" s="157">
        <v>22.895</v>
      </c>
      <c r="I144" s="158"/>
      <c r="L144" s="153"/>
      <c r="M144" s="159"/>
      <c r="N144" s="160"/>
      <c r="O144" s="160"/>
      <c r="P144" s="160"/>
      <c r="Q144" s="160"/>
      <c r="R144" s="160"/>
      <c r="S144" s="160"/>
      <c r="T144" s="161"/>
      <c r="AT144" s="155" t="s">
        <v>131</v>
      </c>
      <c r="AU144" s="155" t="s">
        <v>129</v>
      </c>
      <c r="AV144" s="13" t="s">
        <v>129</v>
      </c>
      <c r="AW144" s="13" t="s">
        <v>31</v>
      </c>
      <c r="AX144" s="13" t="s">
        <v>84</v>
      </c>
      <c r="AY144" s="155" t="s">
        <v>121</v>
      </c>
    </row>
    <row r="145" spans="1:65" s="2" customFormat="1" ht="22.15" customHeight="1">
      <c r="A145" s="30"/>
      <c r="B145" s="138"/>
      <c r="C145" s="139" t="s">
        <v>162</v>
      </c>
      <c r="D145" s="139" t="s">
        <v>124</v>
      </c>
      <c r="E145" s="140" t="s">
        <v>163</v>
      </c>
      <c r="F145" s="141" t="s">
        <v>164</v>
      </c>
      <c r="G145" s="142" t="s">
        <v>137</v>
      </c>
      <c r="H145" s="143">
        <v>44.108</v>
      </c>
      <c r="I145" s="144"/>
      <c r="J145" s="145">
        <f>ROUND(I145*H145,2)</f>
        <v>0</v>
      </c>
      <c r="K145" s="146"/>
      <c r="L145" s="31"/>
      <c r="M145" s="147" t="s">
        <v>0</v>
      </c>
      <c r="N145" s="148" t="s">
        <v>42</v>
      </c>
      <c r="O145" s="56"/>
      <c r="P145" s="149">
        <f>O145*H145</f>
        <v>0</v>
      </c>
      <c r="Q145" s="149">
        <v>0</v>
      </c>
      <c r="R145" s="149">
        <f>Q145*H145</f>
        <v>0</v>
      </c>
      <c r="S145" s="149">
        <v>0.054</v>
      </c>
      <c r="T145" s="150">
        <f>S145*H145</f>
        <v>2.3818319999999997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1" t="s">
        <v>128</v>
      </c>
      <c r="AT145" s="151" t="s">
        <v>124</v>
      </c>
      <c r="AU145" s="151" t="s">
        <v>129</v>
      </c>
      <c r="AY145" s="15" t="s">
        <v>121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5" t="s">
        <v>129</v>
      </c>
      <c r="BK145" s="152">
        <f>ROUND(I145*H145,2)</f>
        <v>0</v>
      </c>
      <c r="BL145" s="15" t="s">
        <v>128</v>
      </c>
      <c r="BM145" s="151" t="s">
        <v>165</v>
      </c>
    </row>
    <row r="146" spans="2:51" s="13" customFormat="1" ht="12">
      <c r="B146" s="153"/>
      <c r="D146" s="154" t="s">
        <v>131</v>
      </c>
      <c r="E146" s="155" t="s">
        <v>0</v>
      </c>
      <c r="F146" s="156" t="s">
        <v>166</v>
      </c>
      <c r="H146" s="157">
        <v>44.108</v>
      </c>
      <c r="I146" s="158"/>
      <c r="L146" s="153"/>
      <c r="M146" s="159"/>
      <c r="N146" s="160"/>
      <c r="O146" s="160"/>
      <c r="P146" s="160"/>
      <c r="Q146" s="160"/>
      <c r="R146" s="160"/>
      <c r="S146" s="160"/>
      <c r="T146" s="161"/>
      <c r="AT146" s="155" t="s">
        <v>131</v>
      </c>
      <c r="AU146" s="155" t="s">
        <v>129</v>
      </c>
      <c r="AV146" s="13" t="s">
        <v>129</v>
      </c>
      <c r="AW146" s="13" t="s">
        <v>31</v>
      </c>
      <c r="AX146" s="13" t="s">
        <v>84</v>
      </c>
      <c r="AY146" s="155" t="s">
        <v>121</v>
      </c>
    </row>
    <row r="147" spans="1:65" s="2" customFormat="1" ht="22.15" customHeight="1">
      <c r="A147" s="30"/>
      <c r="B147" s="138"/>
      <c r="C147" s="139" t="s">
        <v>133</v>
      </c>
      <c r="D147" s="139" t="s">
        <v>124</v>
      </c>
      <c r="E147" s="140" t="s">
        <v>167</v>
      </c>
      <c r="F147" s="141" t="s">
        <v>168</v>
      </c>
      <c r="G147" s="142" t="s">
        <v>137</v>
      </c>
      <c r="H147" s="143">
        <v>4.304</v>
      </c>
      <c r="I147" s="144"/>
      <c r="J147" s="145">
        <f>ROUND(I147*H147,2)</f>
        <v>0</v>
      </c>
      <c r="K147" s="146"/>
      <c r="L147" s="31"/>
      <c r="M147" s="147" t="s">
        <v>0</v>
      </c>
      <c r="N147" s="148" t="s">
        <v>42</v>
      </c>
      <c r="O147" s="56"/>
      <c r="P147" s="149">
        <f>O147*H147</f>
        <v>0</v>
      </c>
      <c r="Q147" s="149">
        <v>0</v>
      </c>
      <c r="R147" s="149">
        <f>Q147*H147</f>
        <v>0</v>
      </c>
      <c r="S147" s="149">
        <v>0.047</v>
      </c>
      <c r="T147" s="150">
        <f>S147*H147</f>
        <v>0.20228800000000002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1" t="s">
        <v>128</v>
      </c>
      <c r="AT147" s="151" t="s">
        <v>124</v>
      </c>
      <c r="AU147" s="151" t="s">
        <v>129</v>
      </c>
      <c r="AY147" s="15" t="s">
        <v>121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5" t="s">
        <v>129</v>
      </c>
      <c r="BK147" s="152">
        <f>ROUND(I147*H147,2)</f>
        <v>0</v>
      </c>
      <c r="BL147" s="15" t="s">
        <v>128</v>
      </c>
      <c r="BM147" s="151" t="s">
        <v>169</v>
      </c>
    </row>
    <row r="148" spans="2:51" s="13" customFormat="1" ht="12">
      <c r="B148" s="153"/>
      <c r="D148" s="154" t="s">
        <v>131</v>
      </c>
      <c r="E148" s="155" t="s">
        <v>0</v>
      </c>
      <c r="F148" s="156" t="s">
        <v>170</v>
      </c>
      <c r="H148" s="157">
        <v>4.304</v>
      </c>
      <c r="I148" s="158"/>
      <c r="L148" s="153"/>
      <c r="M148" s="159"/>
      <c r="N148" s="160"/>
      <c r="O148" s="160"/>
      <c r="P148" s="160"/>
      <c r="Q148" s="160"/>
      <c r="R148" s="160"/>
      <c r="S148" s="160"/>
      <c r="T148" s="161"/>
      <c r="AT148" s="155" t="s">
        <v>131</v>
      </c>
      <c r="AU148" s="155" t="s">
        <v>129</v>
      </c>
      <c r="AV148" s="13" t="s">
        <v>129</v>
      </c>
      <c r="AW148" s="13" t="s">
        <v>31</v>
      </c>
      <c r="AX148" s="13" t="s">
        <v>84</v>
      </c>
      <c r="AY148" s="155" t="s">
        <v>121</v>
      </c>
    </row>
    <row r="149" spans="2:63" s="12" customFormat="1" ht="22.9" customHeight="1">
      <c r="B149" s="125"/>
      <c r="D149" s="126" t="s">
        <v>75</v>
      </c>
      <c r="E149" s="136" t="s">
        <v>171</v>
      </c>
      <c r="F149" s="136" t="s">
        <v>172</v>
      </c>
      <c r="I149" s="128"/>
      <c r="J149" s="137">
        <f>BK149</f>
        <v>0</v>
      </c>
      <c r="L149" s="125"/>
      <c r="M149" s="130"/>
      <c r="N149" s="131"/>
      <c r="O149" s="131"/>
      <c r="P149" s="132">
        <f>SUM(P150:P155)</f>
        <v>0</v>
      </c>
      <c r="Q149" s="131"/>
      <c r="R149" s="132">
        <f>SUM(R150:R155)</f>
        <v>0</v>
      </c>
      <c r="S149" s="131"/>
      <c r="T149" s="133">
        <f>SUM(T150:T155)</f>
        <v>0</v>
      </c>
      <c r="AR149" s="126" t="s">
        <v>84</v>
      </c>
      <c r="AT149" s="134" t="s">
        <v>75</v>
      </c>
      <c r="AU149" s="134" t="s">
        <v>84</v>
      </c>
      <c r="AY149" s="126" t="s">
        <v>121</v>
      </c>
      <c r="BK149" s="135">
        <f>SUM(BK150:BK155)</f>
        <v>0</v>
      </c>
    </row>
    <row r="150" spans="1:65" s="2" customFormat="1" ht="13.9" customHeight="1">
      <c r="A150" s="30"/>
      <c r="B150" s="138"/>
      <c r="C150" s="139" t="s">
        <v>173</v>
      </c>
      <c r="D150" s="139" t="s">
        <v>124</v>
      </c>
      <c r="E150" s="140" t="s">
        <v>174</v>
      </c>
      <c r="F150" s="141" t="s">
        <v>175</v>
      </c>
      <c r="G150" s="142" t="s">
        <v>176</v>
      </c>
      <c r="H150" s="143">
        <v>4.884</v>
      </c>
      <c r="I150" s="144"/>
      <c r="J150" s="145">
        <f>ROUND(I150*H150,2)</f>
        <v>0</v>
      </c>
      <c r="K150" s="146"/>
      <c r="L150" s="31"/>
      <c r="M150" s="147" t="s">
        <v>0</v>
      </c>
      <c r="N150" s="148" t="s">
        <v>42</v>
      </c>
      <c r="O150" s="56"/>
      <c r="P150" s="149">
        <f>O150*H150</f>
        <v>0</v>
      </c>
      <c r="Q150" s="149">
        <v>0</v>
      </c>
      <c r="R150" s="149">
        <f>Q150*H150</f>
        <v>0</v>
      </c>
      <c r="S150" s="149">
        <v>0</v>
      </c>
      <c r="T150" s="15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1" t="s">
        <v>128</v>
      </c>
      <c r="AT150" s="151" t="s">
        <v>124</v>
      </c>
      <c r="AU150" s="151" t="s">
        <v>129</v>
      </c>
      <c r="AY150" s="15" t="s">
        <v>121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5" t="s">
        <v>129</v>
      </c>
      <c r="BK150" s="152">
        <f>ROUND(I150*H150,2)</f>
        <v>0</v>
      </c>
      <c r="BL150" s="15" t="s">
        <v>128</v>
      </c>
      <c r="BM150" s="151" t="s">
        <v>177</v>
      </c>
    </row>
    <row r="151" spans="1:65" s="2" customFormat="1" ht="22.15" customHeight="1">
      <c r="A151" s="30"/>
      <c r="B151" s="138"/>
      <c r="C151" s="139" t="s">
        <v>178</v>
      </c>
      <c r="D151" s="139" t="s">
        <v>124</v>
      </c>
      <c r="E151" s="140" t="s">
        <v>179</v>
      </c>
      <c r="F151" s="141" t="s">
        <v>180</v>
      </c>
      <c r="G151" s="142" t="s">
        <v>176</v>
      </c>
      <c r="H151" s="143">
        <v>4.884</v>
      </c>
      <c r="I151" s="144"/>
      <c r="J151" s="145">
        <f>ROUND(I151*H151,2)</f>
        <v>0</v>
      </c>
      <c r="K151" s="146"/>
      <c r="L151" s="31"/>
      <c r="M151" s="147" t="s">
        <v>0</v>
      </c>
      <c r="N151" s="148" t="s">
        <v>42</v>
      </c>
      <c r="O151" s="56"/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1" t="s">
        <v>128</v>
      </c>
      <c r="AT151" s="151" t="s">
        <v>124</v>
      </c>
      <c r="AU151" s="151" t="s">
        <v>129</v>
      </c>
      <c r="AY151" s="15" t="s">
        <v>121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5" t="s">
        <v>129</v>
      </c>
      <c r="BK151" s="152">
        <f>ROUND(I151*H151,2)</f>
        <v>0</v>
      </c>
      <c r="BL151" s="15" t="s">
        <v>128</v>
      </c>
      <c r="BM151" s="151" t="s">
        <v>181</v>
      </c>
    </row>
    <row r="152" spans="1:65" s="2" customFormat="1" ht="22.15" customHeight="1">
      <c r="A152" s="30"/>
      <c r="B152" s="138"/>
      <c r="C152" s="139" t="s">
        <v>182</v>
      </c>
      <c r="D152" s="139" t="s">
        <v>124</v>
      </c>
      <c r="E152" s="140" t="s">
        <v>183</v>
      </c>
      <c r="F152" s="141" t="s">
        <v>184</v>
      </c>
      <c r="G152" s="142" t="s">
        <v>176</v>
      </c>
      <c r="H152" s="143">
        <v>4.884</v>
      </c>
      <c r="I152" s="144"/>
      <c r="J152" s="145">
        <f>ROUND(I152*H152,2)</f>
        <v>0</v>
      </c>
      <c r="K152" s="146"/>
      <c r="L152" s="31"/>
      <c r="M152" s="147" t="s">
        <v>0</v>
      </c>
      <c r="N152" s="148" t="s">
        <v>42</v>
      </c>
      <c r="O152" s="56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1" t="s">
        <v>128</v>
      </c>
      <c r="AT152" s="151" t="s">
        <v>124</v>
      </c>
      <c r="AU152" s="151" t="s">
        <v>129</v>
      </c>
      <c r="AY152" s="15" t="s">
        <v>121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5" t="s">
        <v>129</v>
      </c>
      <c r="BK152" s="152">
        <f>ROUND(I152*H152,2)</f>
        <v>0</v>
      </c>
      <c r="BL152" s="15" t="s">
        <v>128</v>
      </c>
      <c r="BM152" s="151" t="s">
        <v>185</v>
      </c>
    </row>
    <row r="153" spans="1:65" s="2" customFormat="1" ht="22.15" customHeight="1">
      <c r="A153" s="30"/>
      <c r="B153" s="138"/>
      <c r="C153" s="139" t="s">
        <v>186</v>
      </c>
      <c r="D153" s="139" t="s">
        <v>124</v>
      </c>
      <c r="E153" s="140" t="s">
        <v>187</v>
      </c>
      <c r="F153" s="141" t="s">
        <v>188</v>
      </c>
      <c r="G153" s="142" t="s">
        <v>176</v>
      </c>
      <c r="H153" s="143">
        <v>63.492</v>
      </c>
      <c r="I153" s="144"/>
      <c r="J153" s="145">
        <f>ROUND(I153*H153,2)</f>
        <v>0</v>
      </c>
      <c r="K153" s="146"/>
      <c r="L153" s="31"/>
      <c r="M153" s="147" t="s">
        <v>0</v>
      </c>
      <c r="N153" s="148" t="s">
        <v>42</v>
      </c>
      <c r="O153" s="56"/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1" t="s">
        <v>128</v>
      </c>
      <c r="AT153" s="151" t="s">
        <v>124</v>
      </c>
      <c r="AU153" s="151" t="s">
        <v>129</v>
      </c>
      <c r="AY153" s="15" t="s">
        <v>121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5" t="s">
        <v>129</v>
      </c>
      <c r="BK153" s="152">
        <f>ROUND(I153*H153,2)</f>
        <v>0</v>
      </c>
      <c r="BL153" s="15" t="s">
        <v>128</v>
      </c>
      <c r="BM153" s="151" t="s">
        <v>189</v>
      </c>
    </row>
    <row r="154" spans="2:51" s="13" customFormat="1" ht="12">
      <c r="B154" s="153"/>
      <c r="D154" s="154" t="s">
        <v>131</v>
      </c>
      <c r="F154" s="156" t="s">
        <v>190</v>
      </c>
      <c r="H154" s="157">
        <v>63.492</v>
      </c>
      <c r="I154" s="158"/>
      <c r="L154" s="153"/>
      <c r="M154" s="159"/>
      <c r="N154" s="160"/>
      <c r="O154" s="160"/>
      <c r="P154" s="160"/>
      <c r="Q154" s="160"/>
      <c r="R154" s="160"/>
      <c r="S154" s="160"/>
      <c r="T154" s="161"/>
      <c r="AT154" s="155" t="s">
        <v>131</v>
      </c>
      <c r="AU154" s="155" t="s">
        <v>129</v>
      </c>
      <c r="AV154" s="13" t="s">
        <v>129</v>
      </c>
      <c r="AW154" s="13" t="s">
        <v>2</v>
      </c>
      <c r="AX154" s="13" t="s">
        <v>84</v>
      </c>
      <c r="AY154" s="155" t="s">
        <v>121</v>
      </c>
    </row>
    <row r="155" spans="1:65" s="2" customFormat="1" ht="34.9" customHeight="1">
      <c r="A155" s="30"/>
      <c r="B155" s="138"/>
      <c r="C155" s="139" t="s">
        <v>191</v>
      </c>
      <c r="D155" s="139" t="s">
        <v>124</v>
      </c>
      <c r="E155" s="140" t="s">
        <v>192</v>
      </c>
      <c r="F155" s="141" t="s">
        <v>193</v>
      </c>
      <c r="G155" s="142" t="s">
        <v>176</v>
      </c>
      <c r="H155" s="143">
        <v>4.884</v>
      </c>
      <c r="I155" s="144"/>
      <c r="J155" s="145">
        <f>ROUND(I155*H155,2)</f>
        <v>0</v>
      </c>
      <c r="K155" s="146"/>
      <c r="L155" s="31"/>
      <c r="M155" s="147" t="s">
        <v>0</v>
      </c>
      <c r="N155" s="148" t="s">
        <v>42</v>
      </c>
      <c r="O155" s="56"/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1" t="s">
        <v>128</v>
      </c>
      <c r="AT155" s="151" t="s">
        <v>124</v>
      </c>
      <c r="AU155" s="151" t="s">
        <v>129</v>
      </c>
      <c r="AY155" s="15" t="s">
        <v>121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5" t="s">
        <v>129</v>
      </c>
      <c r="BK155" s="152">
        <f>ROUND(I155*H155,2)</f>
        <v>0</v>
      </c>
      <c r="BL155" s="15" t="s">
        <v>128</v>
      </c>
      <c r="BM155" s="151" t="s">
        <v>194</v>
      </c>
    </row>
    <row r="156" spans="2:63" s="12" customFormat="1" ht="22.9" customHeight="1">
      <c r="B156" s="125"/>
      <c r="D156" s="126" t="s">
        <v>75</v>
      </c>
      <c r="E156" s="136" t="s">
        <v>195</v>
      </c>
      <c r="F156" s="136" t="s">
        <v>196</v>
      </c>
      <c r="I156" s="128"/>
      <c r="J156" s="137">
        <f>BK156</f>
        <v>0</v>
      </c>
      <c r="L156" s="125"/>
      <c r="M156" s="130"/>
      <c r="N156" s="131"/>
      <c r="O156" s="131"/>
      <c r="P156" s="132">
        <f>P157</f>
        <v>0</v>
      </c>
      <c r="Q156" s="131"/>
      <c r="R156" s="132">
        <f>R157</f>
        <v>0</v>
      </c>
      <c r="S156" s="131"/>
      <c r="T156" s="133">
        <f>T157</f>
        <v>0</v>
      </c>
      <c r="AR156" s="126" t="s">
        <v>84</v>
      </c>
      <c r="AT156" s="134" t="s">
        <v>75</v>
      </c>
      <c r="AU156" s="134" t="s">
        <v>84</v>
      </c>
      <c r="AY156" s="126" t="s">
        <v>121</v>
      </c>
      <c r="BK156" s="135">
        <f>BK157</f>
        <v>0</v>
      </c>
    </row>
    <row r="157" spans="1:65" s="2" customFormat="1" ht="22.15" customHeight="1">
      <c r="A157" s="30"/>
      <c r="B157" s="138"/>
      <c r="C157" s="139" t="s">
        <v>7</v>
      </c>
      <c r="D157" s="139" t="s">
        <v>124</v>
      </c>
      <c r="E157" s="140" t="s">
        <v>197</v>
      </c>
      <c r="F157" s="141" t="s">
        <v>198</v>
      </c>
      <c r="G157" s="142" t="s">
        <v>176</v>
      </c>
      <c r="H157" s="143">
        <v>0.284</v>
      </c>
      <c r="I157" s="144"/>
      <c r="J157" s="145">
        <f>ROUND(I157*H157,2)</f>
        <v>0</v>
      </c>
      <c r="K157" s="146"/>
      <c r="L157" s="31"/>
      <c r="M157" s="147" t="s">
        <v>0</v>
      </c>
      <c r="N157" s="148" t="s">
        <v>42</v>
      </c>
      <c r="O157" s="56"/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1" t="s">
        <v>128</v>
      </c>
      <c r="AT157" s="151" t="s">
        <v>124</v>
      </c>
      <c r="AU157" s="151" t="s">
        <v>129</v>
      </c>
      <c r="AY157" s="15" t="s">
        <v>121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5" t="s">
        <v>129</v>
      </c>
      <c r="BK157" s="152">
        <f>ROUND(I157*H157,2)</f>
        <v>0</v>
      </c>
      <c r="BL157" s="15" t="s">
        <v>128</v>
      </c>
      <c r="BM157" s="151" t="s">
        <v>199</v>
      </c>
    </row>
    <row r="158" spans="2:63" s="12" customFormat="1" ht="25.9" customHeight="1">
      <c r="B158" s="125"/>
      <c r="D158" s="126" t="s">
        <v>75</v>
      </c>
      <c r="E158" s="127" t="s">
        <v>200</v>
      </c>
      <c r="F158" s="127" t="s">
        <v>201</v>
      </c>
      <c r="I158" s="128"/>
      <c r="J158" s="129">
        <f>BK158</f>
        <v>0</v>
      </c>
      <c r="L158" s="125"/>
      <c r="M158" s="130"/>
      <c r="N158" s="131"/>
      <c r="O158" s="131"/>
      <c r="P158" s="132">
        <f>P159+P167+P193</f>
        <v>0</v>
      </c>
      <c r="Q158" s="131"/>
      <c r="R158" s="132">
        <f>R159+R167+R193</f>
        <v>2.9585157100000004</v>
      </c>
      <c r="S158" s="131"/>
      <c r="T158" s="133">
        <f>T159+T167+T193</f>
        <v>0.880185</v>
      </c>
      <c r="AR158" s="126" t="s">
        <v>129</v>
      </c>
      <c r="AT158" s="134" t="s">
        <v>75</v>
      </c>
      <c r="AU158" s="134" t="s">
        <v>76</v>
      </c>
      <c r="AY158" s="126" t="s">
        <v>121</v>
      </c>
      <c r="BK158" s="135">
        <f>BK159+BK167+BK193</f>
        <v>0</v>
      </c>
    </row>
    <row r="159" spans="2:63" s="12" customFormat="1" ht="22.9" customHeight="1">
      <c r="B159" s="125"/>
      <c r="D159" s="126" t="s">
        <v>75</v>
      </c>
      <c r="E159" s="136" t="s">
        <v>202</v>
      </c>
      <c r="F159" s="136" t="s">
        <v>203</v>
      </c>
      <c r="I159" s="128"/>
      <c r="J159" s="137">
        <f>BK159</f>
        <v>0</v>
      </c>
      <c r="L159" s="125"/>
      <c r="M159" s="130"/>
      <c r="N159" s="131"/>
      <c r="O159" s="131"/>
      <c r="P159" s="132">
        <f>SUM(P160:P166)</f>
        <v>0</v>
      </c>
      <c r="Q159" s="131"/>
      <c r="R159" s="132">
        <f>SUM(R160:R166)</f>
        <v>0.06643</v>
      </c>
      <c r="S159" s="131"/>
      <c r="T159" s="133">
        <f>SUM(T160:T166)</f>
        <v>0.075985</v>
      </c>
      <c r="AR159" s="126" t="s">
        <v>129</v>
      </c>
      <c r="AT159" s="134" t="s">
        <v>75</v>
      </c>
      <c r="AU159" s="134" t="s">
        <v>84</v>
      </c>
      <c r="AY159" s="126" t="s">
        <v>121</v>
      </c>
      <c r="BK159" s="135">
        <f>SUM(BK160:BK166)</f>
        <v>0</v>
      </c>
    </row>
    <row r="160" spans="1:65" s="2" customFormat="1" ht="13.9" customHeight="1">
      <c r="A160" s="30"/>
      <c r="B160" s="138"/>
      <c r="C160" s="139" t="s">
        <v>204</v>
      </c>
      <c r="D160" s="139" t="s">
        <v>124</v>
      </c>
      <c r="E160" s="140" t="s">
        <v>205</v>
      </c>
      <c r="F160" s="141" t="s">
        <v>206</v>
      </c>
      <c r="G160" s="142" t="s">
        <v>127</v>
      </c>
      <c r="H160" s="143">
        <v>45.5</v>
      </c>
      <c r="I160" s="144"/>
      <c r="J160" s="145">
        <f>ROUND(I160*H160,2)</f>
        <v>0</v>
      </c>
      <c r="K160" s="146"/>
      <c r="L160" s="31"/>
      <c r="M160" s="147" t="s">
        <v>0</v>
      </c>
      <c r="N160" s="148" t="s">
        <v>42</v>
      </c>
      <c r="O160" s="56"/>
      <c r="P160" s="149">
        <f>O160*H160</f>
        <v>0</v>
      </c>
      <c r="Q160" s="149">
        <v>0</v>
      </c>
      <c r="R160" s="149">
        <f>Q160*H160</f>
        <v>0</v>
      </c>
      <c r="S160" s="149">
        <v>0.00167</v>
      </c>
      <c r="T160" s="150">
        <f>S160*H160</f>
        <v>0.075985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1" t="s">
        <v>204</v>
      </c>
      <c r="AT160" s="151" t="s">
        <v>124</v>
      </c>
      <c r="AU160" s="151" t="s">
        <v>129</v>
      </c>
      <c r="AY160" s="15" t="s">
        <v>121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5" t="s">
        <v>129</v>
      </c>
      <c r="BK160" s="152">
        <f>ROUND(I160*H160,2)</f>
        <v>0</v>
      </c>
      <c r="BL160" s="15" t="s">
        <v>204</v>
      </c>
      <c r="BM160" s="151" t="s">
        <v>207</v>
      </c>
    </row>
    <row r="161" spans="2:51" s="13" customFormat="1" ht="12">
      <c r="B161" s="153"/>
      <c r="D161" s="154" t="s">
        <v>131</v>
      </c>
      <c r="E161" s="155" t="s">
        <v>0</v>
      </c>
      <c r="F161" s="156" t="s">
        <v>208</v>
      </c>
      <c r="H161" s="157">
        <v>45.5</v>
      </c>
      <c r="I161" s="158"/>
      <c r="L161" s="153"/>
      <c r="M161" s="159"/>
      <c r="N161" s="160"/>
      <c r="O161" s="160"/>
      <c r="P161" s="160"/>
      <c r="Q161" s="160"/>
      <c r="R161" s="160"/>
      <c r="S161" s="160"/>
      <c r="T161" s="161"/>
      <c r="AT161" s="155" t="s">
        <v>131</v>
      </c>
      <c r="AU161" s="155" t="s">
        <v>129</v>
      </c>
      <c r="AV161" s="13" t="s">
        <v>129</v>
      </c>
      <c r="AW161" s="13" t="s">
        <v>31</v>
      </c>
      <c r="AX161" s="13" t="s">
        <v>84</v>
      </c>
      <c r="AY161" s="155" t="s">
        <v>121</v>
      </c>
    </row>
    <row r="162" spans="1:65" s="2" customFormat="1" ht="22.15" customHeight="1">
      <c r="A162" s="30"/>
      <c r="B162" s="138"/>
      <c r="C162" s="139" t="s">
        <v>209</v>
      </c>
      <c r="D162" s="139" t="s">
        <v>124</v>
      </c>
      <c r="E162" s="140" t="s">
        <v>210</v>
      </c>
      <c r="F162" s="141" t="s">
        <v>211</v>
      </c>
      <c r="G162" s="142" t="s">
        <v>127</v>
      </c>
      <c r="H162" s="143">
        <v>45.5</v>
      </c>
      <c r="I162" s="144"/>
      <c r="J162" s="145">
        <f>ROUND(I162*H162,2)</f>
        <v>0</v>
      </c>
      <c r="K162" s="146"/>
      <c r="L162" s="31"/>
      <c r="M162" s="147" t="s">
        <v>0</v>
      </c>
      <c r="N162" s="148" t="s">
        <v>42</v>
      </c>
      <c r="O162" s="56"/>
      <c r="P162" s="149">
        <f>O162*H162</f>
        <v>0</v>
      </c>
      <c r="Q162" s="149">
        <v>0.00146</v>
      </c>
      <c r="R162" s="149">
        <f>Q162*H162</f>
        <v>0.06643</v>
      </c>
      <c r="S162" s="149">
        <v>0</v>
      </c>
      <c r="T162" s="15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1" t="s">
        <v>204</v>
      </c>
      <c r="AT162" s="151" t="s">
        <v>124</v>
      </c>
      <c r="AU162" s="151" t="s">
        <v>129</v>
      </c>
      <c r="AY162" s="15" t="s">
        <v>121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5" t="s">
        <v>129</v>
      </c>
      <c r="BK162" s="152">
        <f>ROUND(I162*H162,2)</f>
        <v>0</v>
      </c>
      <c r="BL162" s="15" t="s">
        <v>204</v>
      </c>
      <c r="BM162" s="151" t="s">
        <v>212</v>
      </c>
    </row>
    <row r="163" spans="2:51" s="13" customFormat="1" ht="12">
      <c r="B163" s="153"/>
      <c r="D163" s="154" t="s">
        <v>131</v>
      </c>
      <c r="E163" s="155" t="s">
        <v>0</v>
      </c>
      <c r="F163" s="156" t="s">
        <v>208</v>
      </c>
      <c r="H163" s="157">
        <v>45.5</v>
      </c>
      <c r="I163" s="158"/>
      <c r="L163" s="153"/>
      <c r="M163" s="159"/>
      <c r="N163" s="160"/>
      <c r="O163" s="160"/>
      <c r="P163" s="160"/>
      <c r="Q163" s="160"/>
      <c r="R163" s="160"/>
      <c r="S163" s="160"/>
      <c r="T163" s="161"/>
      <c r="AT163" s="155" t="s">
        <v>131</v>
      </c>
      <c r="AU163" s="155" t="s">
        <v>129</v>
      </c>
      <c r="AV163" s="13" t="s">
        <v>129</v>
      </c>
      <c r="AW163" s="13" t="s">
        <v>31</v>
      </c>
      <c r="AX163" s="13" t="s">
        <v>84</v>
      </c>
      <c r="AY163" s="155" t="s">
        <v>121</v>
      </c>
    </row>
    <row r="164" spans="1:65" s="2" customFormat="1" ht="22.15" customHeight="1">
      <c r="A164" s="30"/>
      <c r="B164" s="138"/>
      <c r="C164" s="139" t="s">
        <v>213</v>
      </c>
      <c r="D164" s="139" t="s">
        <v>124</v>
      </c>
      <c r="E164" s="140" t="s">
        <v>214</v>
      </c>
      <c r="F164" s="141" t="s">
        <v>215</v>
      </c>
      <c r="G164" s="142" t="s">
        <v>216</v>
      </c>
      <c r="H164" s="143">
        <v>58</v>
      </c>
      <c r="I164" s="144"/>
      <c r="J164" s="145">
        <f>ROUND(I164*H164,2)</f>
        <v>0</v>
      </c>
      <c r="K164" s="146"/>
      <c r="L164" s="31"/>
      <c r="M164" s="147" t="s">
        <v>0</v>
      </c>
      <c r="N164" s="148" t="s">
        <v>42</v>
      </c>
      <c r="O164" s="56"/>
      <c r="P164" s="149">
        <f>O164*H164</f>
        <v>0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1" t="s">
        <v>204</v>
      </c>
      <c r="AT164" s="151" t="s">
        <v>124</v>
      </c>
      <c r="AU164" s="151" t="s">
        <v>129</v>
      </c>
      <c r="AY164" s="15" t="s">
        <v>121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5" t="s">
        <v>129</v>
      </c>
      <c r="BK164" s="152">
        <f>ROUND(I164*H164,2)</f>
        <v>0</v>
      </c>
      <c r="BL164" s="15" t="s">
        <v>204</v>
      </c>
      <c r="BM164" s="151" t="s">
        <v>217</v>
      </c>
    </row>
    <row r="165" spans="2:51" s="13" customFormat="1" ht="12">
      <c r="B165" s="153"/>
      <c r="D165" s="154" t="s">
        <v>131</v>
      </c>
      <c r="E165" s="155" t="s">
        <v>0</v>
      </c>
      <c r="F165" s="156" t="s">
        <v>218</v>
      </c>
      <c r="H165" s="157">
        <v>58</v>
      </c>
      <c r="I165" s="158"/>
      <c r="L165" s="153"/>
      <c r="M165" s="159"/>
      <c r="N165" s="160"/>
      <c r="O165" s="160"/>
      <c r="P165" s="160"/>
      <c r="Q165" s="160"/>
      <c r="R165" s="160"/>
      <c r="S165" s="160"/>
      <c r="T165" s="161"/>
      <c r="AT165" s="155" t="s">
        <v>131</v>
      </c>
      <c r="AU165" s="155" t="s">
        <v>129</v>
      </c>
      <c r="AV165" s="13" t="s">
        <v>129</v>
      </c>
      <c r="AW165" s="13" t="s">
        <v>31</v>
      </c>
      <c r="AX165" s="13" t="s">
        <v>84</v>
      </c>
      <c r="AY165" s="155" t="s">
        <v>121</v>
      </c>
    </row>
    <row r="166" spans="1:65" s="2" customFormat="1" ht="22.15" customHeight="1">
      <c r="A166" s="30"/>
      <c r="B166" s="138"/>
      <c r="C166" s="139" t="s">
        <v>219</v>
      </c>
      <c r="D166" s="139" t="s">
        <v>124</v>
      </c>
      <c r="E166" s="140" t="s">
        <v>220</v>
      </c>
      <c r="F166" s="141" t="s">
        <v>221</v>
      </c>
      <c r="G166" s="142" t="s">
        <v>176</v>
      </c>
      <c r="H166" s="143">
        <v>0.066</v>
      </c>
      <c r="I166" s="144"/>
      <c r="J166" s="145">
        <f>ROUND(I166*H166,2)</f>
        <v>0</v>
      </c>
      <c r="K166" s="146"/>
      <c r="L166" s="31"/>
      <c r="M166" s="147" t="s">
        <v>0</v>
      </c>
      <c r="N166" s="148" t="s">
        <v>42</v>
      </c>
      <c r="O166" s="56"/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1" t="s">
        <v>204</v>
      </c>
      <c r="AT166" s="151" t="s">
        <v>124</v>
      </c>
      <c r="AU166" s="151" t="s">
        <v>129</v>
      </c>
      <c r="AY166" s="15" t="s">
        <v>121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5" t="s">
        <v>129</v>
      </c>
      <c r="BK166" s="152">
        <f>ROUND(I166*H166,2)</f>
        <v>0</v>
      </c>
      <c r="BL166" s="15" t="s">
        <v>204</v>
      </c>
      <c r="BM166" s="151" t="s">
        <v>222</v>
      </c>
    </row>
    <row r="167" spans="2:63" s="12" customFormat="1" ht="22.9" customHeight="1">
      <c r="B167" s="125"/>
      <c r="D167" s="126" t="s">
        <v>75</v>
      </c>
      <c r="E167" s="136" t="s">
        <v>223</v>
      </c>
      <c r="F167" s="136" t="s">
        <v>224</v>
      </c>
      <c r="I167" s="128"/>
      <c r="J167" s="137">
        <f>BK167</f>
        <v>0</v>
      </c>
      <c r="L167" s="125"/>
      <c r="M167" s="130"/>
      <c r="N167" s="131"/>
      <c r="O167" s="131"/>
      <c r="P167" s="132">
        <f>SUM(P168:P192)</f>
        <v>0</v>
      </c>
      <c r="Q167" s="131"/>
      <c r="R167" s="132">
        <f>SUM(R168:R192)</f>
        <v>2.8409854100000005</v>
      </c>
      <c r="S167" s="131"/>
      <c r="T167" s="133">
        <f>SUM(T168:T192)</f>
        <v>0.8042</v>
      </c>
      <c r="AR167" s="126" t="s">
        <v>129</v>
      </c>
      <c r="AT167" s="134" t="s">
        <v>75</v>
      </c>
      <c r="AU167" s="134" t="s">
        <v>84</v>
      </c>
      <c r="AY167" s="126" t="s">
        <v>121</v>
      </c>
      <c r="BK167" s="135">
        <f>SUM(BK168:BK192)</f>
        <v>0</v>
      </c>
    </row>
    <row r="168" spans="1:65" s="2" customFormat="1" ht="22.15" customHeight="1">
      <c r="A168" s="30"/>
      <c r="B168" s="138"/>
      <c r="C168" s="139" t="s">
        <v>225</v>
      </c>
      <c r="D168" s="139" t="s">
        <v>124</v>
      </c>
      <c r="E168" s="140" t="s">
        <v>226</v>
      </c>
      <c r="F168" s="141" t="s">
        <v>227</v>
      </c>
      <c r="G168" s="142" t="s">
        <v>216</v>
      </c>
      <c r="H168" s="143">
        <v>4</v>
      </c>
      <c r="I168" s="144"/>
      <c r="J168" s="145">
        <f>ROUND(I168*H168,2)</f>
        <v>0</v>
      </c>
      <c r="K168" s="146"/>
      <c r="L168" s="31"/>
      <c r="M168" s="147" t="s">
        <v>0</v>
      </c>
      <c r="N168" s="148" t="s">
        <v>42</v>
      </c>
      <c r="O168" s="56"/>
      <c r="P168" s="149">
        <f>O168*H168</f>
        <v>0</v>
      </c>
      <c r="Q168" s="149">
        <v>0</v>
      </c>
      <c r="R168" s="149">
        <f>Q168*H168</f>
        <v>0</v>
      </c>
      <c r="S168" s="149">
        <v>0.003</v>
      </c>
      <c r="T168" s="150">
        <f>S168*H168</f>
        <v>0.012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1" t="s">
        <v>204</v>
      </c>
      <c r="AT168" s="151" t="s">
        <v>124</v>
      </c>
      <c r="AU168" s="151" t="s">
        <v>129</v>
      </c>
      <c r="AY168" s="15" t="s">
        <v>121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5" t="s">
        <v>129</v>
      </c>
      <c r="BK168" s="152">
        <f>ROUND(I168*H168,2)</f>
        <v>0</v>
      </c>
      <c r="BL168" s="15" t="s">
        <v>204</v>
      </c>
      <c r="BM168" s="151" t="s">
        <v>228</v>
      </c>
    </row>
    <row r="169" spans="1:65" s="2" customFormat="1" ht="22.15" customHeight="1">
      <c r="A169" s="30"/>
      <c r="B169" s="138"/>
      <c r="C169" s="139" t="s">
        <v>6</v>
      </c>
      <c r="D169" s="139" t="s">
        <v>124</v>
      </c>
      <c r="E169" s="140" t="s">
        <v>229</v>
      </c>
      <c r="F169" s="141" t="s">
        <v>230</v>
      </c>
      <c r="G169" s="142" t="s">
        <v>216</v>
      </c>
      <c r="H169" s="143">
        <v>25</v>
      </c>
      <c r="I169" s="144"/>
      <c r="J169" s="145">
        <f>ROUND(I169*H169,2)</f>
        <v>0</v>
      </c>
      <c r="K169" s="146"/>
      <c r="L169" s="31"/>
      <c r="M169" s="147" t="s">
        <v>0</v>
      </c>
      <c r="N169" s="148" t="s">
        <v>42</v>
      </c>
      <c r="O169" s="56"/>
      <c r="P169" s="149">
        <f>O169*H169</f>
        <v>0</v>
      </c>
      <c r="Q169" s="149">
        <v>0</v>
      </c>
      <c r="R169" s="149">
        <f>Q169*H169</f>
        <v>0</v>
      </c>
      <c r="S169" s="149">
        <v>0.005</v>
      </c>
      <c r="T169" s="150">
        <f>S169*H169</f>
        <v>0.125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1" t="s">
        <v>204</v>
      </c>
      <c r="AT169" s="151" t="s">
        <v>124</v>
      </c>
      <c r="AU169" s="151" t="s">
        <v>129</v>
      </c>
      <c r="AY169" s="15" t="s">
        <v>121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5" t="s">
        <v>129</v>
      </c>
      <c r="BK169" s="152">
        <f>ROUND(I169*H169,2)</f>
        <v>0</v>
      </c>
      <c r="BL169" s="15" t="s">
        <v>204</v>
      </c>
      <c r="BM169" s="151" t="s">
        <v>231</v>
      </c>
    </row>
    <row r="170" spans="1:65" s="2" customFormat="1" ht="22.15" customHeight="1">
      <c r="A170" s="30"/>
      <c r="B170" s="138"/>
      <c r="C170" s="139" t="s">
        <v>232</v>
      </c>
      <c r="D170" s="139" t="s">
        <v>124</v>
      </c>
      <c r="E170" s="140" t="s">
        <v>233</v>
      </c>
      <c r="F170" s="141" t="s">
        <v>234</v>
      </c>
      <c r="G170" s="142" t="s">
        <v>137</v>
      </c>
      <c r="H170" s="143">
        <v>6.75</v>
      </c>
      <c r="I170" s="144"/>
      <c r="J170" s="145">
        <f>ROUND(I170*H170,2)</f>
        <v>0</v>
      </c>
      <c r="K170" s="146"/>
      <c r="L170" s="31"/>
      <c r="M170" s="147" t="s">
        <v>0</v>
      </c>
      <c r="N170" s="148" t="s">
        <v>42</v>
      </c>
      <c r="O170" s="56"/>
      <c r="P170" s="149">
        <f>O170*H170</f>
        <v>0</v>
      </c>
      <c r="Q170" s="149">
        <v>0.00026</v>
      </c>
      <c r="R170" s="149">
        <f>Q170*H170</f>
        <v>0.0017549999999999998</v>
      </c>
      <c r="S170" s="149">
        <v>0</v>
      </c>
      <c r="T170" s="15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1" t="s">
        <v>204</v>
      </c>
      <c r="AT170" s="151" t="s">
        <v>124</v>
      </c>
      <c r="AU170" s="151" t="s">
        <v>129</v>
      </c>
      <c r="AY170" s="15" t="s">
        <v>121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5" t="s">
        <v>129</v>
      </c>
      <c r="BK170" s="152">
        <f>ROUND(I170*H170,2)</f>
        <v>0</v>
      </c>
      <c r="BL170" s="15" t="s">
        <v>204</v>
      </c>
      <c r="BM170" s="151" t="s">
        <v>235</v>
      </c>
    </row>
    <row r="171" spans="2:51" s="13" customFormat="1" ht="12">
      <c r="B171" s="153"/>
      <c r="D171" s="154" t="s">
        <v>131</v>
      </c>
      <c r="E171" s="155" t="s">
        <v>0</v>
      </c>
      <c r="F171" s="156" t="s">
        <v>236</v>
      </c>
      <c r="H171" s="157">
        <v>6.75</v>
      </c>
      <c r="I171" s="158"/>
      <c r="L171" s="153"/>
      <c r="M171" s="159"/>
      <c r="N171" s="160"/>
      <c r="O171" s="160"/>
      <c r="P171" s="160"/>
      <c r="Q171" s="160"/>
      <c r="R171" s="160"/>
      <c r="S171" s="160"/>
      <c r="T171" s="161"/>
      <c r="AT171" s="155" t="s">
        <v>131</v>
      </c>
      <c r="AU171" s="155" t="s">
        <v>129</v>
      </c>
      <c r="AV171" s="13" t="s">
        <v>129</v>
      </c>
      <c r="AW171" s="13" t="s">
        <v>31</v>
      </c>
      <c r="AX171" s="13" t="s">
        <v>84</v>
      </c>
      <c r="AY171" s="155" t="s">
        <v>121</v>
      </c>
    </row>
    <row r="172" spans="1:65" s="2" customFormat="1" ht="22.15" customHeight="1">
      <c r="A172" s="30"/>
      <c r="B172" s="138"/>
      <c r="C172" s="162" t="s">
        <v>237</v>
      </c>
      <c r="D172" s="162" t="s">
        <v>238</v>
      </c>
      <c r="E172" s="163" t="s">
        <v>239</v>
      </c>
      <c r="F172" s="164" t="s">
        <v>240</v>
      </c>
      <c r="G172" s="165" t="s">
        <v>137</v>
      </c>
      <c r="H172" s="166">
        <v>6.75</v>
      </c>
      <c r="I172" s="167"/>
      <c r="J172" s="168">
        <f>ROUND(I172*H172,2)</f>
        <v>0</v>
      </c>
      <c r="K172" s="169"/>
      <c r="L172" s="170"/>
      <c r="M172" s="171" t="s">
        <v>0</v>
      </c>
      <c r="N172" s="172" t="s">
        <v>42</v>
      </c>
      <c r="O172" s="56"/>
      <c r="P172" s="149">
        <f>O172*H172</f>
        <v>0</v>
      </c>
      <c r="Q172" s="149">
        <v>0.02731</v>
      </c>
      <c r="R172" s="149">
        <f>Q172*H172</f>
        <v>0.18434250000000002</v>
      </c>
      <c r="S172" s="149">
        <v>0</v>
      </c>
      <c r="T172" s="15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1" t="s">
        <v>241</v>
      </c>
      <c r="AT172" s="151" t="s">
        <v>238</v>
      </c>
      <c r="AU172" s="151" t="s">
        <v>129</v>
      </c>
      <c r="AY172" s="15" t="s">
        <v>121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5" t="s">
        <v>129</v>
      </c>
      <c r="BK172" s="152">
        <f>ROUND(I172*H172,2)</f>
        <v>0</v>
      </c>
      <c r="BL172" s="15" t="s">
        <v>204</v>
      </c>
      <c r="BM172" s="151" t="s">
        <v>242</v>
      </c>
    </row>
    <row r="173" spans="1:65" s="2" customFormat="1" ht="22.15" customHeight="1">
      <c r="A173" s="30"/>
      <c r="B173" s="138"/>
      <c r="C173" s="139" t="s">
        <v>243</v>
      </c>
      <c r="D173" s="139" t="s">
        <v>124</v>
      </c>
      <c r="E173" s="140" t="s">
        <v>244</v>
      </c>
      <c r="F173" s="141" t="s">
        <v>245</v>
      </c>
      <c r="G173" s="142" t="s">
        <v>137</v>
      </c>
      <c r="H173" s="143">
        <v>41.645</v>
      </c>
      <c r="I173" s="144"/>
      <c r="J173" s="145">
        <f>ROUND(I173*H173,2)</f>
        <v>0</v>
      </c>
      <c r="K173" s="146"/>
      <c r="L173" s="31"/>
      <c r="M173" s="147" t="s">
        <v>0</v>
      </c>
      <c r="N173" s="148" t="s">
        <v>42</v>
      </c>
      <c r="O173" s="56"/>
      <c r="P173" s="149">
        <f>O173*H173</f>
        <v>0</v>
      </c>
      <c r="Q173" s="149">
        <v>0.00027</v>
      </c>
      <c r="R173" s="149">
        <f>Q173*H173</f>
        <v>0.011244150000000001</v>
      </c>
      <c r="S173" s="149">
        <v>0</v>
      </c>
      <c r="T173" s="15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1" t="s">
        <v>204</v>
      </c>
      <c r="AT173" s="151" t="s">
        <v>124</v>
      </c>
      <c r="AU173" s="151" t="s">
        <v>129</v>
      </c>
      <c r="AY173" s="15" t="s">
        <v>121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5" t="s">
        <v>129</v>
      </c>
      <c r="BK173" s="152">
        <f>ROUND(I173*H173,2)</f>
        <v>0</v>
      </c>
      <c r="BL173" s="15" t="s">
        <v>204</v>
      </c>
      <c r="BM173" s="151" t="s">
        <v>246</v>
      </c>
    </row>
    <row r="174" spans="2:51" s="13" customFormat="1" ht="12">
      <c r="B174" s="153"/>
      <c r="D174" s="154" t="s">
        <v>131</v>
      </c>
      <c r="E174" s="155" t="s">
        <v>0</v>
      </c>
      <c r="F174" s="156" t="s">
        <v>247</v>
      </c>
      <c r="H174" s="157">
        <v>41.645</v>
      </c>
      <c r="I174" s="158"/>
      <c r="L174" s="153"/>
      <c r="M174" s="159"/>
      <c r="N174" s="160"/>
      <c r="O174" s="160"/>
      <c r="P174" s="160"/>
      <c r="Q174" s="160"/>
      <c r="R174" s="160"/>
      <c r="S174" s="160"/>
      <c r="T174" s="161"/>
      <c r="AT174" s="155" t="s">
        <v>131</v>
      </c>
      <c r="AU174" s="155" t="s">
        <v>129</v>
      </c>
      <c r="AV174" s="13" t="s">
        <v>129</v>
      </c>
      <c r="AW174" s="13" t="s">
        <v>31</v>
      </c>
      <c r="AX174" s="13" t="s">
        <v>84</v>
      </c>
      <c r="AY174" s="155" t="s">
        <v>121</v>
      </c>
    </row>
    <row r="175" spans="1:65" s="2" customFormat="1" ht="22.15" customHeight="1">
      <c r="A175" s="30"/>
      <c r="B175" s="138"/>
      <c r="C175" s="162" t="s">
        <v>248</v>
      </c>
      <c r="D175" s="162" t="s">
        <v>238</v>
      </c>
      <c r="E175" s="163" t="s">
        <v>249</v>
      </c>
      <c r="F175" s="164" t="s">
        <v>250</v>
      </c>
      <c r="G175" s="165" t="s">
        <v>137</v>
      </c>
      <c r="H175" s="166">
        <v>41.645</v>
      </c>
      <c r="I175" s="167"/>
      <c r="J175" s="168">
        <f>ROUND(I175*H175,2)</f>
        <v>0</v>
      </c>
      <c r="K175" s="169"/>
      <c r="L175" s="170"/>
      <c r="M175" s="171" t="s">
        <v>0</v>
      </c>
      <c r="N175" s="172" t="s">
        <v>42</v>
      </c>
      <c r="O175" s="56"/>
      <c r="P175" s="149">
        <f>O175*H175</f>
        <v>0</v>
      </c>
      <c r="Q175" s="149">
        <v>0.03056</v>
      </c>
      <c r="R175" s="149">
        <f>Q175*H175</f>
        <v>1.2726712</v>
      </c>
      <c r="S175" s="149">
        <v>0</v>
      </c>
      <c r="T175" s="15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1" t="s">
        <v>241</v>
      </c>
      <c r="AT175" s="151" t="s">
        <v>238</v>
      </c>
      <c r="AU175" s="151" t="s">
        <v>129</v>
      </c>
      <c r="AY175" s="15" t="s">
        <v>121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5" t="s">
        <v>129</v>
      </c>
      <c r="BK175" s="152">
        <f>ROUND(I175*H175,2)</f>
        <v>0</v>
      </c>
      <c r="BL175" s="15" t="s">
        <v>204</v>
      </c>
      <c r="BM175" s="151" t="s">
        <v>251</v>
      </c>
    </row>
    <row r="176" spans="1:65" s="2" customFormat="1" ht="22.15" customHeight="1">
      <c r="A176" s="30"/>
      <c r="B176" s="138"/>
      <c r="C176" s="139" t="s">
        <v>252</v>
      </c>
      <c r="D176" s="139" t="s">
        <v>124</v>
      </c>
      <c r="E176" s="140" t="s">
        <v>253</v>
      </c>
      <c r="F176" s="141" t="s">
        <v>254</v>
      </c>
      <c r="G176" s="142" t="s">
        <v>137</v>
      </c>
      <c r="H176" s="143">
        <v>22.911</v>
      </c>
      <c r="I176" s="144"/>
      <c r="J176" s="145">
        <f>ROUND(I176*H176,2)</f>
        <v>0</v>
      </c>
      <c r="K176" s="146"/>
      <c r="L176" s="31"/>
      <c r="M176" s="147" t="s">
        <v>0</v>
      </c>
      <c r="N176" s="148" t="s">
        <v>42</v>
      </c>
      <c r="O176" s="56"/>
      <c r="P176" s="149">
        <f>O176*H176</f>
        <v>0</v>
      </c>
      <c r="Q176" s="149">
        <v>0.00026</v>
      </c>
      <c r="R176" s="149">
        <f>Q176*H176</f>
        <v>0.00595686</v>
      </c>
      <c r="S176" s="149">
        <v>0</v>
      </c>
      <c r="T176" s="150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1" t="s">
        <v>204</v>
      </c>
      <c r="AT176" s="151" t="s">
        <v>124</v>
      </c>
      <c r="AU176" s="151" t="s">
        <v>129</v>
      </c>
      <c r="AY176" s="15" t="s">
        <v>121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5" t="s">
        <v>129</v>
      </c>
      <c r="BK176" s="152">
        <f>ROUND(I176*H176,2)</f>
        <v>0</v>
      </c>
      <c r="BL176" s="15" t="s">
        <v>204</v>
      </c>
      <c r="BM176" s="151" t="s">
        <v>255</v>
      </c>
    </row>
    <row r="177" spans="2:51" s="13" customFormat="1" ht="12">
      <c r="B177" s="153"/>
      <c r="D177" s="154" t="s">
        <v>131</v>
      </c>
      <c r="E177" s="155" t="s">
        <v>0</v>
      </c>
      <c r="F177" s="156" t="s">
        <v>256</v>
      </c>
      <c r="H177" s="157">
        <v>22.911</v>
      </c>
      <c r="I177" s="158"/>
      <c r="L177" s="153"/>
      <c r="M177" s="159"/>
      <c r="N177" s="160"/>
      <c r="O177" s="160"/>
      <c r="P177" s="160"/>
      <c r="Q177" s="160"/>
      <c r="R177" s="160"/>
      <c r="S177" s="160"/>
      <c r="T177" s="161"/>
      <c r="AT177" s="155" t="s">
        <v>131</v>
      </c>
      <c r="AU177" s="155" t="s">
        <v>129</v>
      </c>
      <c r="AV177" s="13" t="s">
        <v>129</v>
      </c>
      <c r="AW177" s="13" t="s">
        <v>31</v>
      </c>
      <c r="AX177" s="13" t="s">
        <v>84</v>
      </c>
      <c r="AY177" s="155" t="s">
        <v>121</v>
      </c>
    </row>
    <row r="178" spans="1:65" s="2" customFormat="1" ht="22.15" customHeight="1">
      <c r="A178" s="30"/>
      <c r="B178" s="138"/>
      <c r="C178" s="162" t="s">
        <v>257</v>
      </c>
      <c r="D178" s="162" t="s">
        <v>238</v>
      </c>
      <c r="E178" s="163" t="s">
        <v>258</v>
      </c>
      <c r="F178" s="164" t="s">
        <v>259</v>
      </c>
      <c r="G178" s="165" t="s">
        <v>137</v>
      </c>
      <c r="H178" s="166">
        <v>22.911</v>
      </c>
      <c r="I178" s="167"/>
      <c r="J178" s="168">
        <f>ROUND(I178*H178,2)</f>
        <v>0</v>
      </c>
      <c r="K178" s="169"/>
      <c r="L178" s="170"/>
      <c r="M178" s="171" t="s">
        <v>0</v>
      </c>
      <c r="N178" s="172" t="s">
        <v>42</v>
      </c>
      <c r="O178" s="56"/>
      <c r="P178" s="149">
        <f>O178*H178</f>
        <v>0</v>
      </c>
      <c r="Q178" s="149">
        <v>0.0287</v>
      </c>
      <c r="R178" s="149">
        <f>Q178*H178</f>
        <v>0.6575457</v>
      </c>
      <c r="S178" s="149">
        <v>0</v>
      </c>
      <c r="T178" s="150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1" t="s">
        <v>241</v>
      </c>
      <c r="AT178" s="151" t="s">
        <v>238</v>
      </c>
      <c r="AU178" s="151" t="s">
        <v>129</v>
      </c>
      <c r="AY178" s="15" t="s">
        <v>121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5" t="s">
        <v>129</v>
      </c>
      <c r="BK178" s="152">
        <f>ROUND(I178*H178,2)</f>
        <v>0</v>
      </c>
      <c r="BL178" s="15" t="s">
        <v>204</v>
      </c>
      <c r="BM178" s="151" t="s">
        <v>260</v>
      </c>
    </row>
    <row r="179" spans="1:65" s="2" customFormat="1" ht="22.15" customHeight="1">
      <c r="A179" s="30"/>
      <c r="B179" s="138"/>
      <c r="C179" s="139" t="s">
        <v>261</v>
      </c>
      <c r="D179" s="139" t="s">
        <v>124</v>
      </c>
      <c r="E179" s="140" t="s">
        <v>262</v>
      </c>
      <c r="F179" s="141" t="s">
        <v>263</v>
      </c>
      <c r="G179" s="142" t="s">
        <v>127</v>
      </c>
      <c r="H179" s="143">
        <v>178.75</v>
      </c>
      <c r="I179" s="144"/>
      <c r="J179" s="145">
        <f>ROUND(I179*H179,2)</f>
        <v>0</v>
      </c>
      <c r="K179" s="146"/>
      <c r="L179" s="31"/>
      <c r="M179" s="147" t="s">
        <v>0</v>
      </c>
      <c r="N179" s="148" t="s">
        <v>42</v>
      </c>
      <c r="O179" s="56"/>
      <c r="P179" s="149">
        <f>O179*H179</f>
        <v>0</v>
      </c>
      <c r="Q179" s="149">
        <v>0.00028</v>
      </c>
      <c r="R179" s="149">
        <f>Q179*H179</f>
        <v>0.05005</v>
      </c>
      <c r="S179" s="149">
        <v>0</v>
      </c>
      <c r="T179" s="150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1" t="s">
        <v>204</v>
      </c>
      <c r="AT179" s="151" t="s">
        <v>124</v>
      </c>
      <c r="AU179" s="151" t="s">
        <v>129</v>
      </c>
      <c r="AY179" s="15" t="s">
        <v>121</v>
      </c>
      <c r="BE179" s="152">
        <f>IF(N179="základní",J179,0)</f>
        <v>0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5" t="s">
        <v>129</v>
      </c>
      <c r="BK179" s="152">
        <f>ROUND(I179*H179,2)</f>
        <v>0</v>
      </c>
      <c r="BL179" s="15" t="s">
        <v>204</v>
      </c>
      <c r="BM179" s="151" t="s">
        <v>264</v>
      </c>
    </row>
    <row r="180" spans="2:51" s="13" customFormat="1" ht="22.5">
      <c r="B180" s="153"/>
      <c r="D180" s="154" t="s">
        <v>131</v>
      </c>
      <c r="E180" s="155" t="s">
        <v>0</v>
      </c>
      <c r="F180" s="156" t="s">
        <v>132</v>
      </c>
      <c r="H180" s="157">
        <v>178.75</v>
      </c>
      <c r="I180" s="158"/>
      <c r="L180" s="153"/>
      <c r="M180" s="159"/>
      <c r="N180" s="160"/>
      <c r="O180" s="160"/>
      <c r="P180" s="160"/>
      <c r="Q180" s="160"/>
      <c r="R180" s="160"/>
      <c r="S180" s="160"/>
      <c r="T180" s="161"/>
      <c r="AT180" s="155" t="s">
        <v>131</v>
      </c>
      <c r="AU180" s="155" t="s">
        <v>129</v>
      </c>
      <c r="AV180" s="13" t="s">
        <v>129</v>
      </c>
      <c r="AW180" s="13" t="s">
        <v>31</v>
      </c>
      <c r="AX180" s="13" t="s">
        <v>84</v>
      </c>
      <c r="AY180" s="155" t="s">
        <v>121</v>
      </c>
    </row>
    <row r="181" spans="1:65" s="2" customFormat="1" ht="13.9" customHeight="1">
      <c r="A181" s="30"/>
      <c r="B181" s="138"/>
      <c r="C181" s="139" t="s">
        <v>265</v>
      </c>
      <c r="D181" s="139" t="s">
        <v>124</v>
      </c>
      <c r="E181" s="140" t="s">
        <v>266</v>
      </c>
      <c r="F181" s="141" t="s">
        <v>267</v>
      </c>
      <c r="G181" s="142" t="s">
        <v>216</v>
      </c>
      <c r="H181" s="143">
        <v>16</v>
      </c>
      <c r="I181" s="144"/>
      <c r="J181" s="145">
        <f aca="true" t="shared" si="0" ref="J181:J188">ROUND(I181*H181,2)</f>
        <v>0</v>
      </c>
      <c r="K181" s="146"/>
      <c r="L181" s="31"/>
      <c r="M181" s="147" t="s">
        <v>0</v>
      </c>
      <c r="N181" s="148" t="s">
        <v>42</v>
      </c>
      <c r="O181" s="56"/>
      <c r="P181" s="149">
        <f aca="true" t="shared" si="1" ref="P181:P188">O181*H181</f>
        <v>0</v>
      </c>
      <c r="Q181" s="149">
        <v>0.00026</v>
      </c>
      <c r="R181" s="149">
        <f aca="true" t="shared" si="2" ref="R181:R188">Q181*H181</f>
        <v>0.00416</v>
      </c>
      <c r="S181" s="149">
        <v>0</v>
      </c>
      <c r="T181" s="150">
        <f aca="true" t="shared" si="3" ref="T181:T188"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1" t="s">
        <v>204</v>
      </c>
      <c r="AT181" s="151" t="s">
        <v>124</v>
      </c>
      <c r="AU181" s="151" t="s">
        <v>129</v>
      </c>
      <c r="AY181" s="15" t="s">
        <v>121</v>
      </c>
      <c r="BE181" s="152">
        <f aca="true" t="shared" si="4" ref="BE181:BE188">IF(N181="základní",J181,0)</f>
        <v>0</v>
      </c>
      <c r="BF181" s="152">
        <f aca="true" t="shared" si="5" ref="BF181:BF188">IF(N181="snížená",J181,0)</f>
        <v>0</v>
      </c>
      <c r="BG181" s="152">
        <f aca="true" t="shared" si="6" ref="BG181:BG188">IF(N181="zákl. přenesená",J181,0)</f>
        <v>0</v>
      </c>
      <c r="BH181" s="152">
        <f aca="true" t="shared" si="7" ref="BH181:BH188">IF(N181="sníž. přenesená",J181,0)</f>
        <v>0</v>
      </c>
      <c r="BI181" s="152">
        <f aca="true" t="shared" si="8" ref="BI181:BI188">IF(N181="nulová",J181,0)</f>
        <v>0</v>
      </c>
      <c r="BJ181" s="15" t="s">
        <v>129</v>
      </c>
      <c r="BK181" s="152">
        <f aca="true" t="shared" si="9" ref="BK181:BK188">ROUND(I181*H181,2)</f>
        <v>0</v>
      </c>
      <c r="BL181" s="15" t="s">
        <v>204</v>
      </c>
      <c r="BM181" s="151" t="s">
        <v>268</v>
      </c>
    </row>
    <row r="182" spans="1:65" s="2" customFormat="1" ht="22.15" customHeight="1">
      <c r="A182" s="30"/>
      <c r="B182" s="138"/>
      <c r="C182" s="162" t="s">
        <v>269</v>
      </c>
      <c r="D182" s="162" t="s">
        <v>238</v>
      </c>
      <c r="E182" s="163" t="s">
        <v>270</v>
      </c>
      <c r="F182" s="164" t="s">
        <v>271</v>
      </c>
      <c r="G182" s="165" t="s">
        <v>216</v>
      </c>
      <c r="H182" s="166">
        <v>16</v>
      </c>
      <c r="I182" s="167"/>
      <c r="J182" s="168">
        <f t="shared" si="0"/>
        <v>0</v>
      </c>
      <c r="K182" s="169"/>
      <c r="L182" s="170"/>
      <c r="M182" s="171" t="s">
        <v>0</v>
      </c>
      <c r="N182" s="172" t="s">
        <v>42</v>
      </c>
      <c r="O182" s="56"/>
      <c r="P182" s="149">
        <f t="shared" si="1"/>
        <v>0</v>
      </c>
      <c r="Q182" s="149">
        <v>0.0325</v>
      </c>
      <c r="R182" s="149">
        <f t="shared" si="2"/>
        <v>0.52</v>
      </c>
      <c r="S182" s="149">
        <v>0</v>
      </c>
      <c r="T182" s="150">
        <f t="shared" si="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1" t="s">
        <v>241</v>
      </c>
      <c r="AT182" s="151" t="s">
        <v>238</v>
      </c>
      <c r="AU182" s="151" t="s">
        <v>129</v>
      </c>
      <c r="AY182" s="15" t="s">
        <v>121</v>
      </c>
      <c r="BE182" s="152">
        <f t="shared" si="4"/>
        <v>0</v>
      </c>
      <c r="BF182" s="152">
        <f t="shared" si="5"/>
        <v>0</v>
      </c>
      <c r="BG182" s="152">
        <f t="shared" si="6"/>
        <v>0</v>
      </c>
      <c r="BH182" s="152">
        <f t="shared" si="7"/>
        <v>0</v>
      </c>
      <c r="BI182" s="152">
        <f t="shared" si="8"/>
        <v>0</v>
      </c>
      <c r="BJ182" s="15" t="s">
        <v>129</v>
      </c>
      <c r="BK182" s="152">
        <f t="shared" si="9"/>
        <v>0</v>
      </c>
      <c r="BL182" s="15" t="s">
        <v>204</v>
      </c>
      <c r="BM182" s="151" t="s">
        <v>272</v>
      </c>
    </row>
    <row r="183" spans="1:65" s="2" customFormat="1" ht="13.9" customHeight="1">
      <c r="A183" s="30"/>
      <c r="B183" s="138"/>
      <c r="C183" s="162" t="s">
        <v>273</v>
      </c>
      <c r="D183" s="162" t="s">
        <v>238</v>
      </c>
      <c r="E183" s="163" t="s">
        <v>274</v>
      </c>
      <c r="F183" s="164" t="s">
        <v>275</v>
      </c>
      <c r="G183" s="165" t="s">
        <v>216</v>
      </c>
      <c r="H183" s="166">
        <v>6</v>
      </c>
      <c r="I183" s="167"/>
      <c r="J183" s="168">
        <f t="shared" si="0"/>
        <v>0</v>
      </c>
      <c r="K183" s="169"/>
      <c r="L183" s="170"/>
      <c r="M183" s="171" t="s">
        <v>0</v>
      </c>
      <c r="N183" s="172" t="s">
        <v>42</v>
      </c>
      <c r="O183" s="56"/>
      <c r="P183" s="149">
        <f t="shared" si="1"/>
        <v>0</v>
      </c>
      <c r="Q183" s="149">
        <v>0.00064</v>
      </c>
      <c r="R183" s="149">
        <f t="shared" si="2"/>
        <v>0.0038400000000000005</v>
      </c>
      <c r="S183" s="149">
        <v>0</v>
      </c>
      <c r="T183" s="150">
        <f t="shared" si="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1" t="s">
        <v>241</v>
      </c>
      <c r="AT183" s="151" t="s">
        <v>238</v>
      </c>
      <c r="AU183" s="151" t="s">
        <v>129</v>
      </c>
      <c r="AY183" s="15" t="s">
        <v>121</v>
      </c>
      <c r="BE183" s="152">
        <f t="shared" si="4"/>
        <v>0</v>
      </c>
      <c r="BF183" s="152">
        <f t="shared" si="5"/>
        <v>0</v>
      </c>
      <c r="BG183" s="152">
        <f t="shared" si="6"/>
        <v>0</v>
      </c>
      <c r="BH183" s="152">
        <f t="shared" si="7"/>
        <v>0</v>
      </c>
      <c r="BI183" s="152">
        <f t="shared" si="8"/>
        <v>0</v>
      </c>
      <c r="BJ183" s="15" t="s">
        <v>129</v>
      </c>
      <c r="BK183" s="152">
        <f t="shared" si="9"/>
        <v>0</v>
      </c>
      <c r="BL183" s="15" t="s">
        <v>204</v>
      </c>
      <c r="BM183" s="151" t="s">
        <v>276</v>
      </c>
    </row>
    <row r="184" spans="1:65" s="2" customFormat="1" ht="13.9" customHeight="1">
      <c r="A184" s="30"/>
      <c r="B184" s="138"/>
      <c r="C184" s="139" t="s">
        <v>241</v>
      </c>
      <c r="D184" s="139" t="s">
        <v>124</v>
      </c>
      <c r="E184" s="140" t="s">
        <v>277</v>
      </c>
      <c r="F184" s="141" t="s">
        <v>278</v>
      </c>
      <c r="G184" s="142" t="s">
        <v>216</v>
      </c>
      <c r="H184" s="143">
        <v>16</v>
      </c>
      <c r="I184" s="144"/>
      <c r="J184" s="145">
        <f t="shared" si="0"/>
        <v>0</v>
      </c>
      <c r="K184" s="146"/>
      <c r="L184" s="31"/>
      <c r="M184" s="147" t="s">
        <v>0</v>
      </c>
      <c r="N184" s="148" t="s">
        <v>42</v>
      </c>
      <c r="O184" s="56"/>
      <c r="P184" s="149">
        <f t="shared" si="1"/>
        <v>0</v>
      </c>
      <c r="Q184" s="149">
        <v>0</v>
      </c>
      <c r="R184" s="149">
        <f t="shared" si="2"/>
        <v>0</v>
      </c>
      <c r="S184" s="149">
        <v>0.0417</v>
      </c>
      <c r="T184" s="150">
        <f t="shared" si="3"/>
        <v>0.6672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1" t="s">
        <v>204</v>
      </c>
      <c r="AT184" s="151" t="s">
        <v>124</v>
      </c>
      <c r="AU184" s="151" t="s">
        <v>129</v>
      </c>
      <c r="AY184" s="15" t="s">
        <v>121</v>
      </c>
      <c r="BE184" s="152">
        <f t="shared" si="4"/>
        <v>0</v>
      </c>
      <c r="BF184" s="152">
        <f t="shared" si="5"/>
        <v>0</v>
      </c>
      <c r="BG184" s="152">
        <f t="shared" si="6"/>
        <v>0</v>
      </c>
      <c r="BH184" s="152">
        <f t="shared" si="7"/>
        <v>0</v>
      </c>
      <c r="BI184" s="152">
        <f t="shared" si="8"/>
        <v>0</v>
      </c>
      <c r="BJ184" s="15" t="s">
        <v>129</v>
      </c>
      <c r="BK184" s="152">
        <f t="shared" si="9"/>
        <v>0</v>
      </c>
      <c r="BL184" s="15" t="s">
        <v>204</v>
      </c>
      <c r="BM184" s="151" t="s">
        <v>279</v>
      </c>
    </row>
    <row r="185" spans="1:65" s="2" customFormat="1" ht="22.15" customHeight="1">
      <c r="A185" s="30"/>
      <c r="B185" s="138"/>
      <c r="C185" s="139" t="s">
        <v>280</v>
      </c>
      <c r="D185" s="139" t="s">
        <v>124</v>
      </c>
      <c r="E185" s="140" t="s">
        <v>281</v>
      </c>
      <c r="F185" s="141" t="s">
        <v>282</v>
      </c>
      <c r="G185" s="142" t="s">
        <v>216</v>
      </c>
      <c r="H185" s="143">
        <v>2</v>
      </c>
      <c r="I185" s="144"/>
      <c r="J185" s="145">
        <f t="shared" si="0"/>
        <v>0</v>
      </c>
      <c r="K185" s="146"/>
      <c r="L185" s="31"/>
      <c r="M185" s="147" t="s">
        <v>0</v>
      </c>
      <c r="N185" s="148" t="s">
        <v>42</v>
      </c>
      <c r="O185" s="56"/>
      <c r="P185" s="149">
        <f t="shared" si="1"/>
        <v>0</v>
      </c>
      <c r="Q185" s="149">
        <v>0</v>
      </c>
      <c r="R185" s="149">
        <f t="shared" si="2"/>
        <v>0</v>
      </c>
      <c r="S185" s="149">
        <v>0</v>
      </c>
      <c r="T185" s="150">
        <f t="shared" si="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1" t="s">
        <v>204</v>
      </c>
      <c r="AT185" s="151" t="s">
        <v>124</v>
      </c>
      <c r="AU185" s="151" t="s">
        <v>129</v>
      </c>
      <c r="AY185" s="15" t="s">
        <v>121</v>
      </c>
      <c r="BE185" s="152">
        <f t="shared" si="4"/>
        <v>0</v>
      </c>
      <c r="BF185" s="152">
        <f t="shared" si="5"/>
        <v>0</v>
      </c>
      <c r="BG185" s="152">
        <f t="shared" si="6"/>
        <v>0</v>
      </c>
      <c r="BH185" s="152">
        <f t="shared" si="7"/>
        <v>0</v>
      </c>
      <c r="BI185" s="152">
        <f t="shared" si="8"/>
        <v>0</v>
      </c>
      <c r="BJ185" s="15" t="s">
        <v>129</v>
      </c>
      <c r="BK185" s="152">
        <f t="shared" si="9"/>
        <v>0</v>
      </c>
      <c r="BL185" s="15" t="s">
        <v>204</v>
      </c>
      <c r="BM185" s="151" t="s">
        <v>283</v>
      </c>
    </row>
    <row r="186" spans="1:65" s="2" customFormat="1" ht="22.15" customHeight="1">
      <c r="A186" s="30"/>
      <c r="B186" s="138"/>
      <c r="C186" s="139" t="s">
        <v>284</v>
      </c>
      <c r="D186" s="139" t="s">
        <v>124</v>
      </c>
      <c r="E186" s="140" t="s">
        <v>285</v>
      </c>
      <c r="F186" s="141" t="s">
        <v>286</v>
      </c>
      <c r="G186" s="142" t="s">
        <v>216</v>
      </c>
      <c r="H186" s="143">
        <v>15</v>
      </c>
      <c r="I186" s="144"/>
      <c r="J186" s="145">
        <f t="shared" si="0"/>
        <v>0</v>
      </c>
      <c r="K186" s="146"/>
      <c r="L186" s="31"/>
      <c r="M186" s="147" t="s">
        <v>0</v>
      </c>
      <c r="N186" s="148" t="s">
        <v>42</v>
      </c>
      <c r="O186" s="56"/>
      <c r="P186" s="149">
        <f t="shared" si="1"/>
        <v>0</v>
      </c>
      <c r="Q186" s="149">
        <v>0</v>
      </c>
      <c r="R186" s="149">
        <f t="shared" si="2"/>
        <v>0</v>
      </c>
      <c r="S186" s="149">
        <v>0</v>
      </c>
      <c r="T186" s="150">
        <f t="shared" si="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1" t="s">
        <v>204</v>
      </c>
      <c r="AT186" s="151" t="s">
        <v>124</v>
      </c>
      <c r="AU186" s="151" t="s">
        <v>129</v>
      </c>
      <c r="AY186" s="15" t="s">
        <v>121</v>
      </c>
      <c r="BE186" s="152">
        <f t="shared" si="4"/>
        <v>0</v>
      </c>
      <c r="BF186" s="152">
        <f t="shared" si="5"/>
        <v>0</v>
      </c>
      <c r="BG186" s="152">
        <f t="shared" si="6"/>
        <v>0</v>
      </c>
      <c r="BH186" s="152">
        <f t="shared" si="7"/>
        <v>0</v>
      </c>
      <c r="BI186" s="152">
        <f t="shared" si="8"/>
        <v>0</v>
      </c>
      <c r="BJ186" s="15" t="s">
        <v>129</v>
      </c>
      <c r="BK186" s="152">
        <f t="shared" si="9"/>
        <v>0</v>
      </c>
      <c r="BL186" s="15" t="s">
        <v>204</v>
      </c>
      <c r="BM186" s="151" t="s">
        <v>287</v>
      </c>
    </row>
    <row r="187" spans="1:65" s="2" customFormat="1" ht="22.15" customHeight="1">
      <c r="A187" s="30"/>
      <c r="B187" s="138"/>
      <c r="C187" s="139" t="s">
        <v>288</v>
      </c>
      <c r="D187" s="139" t="s">
        <v>124</v>
      </c>
      <c r="E187" s="140" t="s">
        <v>289</v>
      </c>
      <c r="F187" s="141" t="s">
        <v>290</v>
      </c>
      <c r="G187" s="142" t="s">
        <v>216</v>
      </c>
      <c r="H187" s="143">
        <v>9</v>
      </c>
      <c r="I187" s="144"/>
      <c r="J187" s="145">
        <f t="shared" si="0"/>
        <v>0</v>
      </c>
      <c r="K187" s="146"/>
      <c r="L187" s="31"/>
      <c r="M187" s="147" t="s">
        <v>0</v>
      </c>
      <c r="N187" s="148" t="s">
        <v>42</v>
      </c>
      <c r="O187" s="56"/>
      <c r="P187" s="149">
        <f t="shared" si="1"/>
        <v>0</v>
      </c>
      <c r="Q187" s="149">
        <v>0</v>
      </c>
      <c r="R187" s="149">
        <f t="shared" si="2"/>
        <v>0</v>
      </c>
      <c r="S187" s="149">
        <v>0</v>
      </c>
      <c r="T187" s="150">
        <f t="shared" si="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1" t="s">
        <v>204</v>
      </c>
      <c r="AT187" s="151" t="s">
        <v>124</v>
      </c>
      <c r="AU187" s="151" t="s">
        <v>129</v>
      </c>
      <c r="AY187" s="15" t="s">
        <v>121</v>
      </c>
      <c r="BE187" s="152">
        <f t="shared" si="4"/>
        <v>0</v>
      </c>
      <c r="BF187" s="152">
        <f t="shared" si="5"/>
        <v>0</v>
      </c>
      <c r="BG187" s="152">
        <f t="shared" si="6"/>
        <v>0</v>
      </c>
      <c r="BH187" s="152">
        <f t="shared" si="7"/>
        <v>0</v>
      </c>
      <c r="BI187" s="152">
        <f t="shared" si="8"/>
        <v>0</v>
      </c>
      <c r="BJ187" s="15" t="s">
        <v>129</v>
      </c>
      <c r="BK187" s="152">
        <f t="shared" si="9"/>
        <v>0</v>
      </c>
      <c r="BL187" s="15" t="s">
        <v>204</v>
      </c>
      <c r="BM187" s="151" t="s">
        <v>291</v>
      </c>
    </row>
    <row r="188" spans="1:65" s="2" customFormat="1" ht="13.9" customHeight="1">
      <c r="A188" s="30"/>
      <c r="B188" s="138"/>
      <c r="C188" s="162" t="s">
        <v>292</v>
      </c>
      <c r="D188" s="162" t="s">
        <v>238</v>
      </c>
      <c r="E188" s="163" t="s">
        <v>293</v>
      </c>
      <c r="F188" s="164" t="s">
        <v>294</v>
      </c>
      <c r="G188" s="165" t="s">
        <v>127</v>
      </c>
      <c r="H188" s="166">
        <v>42.1</v>
      </c>
      <c r="I188" s="167"/>
      <c r="J188" s="168">
        <f t="shared" si="0"/>
        <v>0</v>
      </c>
      <c r="K188" s="169"/>
      <c r="L188" s="170"/>
      <c r="M188" s="171" t="s">
        <v>0</v>
      </c>
      <c r="N188" s="172" t="s">
        <v>42</v>
      </c>
      <c r="O188" s="56"/>
      <c r="P188" s="149">
        <f t="shared" si="1"/>
        <v>0</v>
      </c>
      <c r="Q188" s="149">
        <v>0.003</v>
      </c>
      <c r="R188" s="149">
        <f t="shared" si="2"/>
        <v>0.1263</v>
      </c>
      <c r="S188" s="149">
        <v>0</v>
      </c>
      <c r="T188" s="150">
        <f t="shared" si="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1" t="s">
        <v>241</v>
      </c>
      <c r="AT188" s="151" t="s">
        <v>238</v>
      </c>
      <c r="AU188" s="151" t="s">
        <v>129</v>
      </c>
      <c r="AY188" s="15" t="s">
        <v>121</v>
      </c>
      <c r="BE188" s="152">
        <f t="shared" si="4"/>
        <v>0</v>
      </c>
      <c r="BF188" s="152">
        <f t="shared" si="5"/>
        <v>0</v>
      </c>
      <c r="BG188" s="152">
        <f t="shared" si="6"/>
        <v>0</v>
      </c>
      <c r="BH188" s="152">
        <f t="shared" si="7"/>
        <v>0</v>
      </c>
      <c r="BI188" s="152">
        <f t="shared" si="8"/>
        <v>0</v>
      </c>
      <c r="BJ188" s="15" t="s">
        <v>129</v>
      </c>
      <c r="BK188" s="152">
        <f t="shared" si="9"/>
        <v>0</v>
      </c>
      <c r="BL188" s="15" t="s">
        <v>204</v>
      </c>
      <c r="BM188" s="151" t="s">
        <v>295</v>
      </c>
    </row>
    <row r="189" spans="2:51" s="13" customFormat="1" ht="12">
      <c r="B189" s="153"/>
      <c r="D189" s="154" t="s">
        <v>131</v>
      </c>
      <c r="E189" s="155" t="s">
        <v>0</v>
      </c>
      <c r="F189" s="156" t="s">
        <v>296</v>
      </c>
      <c r="H189" s="157">
        <v>42.1</v>
      </c>
      <c r="I189" s="158"/>
      <c r="L189" s="153"/>
      <c r="M189" s="159"/>
      <c r="N189" s="160"/>
      <c r="O189" s="160"/>
      <c r="P189" s="160"/>
      <c r="Q189" s="160"/>
      <c r="R189" s="160"/>
      <c r="S189" s="160"/>
      <c r="T189" s="161"/>
      <c r="AT189" s="155" t="s">
        <v>131</v>
      </c>
      <c r="AU189" s="155" t="s">
        <v>129</v>
      </c>
      <c r="AV189" s="13" t="s">
        <v>129</v>
      </c>
      <c r="AW189" s="13" t="s">
        <v>31</v>
      </c>
      <c r="AX189" s="13" t="s">
        <v>84</v>
      </c>
      <c r="AY189" s="155" t="s">
        <v>121</v>
      </c>
    </row>
    <row r="190" spans="1:65" s="2" customFormat="1" ht="22.15" customHeight="1">
      <c r="A190" s="30"/>
      <c r="B190" s="138"/>
      <c r="C190" s="162" t="s">
        <v>297</v>
      </c>
      <c r="D190" s="162" t="s">
        <v>238</v>
      </c>
      <c r="E190" s="163" t="s">
        <v>298</v>
      </c>
      <c r="F190" s="164" t="s">
        <v>299</v>
      </c>
      <c r="G190" s="165" t="s">
        <v>216</v>
      </c>
      <c r="H190" s="166">
        <v>52</v>
      </c>
      <c r="I190" s="167"/>
      <c r="J190" s="168">
        <f>ROUND(I190*H190,2)</f>
        <v>0</v>
      </c>
      <c r="K190" s="169"/>
      <c r="L190" s="170"/>
      <c r="M190" s="171" t="s">
        <v>0</v>
      </c>
      <c r="N190" s="172" t="s">
        <v>42</v>
      </c>
      <c r="O190" s="56"/>
      <c r="P190" s="149">
        <f>O190*H190</f>
        <v>0</v>
      </c>
      <c r="Q190" s="149">
        <v>6E-05</v>
      </c>
      <c r="R190" s="149">
        <f>Q190*H190</f>
        <v>0.00312</v>
      </c>
      <c r="S190" s="149">
        <v>0</v>
      </c>
      <c r="T190" s="150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1" t="s">
        <v>241</v>
      </c>
      <c r="AT190" s="151" t="s">
        <v>238</v>
      </c>
      <c r="AU190" s="151" t="s">
        <v>129</v>
      </c>
      <c r="AY190" s="15" t="s">
        <v>121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5" t="s">
        <v>129</v>
      </c>
      <c r="BK190" s="152">
        <f>ROUND(I190*H190,2)</f>
        <v>0</v>
      </c>
      <c r="BL190" s="15" t="s">
        <v>204</v>
      </c>
      <c r="BM190" s="151" t="s">
        <v>300</v>
      </c>
    </row>
    <row r="191" spans="2:51" s="13" customFormat="1" ht="12">
      <c r="B191" s="153"/>
      <c r="D191" s="154" t="s">
        <v>131</v>
      </c>
      <c r="E191" s="155" t="s">
        <v>0</v>
      </c>
      <c r="F191" s="156" t="s">
        <v>301</v>
      </c>
      <c r="H191" s="157">
        <v>52</v>
      </c>
      <c r="I191" s="158"/>
      <c r="L191" s="153"/>
      <c r="M191" s="159"/>
      <c r="N191" s="160"/>
      <c r="O191" s="160"/>
      <c r="P191" s="160"/>
      <c r="Q191" s="160"/>
      <c r="R191" s="160"/>
      <c r="S191" s="160"/>
      <c r="T191" s="161"/>
      <c r="AT191" s="155" t="s">
        <v>131</v>
      </c>
      <c r="AU191" s="155" t="s">
        <v>129</v>
      </c>
      <c r="AV191" s="13" t="s">
        <v>129</v>
      </c>
      <c r="AW191" s="13" t="s">
        <v>31</v>
      </c>
      <c r="AX191" s="13" t="s">
        <v>84</v>
      </c>
      <c r="AY191" s="155" t="s">
        <v>121</v>
      </c>
    </row>
    <row r="192" spans="1:65" s="2" customFormat="1" ht="22.15" customHeight="1">
      <c r="A192" s="30"/>
      <c r="B192" s="138"/>
      <c r="C192" s="139" t="s">
        <v>302</v>
      </c>
      <c r="D192" s="139" t="s">
        <v>124</v>
      </c>
      <c r="E192" s="140" t="s">
        <v>303</v>
      </c>
      <c r="F192" s="141" t="s">
        <v>304</v>
      </c>
      <c r="G192" s="142" t="s">
        <v>176</v>
      </c>
      <c r="H192" s="143">
        <v>2.841</v>
      </c>
      <c r="I192" s="144"/>
      <c r="J192" s="145">
        <f>ROUND(I192*H192,2)</f>
        <v>0</v>
      </c>
      <c r="K192" s="146"/>
      <c r="L192" s="31"/>
      <c r="M192" s="147" t="s">
        <v>0</v>
      </c>
      <c r="N192" s="148" t="s">
        <v>42</v>
      </c>
      <c r="O192" s="56"/>
      <c r="P192" s="149">
        <f>O192*H192</f>
        <v>0</v>
      </c>
      <c r="Q192" s="149">
        <v>0</v>
      </c>
      <c r="R192" s="149">
        <f>Q192*H192</f>
        <v>0</v>
      </c>
      <c r="S192" s="149">
        <v>0</v>
      </c>
      <c r="T192" s="150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1" t="s">
        <v>204</v>
      </c>
      <c r="AT192" s="151" t="s">
        <v>124</v>
      </c>
      <c r="AU192" s="151" t="s">
        <v>129</v>
      </c>
      <c r="AY192" s="15" t="s">
        <v>121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5" t="s">
        <v>129</v>
      </c>
      <c r="BK192" s="152">
        <f>ROUND(I192*H192,2)</f>
        <v>0</v>
      </c>
      <c r="BL192" s="15" t="s">
        <v>204</v>
      </c>
      <c r="BM192" s="151" t="s">
        <v>305</v>
      </c>
    </row>
    <row r="193" spans="2:63" s="12" customFormat="1" ht="22.9" customHeight="1">
      <c r="B193" s="125"/>
      <c r="D193" s="126" t="s">
        <v>75</v>
      </c>
      <c r="E193" s="136" t="s">
        <v>306</v>
      </c>
      <c r="F193" s="136" t="s">
        <v>307</v>
      </c>
      <c r="I193" s="128"/>
      <c r="J193" s="137">
        <f>BK193</f>
        <v>0</v>
      </c>
      <c r="L193" s="125"/>
      <c r="M193" s="130"/>
      <c r="N193" s="131"/>
      <c r="O193" s="131"/>
      <c r="P193" s="132">
        <f>SUM(P194:P197)</f>
        <v>0</v>
      </c>
      <c r="Q193" s="131"/>
      <c r="R193" s="132">
        <f>SUM(R194:R197)</f>
        <v>0.051100299999999994</v>
      </c>
      <c r="S193" s="131"/>
      <c r="T193" s="133">
        <f>SUM(T194:T197)</f>
        <v>0</v>
      </c>
      <c r="AR193" s="126" t="s">
        <v>129</v>
      </c>
      <c r="AT193" s="134" t="s">
        <v>75</v>
      </c>
      <c r="AU193" s="134" t="s">
        <v>84</v>
      </c>
      <c r="AY193" s="126" t="s">
        <v>121</v>
      </c>
      <c r="BK193" s="135">
        <f>SUM(BK194:BK197)</f>
        <v>0</v>
      </c>
    </row>
    <row r="194" spans="1:65" s="2" customFormat="1" ht="22.15" customHeight="1">
      <c r="A194" s="30"/>
      <c r="B194" s="138"/>
      <c r="C194" s="139" t="s">
        <v>308</v>
      </c>
      <c r="D194" s="139" t="s">
        <v>124</v>
      </c>
      <c r="E194" s="140" t="s">
        <v>309</v>
      </c>
      <c r="F194" s="141" t="s">
        <v>310</v>
      </c>
      <c r="G194" s="142" t="s">
        <v>137</v>
      </c>
      <c r="H194" s="143">
        <v>462.53</v>
      </c>
      <c r="I194" s="144"/>
      <c r="J194" s="145">
        <f>ROUND(I194*H194,2)</f>
        <v>0</v>
      </c>
      <c r="K194" s="146"/>
      <c r="L194" s="31"/>
      <c r="M194" s="147" t="s">
        <v>0</v>
      </c>
      <c r="N194" s="148" t="s">
        <v>42</v>
      </c>
      <c r="O194" s="56"/>
      <c r="P194" s="149">
        <f>O194*H194</f>
        <v>0</v>
      </c>
      <c r="Q194" s="149">
        <v>1E-05</v>
      </c>
      <c r="R194" s="149">
        <f>Q194*H194</f>
        <v>0.0046253</v>
      </c>
      <c r="S194" s="149">
        <v>0</v>
      </c>
      <c r="T194" s="150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1" t="s">
        <v>204</v>
      </c>
      <c r="AT194" s="151" t="s">
        <v>124</v>
      </c>
      <c r="AU194" s="151" t="s">
        <v>129</v>
      </c>
      <c r="AY194" s="15" t="s">
        <v>121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5" t="s">
        <v>129</v>
      </c>
      <c r="BK194" s="152">
        <f>ROUND(I194*H194,2)</f>
        <v>0</v>
      </c>
      <c r="BL194" s="15" t="s">
        <v>204</v>
      </c>
      <c r="BM194" s="151" t="s">
        <v>311</v>
      </c>
    </row>
    <row r="195" spans="2:51" s="13" customFormat="1" ht="22.5">
      <c r="B195" s="153"/>
      <c r="D195" s="154" t="s">
        <v>131</v>
      </c>
      <c r="E195" s="155" t="s">
        <v>0</v>
      </c>
      <c r="F195" s="156" t="s">
        <v>156</v>
      </c>
      <c r="H195" s="157">
        <v>462.53</v>
      </c>
      <c r="I195" s="158"/>
      <c r="L195" s="153"/>
      <c r="M195" s="159"/>
      <c r="N195" s="160"/>
      <c r="O195" s="160"/>
      <c r="P195" s="160"/>
      <c r="Q195" s="160"/>
      <c r="R195" s="160"/>
      <c r="S195" s="160"/>
      <c r="T195" s="161"/>
      <c r="AT195" s="155" t="s">
        <v>131</v>
      </c>
      <c r="AU195" s="155" t="s">
        <v>129</v>
      </c>
      <c r="AV195" s="13" t="s">
        <v>129</v>
      </c>
      <c r="AW195" s="13" t="s">
        <v>31</v>
      </c>
      <c r="AX195" s="13" t="s">
        <v>84</v>
      </c>
      <c r="AY195" s="155" t="s">
        <v>121</v>
      </c>
    </row>
    <row r="196" spans="1:65" s="2" customFormat="1" ht="22.15" customHeight="1">
      <c r="A196" s="30"/>
      <c r="B196" s="138"/>
      <c r="C196" s="139" t="s">
        <v>312</v>
      </c>
      <c r="D196" s="139" t="s">
        <v>124</v>
      </c>
      <c r="E196" s="140" t="s">
        <v>313</v>
      </c>
      <c r="F196" s="141" t="s">
        <v>314</v>
      </c>
      <c r="G196" s="142" t="s">
        <v>137</v>
      </c>
      <c r="H196" s="143">
        <v>178.75</v>
      </c>
      <c r="I196" s="144"/>
      <c r="J196" s="145">
        <f>ROUND(I196*H196,2)</f>
        <v>0</v>
      </c>
      <c r="K196" s="146"/>
      <c r="L196" s="31"/>
      <c r="M196" s="147" t="s">
        <v>0</v>
      </c>
      <c r="N196" s="148" t="s">
        <v>42</v>
      </c>
      <c r="O196" s="56"/>
      <c r="P196" s="149">
        <f>O196*H196</f>
        <v>0</v>
      </c>
      <c r="Q196" s="149">
        <v>0.00026</v>
      </c>
      <c r="R196" s="149">
        <f>Q196*H196</f>
        <v>0.046474999999999995</v>
      </c>
      <c r="S196" s="149">
        <v>0</v>
      </c>
      <c r="T196" s="150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1" t="s">
        <v>204</v>
      </c>
      <c r="AT196" s="151" t="s">
        <v>124</v>
      </c>
      <c r="AU196" s="151" t="s">
        <v>129</v>
      </c>
      <c r="AY196" s="15" t="s">
        <v>121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5" t="s">
        <v>129</v>
      </c>
      <c r="BK196" s="152">
        <f>ROUND(I196*H196,2)</f>
        <v>0</v>
      </c>
      <c r="BL196" s="15" t="s">
        <v>204</v>
      </c>
      <c r="BM196" s="151" t="s">
        <v>315</v>
      </c>
    </row>
    <row r="197" spans="2:51" s="13" customFormat="1" ht="22.5">
      <c r="B197" s="153"/>
      <c r="D197" s="154" t="s">
        <v>131</v>
      </c>
      <c r="E197" s="155" t="s">
        <v>0</v>
      </c>
      <c r="F197" s="156" t="s">
        <v>132</v>
      </c>
      <c r="H197" s="157">
        <v>178.75</v>
      </c>
      <c r="I197" s="158"/>
      <c r="L197" s="153"/>
      <c r="M197" s="159"/>
      <c r="N197" s="160"/>
      <c r="O197" s="160"/>
      <c r="P197" s="160"/>
      <c r="Q197" s="160"/>
      <c r="R197" s="160"/>
      <c r="S197" s="160"/>
      <c r="T197" s="161"/>
      <c r="AT197" s="155" t="s">
        <v>131</v>
      </c>
      <c r="AU197" s="155" t="s">
        <v>129</v>
      </c>
      <c r="AV197" s="13" t="s">
        <v>129</v>
      </c>
      <c r="AW197" s="13" t="s">
        <v>31</v>
      </c>
      <c r="AX197" s="13" t="s">
        <v>84</v>
      </c>
      <c r="AY197" s="155" t="s">
        <v>121</v>
      </c>
    </row>
    <row r="198" spans="2:63" s="12" customFormat="1" ht="25.9" customHeight="1">
      <c r="B198" s="125"/>
      <c r="D198" s="126" t="s">
        <v>75</v>
      </c>
      <c r="E198" s="127" t="s">
        <v>316</v>
      </c>
      <c r="F198" s="127" t="s">
        <v>317</v>
      </c>
      <c r="I198" s="128"/>
      <c r="J198" s="129">
        <f>BK198</f>
        <v>0</v>
      </c>
      <c r="L198" s="125"/>
      <c r="M198" s="130"/>
      <c r="N198" s="131"/>
      <c r="O198" s="131"/>
      <c r="P198" s="132">
        <f>P199+P201</f>
        <v>0</v>
      </c>
      <c r="Q198" s="131"/>
      <c r="R198" s="132">
        <f>R199+R201</f>
        <v>0</v>
      </c>
      <c r="S198" s="131"/>
      <c r="T198" s="133">
        <f>T199+T201</f>
        <v>0</v>
      </c>
      <c r="AR198" s="126" t="s">
        <v>148</v>
      </c>
      <c r="AT198" s="134" t="s">
        <v>75</v>
      </c>
      <c r="AU198" s="134" t="s">
        <v>76</v>
      </c>
      <c r="AY198" s="126" t="s">
        <v>121</v>
      </c>
      <c r="BK198" s="135">
        <f>BK199+BK201</f>
        <v>0</v>
      </c>
    </row>
    <row r="199" spans="2:63" s="12" customFormat="1" ht="22.9" customHeight="1">
      <c r="B199" s="125"/>
      <c r="D199" s="126" t="s">
        <v>75</v>
      </c>
      <c r="E199" s="136" t="s">
        <v>318</v>
      </c>
      <c r="F199" s="136" t="s">
        <v>319</v>
      </c>
      <c r="I199" s="128"/>
      <c r="J199" s="137">
        <f>BK199</f>
        <v>0</v>
      </c>
      <c r="L199" s="125"/>
      <c r="M199" s="130"/>
      <c r="N199" s="131"/>
      <c r="O199" s="131"/>
      <c r="P199" s="132">
        <f>P200</f>
        <v>0</v>
      </c>
      <c r="Q199" s="131"/>
      <c r="R199" s="132">
        <f>R200</f>
        <v>0</v>
      </c>
      <c r="S199" s="131"/>
      <c r="T199" s="133">
        <f>T200</f>
        <v>0</v>
      </c>
      <c r="AR199" s="126" t="s">
        <v>148</v>
      </c>
      <c r="AT199" s="134" t="s">
        <v>75</v>
      </c>
      <c r="AU199" s="134" t="s">
        <v>84</v>
      </c>
      <c r="AY199" s="126" t="s">
        <v>121</v>
      </c>
      <c r="BK199" s="135">
        <f>BK200</f>
        <v>0</v>
      </c>
    </row>
    <row r="200" spans="1:65" s="2" customFormat="1" ht="13.9" customHeight="1">
      <c r="A200" s="30"/>
      <c r="B200" s="138"/>
      <c r="C200" s="139" t="s">
        <v>320</v>
      </c>
      <c r="D200" s="139" t="s">
        <v>124</v>
      </c>
      <c r="E200" s="140" t="s">
        <v>321</v>
      </c>
      <c r="F200" s="141" t="s">
        <v>322</v>
      </c>
      <c r="G200" s="142" t="s">
        <v>323</v>
      </c>
      <c r="H200" s="143">
        <v>1</v>
      </c>
      <c r="I200" s="144"/>
      <c r="J200" s="145">
        <f>ROUND(I200*H200,2)</f>
        <v>0</v>
      </c>
      <c r="K200" s="146"/>
      <c r="L200" s="31"/>
      <c r="M200" s="147" t="s">
        <v>0</v>
      </c>
      <c r="N200" s="148" t="s">
        <v>42</v>
      </c>
      <c r="O200" s="56"/>
      <c r="P200" s="149">
        <f>O200*H200</f>
        <v>0</v>
      </c>
      <c r="Q200" s="149">
        <v>0</v>
      </c>
      <c r="R200" s="149">
        <f>Q200*H200</f>
        <v>0</v>
      </c>
      <c r="S200" s="149">
        <v>0</v>
      </c>
      <c r="T200" s="150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1" t="s">
        <v>324</v>
      </c>
      <c r="AT200" s="151" t="s">
        <v>124</v>
      </c>
      <c r="AU200" s="151" t="s">
        <v>129</v>
      </c>
      <c r="AY200" s="15" t="s">
        <v>121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5" t="s">
        <v>129</v>
      </c>
      <c r="BK200" s="152">
        <f>ROUND(I200*H200,2)</f>
        <v>0</v>
      </c>
      <c r="BL200" s="15" t="s">
        <v>324</v>
      </c>
      <c r="BM200" s="151" t="s">
        <v>325</v>
      </c>
    </row>
    <row r="201" spans="2:63" s="12" customFormat="1" ht="22.9" customHeight="1">
      <c r="B201" s="125"/>
      <c r="D201" s="126" t="s">
        <v>75</v>
      </c>
      <c r="E201" s="136" t="s">
        <v>326</v>
      </c>
      <c r="F201" s="136" t="s">
        <v>327</v>
      </c>
      <c r="I201" s="128"/>
      <c r="J201" s="137">
        <f>BK201</f>
        <v>0</v>
      </c>
      <c r="L201" s="125"/>
      <c r="M201" s="130"/>
      <c r="N201" s="131"/>
      <c r="O201" s="131"/>
      <c r="P201" s="132">
        <f>P202</f>
        <v>0</v>
      </c>
      <c r="Q201" s="131"/>
      <c r="R201" s="132">
        <f>R202</f>
        <v>0</v>
      </c>
      <c r="S201" s="131"/>
      <c r="T201" s="133">
        <f>T202</f>
        <v>0</v>
      </c>
      <c r="AR201" s="126" t="s">
        <v>148</v>
      </c>
      <c r="AT201" s="134" t="s">
        <v>75</v>
      </c>
      <c r="AU201" s="134" t="s">
        <v>84</v>
      </c>
      <c r="AY201" s="126" t="s">
        <v>121</v>
      </c>
      <c r="BK201" s="135">
        <f>BK202</f>
        <v>0</v>
      </c>
    </row>
    <row r="202" spans="1:65" s="2" customFormat="1" ht="13.9" customHeight="1">
      <c r="A202" s="30"/>
      <c r="B202" s="138"/>
      <c r="C202" s="139" t="s">
        <v>328</v>
      </c>
      <c r="D202" s="139" t="s">
        <v>124</v>
      </c>
      <c r="E202" s="140" t="s">
        <v>329</v>
      </c>
      <c r="F202" s="141" t="s">
        <v>330</v>
      </c>
      <c r="G202" s="142" t="s">
        <v>323</v>
      </c>
      <c r="H202" s="143">
        <v>1</v>
      </c>
      <c r="I202" s="144"/>
      <c r="J202" s="145">
        <f>ROUND(I202*H202,2)</f>
        <v>0</v>
      </c>
      <c r="K202" s="146"/>
      <c r="L202" s="31"/>
      <c r="M202" s="173" t="s">
        <v>0</v>
      </c>
      <c r="N202" s="174" t="s">
        <v>42</v>
      </c>
      <c r="O202" s="175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1" t="s">
        <v>324</v>
      </c>
      <c r="AT202" s="151" t="s">
        <v>124</v>
      </c>
      <c r="AU202" s="151" t="s">
        <v>129</v>
      </c>
      <c r="AY202" s="15" t="s">
        <v>121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5" t="s">
        <v>129</v>
      </c>
      <c r="BK202" s="152">
        <f>ROUND(I202*H202,2)</f>
        <v>0</v>
      </c>
      <c r="BL202" s="15" t="s">
        <v>324</v>
      </c>
      <c r="BM202" s="151" t="s">
        <v>331</v>
      </c>
    </row>
    <row r="203" spans="1:31" s="2" customFormat="1" ht="6.95" customHeight="1">
      <c r="A203" s="30"/>
      <c r="B203" s="45"/>
      <c r="C203" s="46"/>
      <c r="D203" s="46"/>
      <c r="E203" s="46"/>
      <c r="F203" s="46"/>
      <c r="G203" s="46"/>
      <c r="H203" s="46"/>
      <c r="I203" s="46"/>
      <c r="J203" s="46"/>
      <c r="K203" s="46"/>
      <c r="L203" s="31"/>
      <c r="M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</row>
  </sheetData>
  <autoFilter ref="C127:K20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Vasek-PC\Vasek</dc:creator>
  <cp:keywords/>
  <dc:description/>
  <cp:lastModifiedBy>Štěpán Jaroslav</cp:lastModifiedBy>
  <dcterms:created xsi:type="dcterms:W3CDTF">2020-08-19T08:52:14Z</dcterms:created>
  <dcterms:modified xsi:type="dcterms:W3CDTF">2020-09-14T10:58:46Z</dcterms:modified>
  <cp:category/>
  <cp:version/>
  <cp:contentType/>
  <cp:contentStatus/>
</cp:coreProperties>
</file>